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ml.chartshapes+xml"/>
  <Override PartName="/xl/charts/chart3.xml" ContentType="application/vnd.openxmlformats-officedocument.drawingml.chart+xml"/>
  <Override PartName="/xl/drawings/drawing7.xml" ContentType="application/vnd.openxmlformats-officedocument.drawingml.chartshapes+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ml.chartshapes+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charts/chart7.xml" ContentType="application/vnd.openxmlformats-officedocument.drawingml.chart+xml"/>
  <Override PartName="/xl/drawings/drawing13.xml" ContentType="application/vnd.openxmlformats-officedocument.drawingml.chartshapes+xml"/>
  <Override PartName="/xl/charts/chart8.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9.xml" ContentType="application/vnd.openxmlformats-officedocument.drawingml.chart+xml"/>
  <Override PartName="/xl/drawings/drawing16.xml" ContentType="application/vnd.openxmlformats-officedocument.drawingml.chartshapes+xml"/>
  <Override PartName="/xl/charts/chart10.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1.xml" ContentType="application/vnd.openxmlformats-officedocument.drawingml.chart+xml"/>
  <Override PartName="/xl/drawings/drawing19.xml" ContentType="application/vnd.openxmlformats-officedocument.drawingml.chartshapes+xml"/>
  <Override PartName="/xl/charts/chart12.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3.xml" ContentType="application/vnd.openxmlformats-officedocument.drawingml.chart+xml"/>
  <Override PartName="/xl/drawings/drawing22.xml" ContentType="application/vnd.openxmlformats-officedocument.drawingml.chartshapes+xml"/>
  <Override PartName="/xl/charts/chart14.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15.xml" ContentType="application/vnd.openxmlformats-officedocument.drawingml.chart+xml"/>
  <Override PartName="/xl/drawings/drawing25.xml" ContentType="application/vnd.openxmlformats-officedocument.drawingml.chartshapes+xml"/>
  <Override PartName="/xl/charts/chart16.xml" ContentType="application/vnd.openxmlformats-officedocument.drawingml.chart+xml"/>
  <Override PartName="/xl/drawings/drawing26.xml" ContentType="application/vnd.openxmlformats-officedocument.drawingml.chartshapes+xml"/>
  <Override PartName="/xl/drawings/drawing27.xml" ContentType="application/vnd.openxmlformats-officedocument.drawing+xml"/>
  <Override PartName="/xl/charts/chart17.xml" ContentType="application/vnd.openxmlformats-officedocument.drawingml.chart+xml"/>
  <Override PartName="/xl/drawings/drawing28.xml" ContentType="application/vnd.openxmlformats-officedocument.drawingml.chartshapes+xml"/>
  <Override PartName="/xl/charts/chart18.xml" ContentType="application/vnd.openxmlformats-officedocument.drawingml.chart+xml"/>
  <Override PartName="/xl/drawings/drawing29.xml" ContentType="application/vnd.openxmlformats-officedocument.drawingml.chartshapes+xml"/>
  <Override PartName="/xl/drawings/drawing30.xml" ContentType="application/vnd.openxmlformats-officedocument.drawing+xml"/>
  <Override PartName="/xl/charts/chart19.xml" ContentType="application/vnd.openxmlformats-officedocument.drawingml.chart+xml"/>
  <Override PartName="/xl/drawings/drawing31.xml" ContentType="application/vnd.openxmlformats-officedocument.drawingml.chartshapes+xml"/>
  <Override PartName="/xl/charts/chart20.xml" ContentType="application/vnd.openxmlformats-officedocument.drawingml.chart+xml"/>
  <Override PartName="/xl/drawings/drawing32.xml" ContentType="application/vnd.openxmlformats-officedocument.drawingml.chartshapes+xml"/>
  <Override PartName="/xl/drawings/drawing33.xml" ContentType="application/vnd.openxmlformats-officedocument.drawing+xml"/>
  <Override PartName="/xl/charts/chart21.xml" ContentType="application/vnd.openxmlformats-officedocument.drawingml.chart+xml"/>
  <Override PartName="/xl/drawings/drawing34.xml" ContentType="application/vnd.openxmlformats-officedocument.drawingml.chartshapes+xml"/>
  <Override PartName="/xl/charts/chart22.xml" ContentType="application/vnd.openxmlformats-officedocument.drawingml.chart+xml"/>
  <Override PartName="/xl/drawings/drawing35.xml" ContentType="application/vnd.openxmlformats-officedocument.drawingml.chartshapes+xml"/>
  <Override PartName="/xl/drawings/drawing36.xml" ContentType="application/vnd.openxmlformats-officedocument.drawing+xml"/>
  <Override PartName="/xl/charts/chart23.xml" ContentType="application/vnd.openxmlformats-officedocument.drawingml.chart+xml"/>
  <Override PartName="/xl/drawings/drawing37.xml" ContentType="application/vnd.openxmlformats-officedocument.drawingml.chartshapes+xml"/>
  <Override PartName="/xl/charts/chart24.xml" ContentType="application/vnd.openxmlformats-officedocument.drawingml.chart+xml"/>
  <Override PartName="/xl/drawings/drawing3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mc:AlternateContent xmlns:mc="http://schemas.openxmlformats.org/markup-compatibility/2006">
    <mc:Choice Requires="x15">
      <x15ac:absPath xmlns:x15ac="http://schemas.microsoft.com/office/spreadsheetml/2010/11/ac" url="C:\Users\mindy\Documents\Github\PriceAnalysis\assets\"/>
    </mc:Choice>
  </mc:AlternateContent>
  <xr:revisionPtr revIDLastSave="0" documentId="8_{A47D643B-D378-418D-854E-CA7E2F805556}" xr6:coauthVersionLast="46" xr6:coauthVersionMax="46" xr10:uidLastSave="{00000000-0000-0000-0000-000000000000}"/>
  <bookViews>
    <workbookView xWindow="40920" yWindow="-120" windowWidth="29040" windowHeight="15840" tabRatio="862" firstSheet="3" activeTab="5" xr2:uid="{00000000-000D-0000-FFFF-FFFF00000000}"/>
  </bookViews>
  <sheets>
    <sheet name="Data" sheetId="67" state="hidden" r:id="rId1"/>
    <sheet name="Introduction" sheetId="55" r:id="rId2"/>
    <sheet name="Overview &amp; Assumptions" sheetId="37" r:id="rId3"/>
    <sheet name="Economic Model" sheetId="1" r:id="rId4"/>
    <sheet name="Returns per Gal." sheetId="15" r:id="rId5"/>
    <sheet name="Returns per Bu." sheetId="27" r:id="rId6"/>
    <sheet name="Prices" sheetId="71" r:id="rId7"/>
    <sheet name="Revenue" sheetId="72" r:id="rId8"/>
    <sheet name="Breakeven" sheetId="73" r:id="rId9"/>
    <sheet name="Cost (corn at mkt)" sheetId="74" r:id="rId10"/>
    <sheet name="Returns (corn at mkt)" sheetId="75" r:id="rId11"/>
    <sheet name="Grind Margin" sheetId="77" r:id="rId12"/>
    <sheet name="Return on Equity" sheetId="78" r:id="rId13"/>
    <sheet name="Prft Alloc (mkt)" sheetId="76" r:id="rId14"/>
    <sheet name="Costs (corn at cost)" sheetId="81" r:id="rId15"/>
    <sheet name="Returns (corn at cost)" sheetId="80" r:id="rId16"/>
    <sheet name="Prft Alloc (corn at cost)" sheetId="79" r:id="rId17"/>
  </sheets>
  <definedNames>
    <definedName name="_xlnm._FilterDatabase" localSheetId="5" hidden="1">'Returns per Bu.'!$A$171:$A$184</definedName>
    <definedName name="_xlnm._FilterDatabase" localSheetId="4" hidden="1">'Returns per Gal.'!$A$172:$A$184</definedName>
    <definedName name="AB">OFFSET(Data!$AB$2,0,0,COUNTA(Data!$AB:$AB)-1)</definedName>
    <definedName name="AD">OFFSET(Data!$AD$2,0,0,COUNTA(Data!$AD:$AD)-1)</definedName>
    <definedName name="AF">OFFSET(Data!$AF$2,0,0,COUNTA(Data!$AF:$AF)-1)</definedName>
    <definedName name="AI">OFFSET(Data!$AI$2,0,0,COUNTA(Data!$AI:$AI)-1)</definedName>
    <definedName name="AK">OFFSET(Data!$AK$2,0,0,COUNTA(Data!$AK:$AK)-1)</definedName>
    <definedName name="AM">OFFSET(Data!$AM$2,0,0,COUNTA(Data!$AM:$AM)-1)</definedName>
    <definedName name="AQ">OFFSET(Data!$AQ$2,0,0,COUNTA(Data!$AQ:$AQ)-1)</definedName>
    <definedName name="AS">OFFSET(Data!$AS$2,0,0,COUNTA(Data!$AS:$AS)-1)</definedName>
    <definedName name="AZ">OFFSET(Data!$AZ$2,0,0,COUNTA(Data!$AZ:$AZ)-1)</definedName>
    <definedName name="BE">OFFSET(Data!$BE$2,0,0,COUNTA(Data!$BE:$BE)-1)</definedName>
    <definedName name="BG">OFFSET(Data!$BG$2,0,0,COUNTA(Data!$BG:$BG)-1)</definedName>
    <definedName name="BI">OFFSET(Data!$BI$2,0,0,COUNTA(Data!$BI:$BI)-1)</definedName>
    <definedName name="BL">OFFSET(Data!$BL$2,0,0,COUNTA(Data!$BL:$BL)-1)</definedName>
    <definedName name="BN">OFFSET(Data!$BN$2,0,0,COUNTA(Data!$BN:$BN)-1)</definedName>
    <definedName name="BP">OFFSET(Data!$BP$2,0,0,COUNTA(Data!$BP:$BP)-1)</definedName>
    <definedName name="BR">OFFSET(Data!$BR$2,0,0,COUNTA(Data!$BR:$BR)-1)</definedName>
    <definedName name="BT">OFFSET(Data!$BT$2,0,0,COUNTA(Data!$BT:$BT)-1)</definedName>
    <definedName name="BV">OFFSET(Data!$BV$2,0,0,COUNTA(Data!$BV:$BV)-1)</definedName>
    <definedName name="BW">OFFSET(Data!$BW$2,0,0,COUNTA(Data!$BW:$BW)-1)</definedName>
    <definedName name="BY">OFFSET(Data!$BY$2,0,0,COUNTA(Data!$BY:$BY)-1)</definedName>
    <definedName name="D">OFFSET(Data!$D$2,0,0,COUNTA(Data!$D:$D)-1)</definedName>
    <definedName name="Date">OFFSET(Data!$A$2,0,0,COUNTA(Data!$A:$A)-1)</definedName>
    <definedName name="F">OFFSET(Data!$F$2,0,0,COUNTA(Data!$F:$F)-1)</definedName>
    <definedName name="H">OFFSET(Data!$H$2,0,0,COUNTA(Data!$H:$H)-1)</definedName>
    <definedName name="J">OFFSET(Data!$J$2,0,0,COUNTA(Data!$J:$J)-1)</definedName>
    <definedName name="M">OFFSET(Data!$M$2,0,0,COUNTA(Data!$M:$M)-1)</definedName>
    <definedName name="O">OFFSET(Data!$O$2,0,0,COUNTA(Data!$O:$O)-1)</definedName>
    <definedName name="_xlnm.Print_Area" localSheetId="0">Data!$A$1:$AM$49</definedName>
    <definedName name="_xlnm.Print_Area" localSheetId="3">'Economic Model'!$B$2:$L$66</definedName>
    <definedName name="_xlnm.Print_Area" localSheetId="1">Introduction!$A$1:$A$39</definedName>
    <definedName name="_xlnm.Print_Area" localSheetId="5">'Returns per Bu.'!$A$2:$AF$56</definedName>
    <definedName name="_xlnm.Print_Area" localSheetId="4">'Returns per Gal.'!$A$2:$AM$56</definedName>
    <definedName name="Q">OFFSET(Data!$Q$2,0,0,COUNTA(Data!$Q:$Q)-1)</definedName>
    <definedName name="T">OFFSET(Data!$T$2,0,0,COUNTA(Data!$T:$T)-1)</definedName>
    <definedName name="V">OFFSET(Data!$V$2,0,0,COUNTA(Data!$V:$V)-1)</definedName>
    <definedName name="X">OFFSET(Data!$X$2,0,0,COUNTA(Data!$X:$X)-1)</definedName>
    <definedName name="Z">OFFSET(Data!$Z$2,0,0,COUNTA(Data!$Z:$Z)-1)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193" i="67" l="1"/>
  <c r="U193" i="67"/>
  <c r="W193" i="67"/>
  <c r="Y193" i="67"/>
  <c r="AA193" i="67"/>
  <c r="AC193" i="67"/>
  <c r="AE193" i="67"/>
  <c r="AJ193" i="67"/>
  <c r="AL193" i="67"/>
  <c r="AQ193" i="67"/>
  <c r="AR193" i="67"/>
  <c r="AT193" i="67"/>
  <c r="AV193" i="67"/>
  <c r="AW193" i="67"/>
  <c r="AY193" i="67"/>
  <c r="BA193" i="67"/>
  <c r="BD193" i="67"/>
  <c r="BF193" i="67"/>
  <c r="BH193" i="67"/>
  <c r="BM193" i="67"/>
  <c r="BO193" i="67"/>
  <c r="BQ193" i="67"/>
  <c r="BS193" i="67"/>
  <c r="BT193" i="67"/>
  <c r="BW193" i="67"/>
  <c r="BV193" i="67" s="1"/>
  <c r="P194" i="67"/>
  <c r="U194" i="67"/>
  <c r="W194" i="67"/>
  <c r="Y194" i="67"/>
  <c r="AA194" i="67"/>
  <c r="AC194" i="67"/>
  <c r="AE194" i="67"/>
  <c r="AJ194" i="67"/>
  <c r="AL194" i="67"/>
  <c r="AR194" i="67"/>
  <c r="AT194" i="67"/>
  <c r="AV194" i="67"/>
  <c r="AW194" i="67"/>
  <c r="AY194" i="67"/>
  <c r="BA194" i="67"/>
  <c r="BD194" i="67"/>
  <c r="BF194" i="67"/>
  <c r="BH194" i="67"/>
  <c r="BM194" i="67"/>
  <c r="BO194" i="67"/>
  <c r="BQ194" i="67"/>
  <c r="BS194" i="67"/>
  <c r="BT194" i="67"/>
  <c r="BW194" i="67"/>
  <c r="BV194" i="67"/>
  <c r="H200" i="27"/>
  <c r="BL193" i="67" s="1"/>
  <c r="J200" i="27"/>
  <c r="F201" i="27"/>
  <c r="O201" i="27"/>
  <c r="D200" i="15"/>
  <c r="D200" i="27" s="1"/>
  <c r="M200" i="27" s="1"/>
  <c r="F200" i="15"/>
  <c r="H200" i="15"/>
  <c r="J200" i="15"/>
  <c r="T200" i="15"/>
  <c r="V200" i="15"/>
  <c r="V193" i="67" s="1"/>
  <c r="D201" i="15"/>
  <c r="D201" i="27" s="1"/>
  <c r="M201" i="27" s="1"/>
  <c r="Q201" i="27" s="1"/>
  <c r="F201" i="15"/>
  <c r="O201" i="15" s="1"/>
  <c r="O194" i="67" s="1"/>
  <c r="H201" i="15"/>
  <c r="T201" i="15" s="1"/>
  <c r="J201" i="15"/>
  <c r="M201" i="15"/>
  <c r="D202" i="15"/>
  <c r="M202" i="15" s="1"/>
  <c r="F202" i="15"/>
  <c r="H202" i="15"/>
  <c r="J202" i="15"/>
  <c r="V202" i="15" s="1"/>
  <c r="O202" i="15"/>
  <c r="Q202" i="15"/>
  <c r="T202" i="15"/>
  <c r="D203" i="15"/>
  <c r="M203" i="15" s="1"/>
  <c r="Q203" i="15" s="1"/>
  <c r="F203" i="15"/>
  <c r="O203" i="15" s="1"/>
  <c r="H203" i="15"/>
  <c r="T203" i="15" s="1"/>
  <c r="J203" i="15"/>
  <c r="V203" i="15"/>
  <c r="D204" i="15"/>
  <c r="M204" i="15" s="1"/>
  <c r="F204" i="15"/>
  <c r="O204" i="15" s="1"/>
  <c r="H204" i="15"/>
  <c r="J204" i="15"/>
  <c r="V204" i="15" s="1"/>
  <c r="T204" i="15"/>
  <c r="D205" i="15"/>
  <c r="F205" i="15"/>
  <c r="H205" i="15"/>
  <c r="T205" i="15" s="1"/>
  <c r="J205" i="15"/>
  <c r="V205" i="15" s="1"/>
  <c r="M205" i="15"/>
  <c r="Q205" i="15" s="1"/>
  <c r="O205" i="15"/>
  <c r="D206" i="15"/>
  <c r="F206" i="15"/>
  <c r="H206" i="15"/>
  <c r="T206" i="15" s="1"/>
  <c r="J206" i="15"/>
  <c r="V206" i="15" s="1"/>
  <c r="M206" i="15"/>
  <c r="O206" i="15"/>
  <c r="Q206" i="15"/>
  <c r="D207" i="15"/>
  <c r="M207" i="15" s="1"/>
  <c r="Q207" i="15" s="1"/>
  <c r="F207" i="15"/>
  <c r="H207" i="15"/>
  <c r="T207" i="15" s="1"/>
  <c r="J207" i="15"/>
  <c r="O207" i="15"/>
  <c r="V207" i="15"/>
  <c r="D208" i="15"/>
  <c r="M208" i="15" s="1"/>
  <c r="Q208" i="15" s="1"/>
  <c r="F208" i="15"/>
  <c r="O208" i="15" s="1"/>
  <c r="H208" i="15"/>
  <c r="J208" i="15"/>
  <c r="T208" i="15"/>
  <c r="V208" i="15"/>
  <c r="P191" i="67"/>
  <c r="U191" i="67"/>
  <c r="J198" i="15"/>
  <c r="V198" i="15"/>
  <c r="V191" i="67" s="1"/>
  <c r="W191" i="67"/>
  <c r="Y191" i="67"/>
  <c r="AA191" i="67"/>
  <c r="AC191" i="67"/>
  <c r="AE191" i="67"/>
  <c r="AJ191" i="67"/>
  <c r="AL191" i="67"/>
  <c r="AR191" i="67"/>
  <c r="AT191" i="67"/>
  <c r="AV191" i="67"/>
  <c r="AW191" i="67"/>
  <c r="AY191" i="67"/>
  <c r="BA191" i="67"/>
  <c r="BD191" i="67"/>
  <c r="BF191" i="67"/>
  <c r="BH191" i="67"/>
  <c r="BM191" i="67"/>
  <c r="BO191" i="67"/>
  <c r="J198" i="27"/>
  <c r="BQ191" i="67"/>
  <c r="BS191" i="67"/>
  <c r="BT191" i="67"/>
  <c r="BV191" i="67" s="1"/>
  <c r="BW191" i="67"/>
  <c r="P192" i="67"/>
  <c r="U192" i="67"/>
  <c r="J199" i="15"/>
  <c r="V199" i="15" s="1"/>
  <c r="V192" i="67" s="1"/>
  <c r="W192" i="67"/>
  <c r="Y192" i="67"/>
  <c r="AA192" i="67"/>
  <c r="AC192" i="67"/>
  <c r="AE192" i="67"/>
  <c r="AJ192" i="67"/>
  <c r="AL192" i="67"/>
  <c r="AQ199" i="15"/>
  <c r="AQ192" i="67" s="1"/>
  <c r="AR192" i="67"/>
  <c r="AU199" i="15"/>
  <c r="AS199" i="15"/>
  <c r="AS192" i="67" s="1"/>
  <c r="AT192" i="67"/>
  <c r="AU192" i="67"/>
  <c r="AV192" i="67"/>
  <c r="AW192" i="67"/>
  <c r="AY192" i="67"/>
  <c r="BA192" i="67"/>
  <c r="BD192" i="67"/>
  <c r="BF192" i="67"/>
  <c r="BH192" i="67"/>
  <c r="H199" i="27"/>
  <c r="BB199" i="27" s="1"/>
  <c r="BL192" i="67"/>
  <c r="BM192" i="67"/>
  <c r="F199" i="27"/>
  <c r="O199" i="27" s="1"/>
  <c r="BO192" i="67"/>
  <c r="J199" i="27"/>
  <c r="BQ192" i="67"/>
  <c r="BS192" i="67"/>
  <c r="BT192" i="67"/>
  <c r="BV192" i="67" s="1"/>
  <c r="BW192" i="67"/>
  <c r="BY192" i="67"/>
  <c r="F198" i="27"/>
  <c r="O198" i="27" s="1"/>
  <c r="D198" i="15"/>
  <c r="F198" i="15"/>
  <c r="H198" i="15"/>
  <c r="H198" i="27" s="1"/>
  <c r="O198" i="15"/>
  <c r="O191" i="67" s="1"/>
  <c r="T198" i="15"/>
  <c r="D199" i="15"/>
  <c r="F199" i="15"/>
  <c r="O199" i="15" s="1"/>
  <c r="O192" i="67" s="1"/>
  <c r="H199" i="15"/>
  <c r="T199" i="15" s="1"/>
  <c r="P188" i="67"/>
  <c r="U188" i="67"/>
  <c r="J195" i="15"/>
  <c r="V195" i="15"/>
  <c r="W188" i="67"/>
  <c r="Y188" i="67"/>
  <c r="AA188" i="67"/>
  <c r="AC188" i="67"/>
  <c r="AE188" i="67"/>
  <c r="AJ188" i="67"/>
  <c r="AL188" i="67"/>
  <c r="AR188" i="67"/>
  <c r="AT188" i="67"/>
  <c r="AV188" i="67"/>
  <c r="AW188" i="67"/>
  <c r="AY188" i="67"/>
  <c r="BA188" i="67"/>
  <c r="BD188" i="67"/>
  <c r="BF188" i="67"/>
  <c r="BH188" i="67"/>
  <c r="BI188" i="67"/>
  <c r="BL188" i="67"/>
  <c r="BM188" i="67"/>
  <c r="BO188" i="67"/>
  <c r="J195" i="27"/>
  <c r="BQ188" i="67"/>
  <c r="BS188" i="67"/>
  <c r="BT188" i="67"/>
  <c r="BW188" i="67"/>
  <c r="BV188" i="67"/>
  <c r="P189" i="67"/>
  <c r="U189" i="67"/>
  <c r="J196" i="15"/>
  <c r="W189" i="67"/>
  <c r="Y189" i="67"/>
  <c r="AA189" i="67"/>
  <c r="AC189" i="67"/>
  <c r="AE189" i="67"/>
  <c r="AJ189" i="67"/>
  <c r="AL189" i="67"/>
  <c r="AR189" i="67"/>
  <c r="AT189" i="67"/>
  <c r="AV189" i="67"/>
  <c r="AW189" i="67"/>
  <c r="AY189" i="67"/>
  <c r="BA189" i="67"/>
  <c r="BD189" i="67"/>
  <c r="BF189" i="67"/>
  <c r="BH189" i="67"/>
  <c r="BL189" i="67"/>
  <c r="BM189" i="67"/>
  <c r="BO189" i="67"/>
  <c r="BQ189" i="67"/>
  <c r="BS189" i="67"/>
  <c r="BT189" i="67"/>
  <c r="BW189" i="67"/>
  <c r="P190" i="67"/>
  <c r="T197" i="15"/>
  <c r="U190" i="67"/>
  <c r="J197" i="15"/>
  <c r="V197" i="15"/>
  <c r="V190" i="67" s="1"/>
  <c r="W190" i="67"/>
  <c r="Y190" i="67"/>
  <c r="AA190" i="67"/>
  <c r="AC190" i="67"/>
  <c r="AE190" i="67"/>
  <c r="AJ190" i="67"/>
  <c r="AL190" i="67"/>
  <c r="AQ197" i="15"/>
  <c r="AQ190" i="67" s="1"/>
  <c r="AR190" i="67"/>
  <c r="AU197" i="15"/>
  <c r="AT190" i="67"/>
  <c r="AU190" i="67"/>
  <c r="AV190" i="67"/>
  <c r="AW190" i="67"/>
  <c r="AY190" i="67"/>
  <c r="BA190" i="67"/>
  <c r="BD190" i="67"/>
  <c r="BF190" i="67"/>
  <c r="BH190" i="67"/>
  <c r="H197" i="27"/>
  <c r="BL190" i="67"/>
  <c r="BM190" i="67"/>
  <c r="BO190" i="67"/>
  <c r="J197" i="27"/>
  <c r="BQ190" i="67"/>
  <c r="BS190" i="67"/>
  <c r="BT190" i="67"/>
  <c r="BV190" i="67" s="1"/>
  <c r="BW190" i="67"/>
  <c r="AQ198" i="15"/>
  <c r="AQ191" i="67" s="1"/>
  <c r="AU198" i="15"/>
  <c r="AQ200" i="15"/>
  <c r="AU200" i="15"/>
  <c r="AQ201" i="15"/>
  <c r="AQ194" i="67" s="1"/>
  <c r="AU201" i="15"/>
  <c r="AS201" i="15"/>
  <c r="AS194" i="67" s="1"/>
  <c r="BY194" i="67" s="1"/>
  <c r="AQ202" i="15"/>
  <c r="AU202" i="15"/>
  <c r="AQ203" i="15"/>
  <c r="AU203" i="15"/>
  <c r="AS203" i="15" s="1"/>
  <c r="AQ204" i="15"/>
  <c r="AU204" i="15"/>
  <c r="AS204" i="15"/>
  <c r="AQ205" i="15"/>
  <c r="AS205" i="15" s="1"/>
  <c r="AU205" i="15"/>
  <c r="AQ206" i="15"/>
  <c r="AU206" i="15"/>
  <c r="AS206" i="15" s="1"/>
  <c r="AQ207" i="15"/>
  <c r="AU207" i="15"/>
  <c r="AS207" i="15"/>
  <c r="AQ208" i="15"/>
  <c r="AU208" i="15"/>
  <c r="AS208" i="15"/>
  <c r="D195" i="15"/>
  <c r="M195" i="15" s="1"/>
  <c r="F195" i="15"/>
  <c r="H195" i="15"/>
  <c r="O195" i="15"/>
  <c r="O188" i="67" s="1"/>
  <c r="T195" i="15"/>
  <c r="T188" i="67" s="1"/>
  <c r="AQ195" i="15"/>
  <c r="AQ188" i="67" s="1"/>
  <c r="AU195" i="15"/>
  <c r="BJ195" i="15"/>
  <c r="D196" i="15"/>
  <c r="F196" i="15"/>
  <c r="F196" i="27" s="1"/>
  <c r="O196" i="27" s="1"/>
  <c r="Q196" i="27" s="1"/>
  <c r="H196" i="15"/>
  <c r="T196" i="15" s="1"/>
  <c r="T189" i="67" s="1"/>
  <c r="M196" i="15"/>
  <c r="M189" i="67" s="1"/>
  <c r="O196" i="15"/>
  <c r="O189" i="67" s="1"/>
  <c r="Q196" i="15"/>
  <c r="AQ196" i="15"/>
  <c r="AQ189" i="67" s="1"/>
  <c r="AU196" i="15"/>
  <c r="AU189" i="67" s="1"/>
  <c r="AS196" i="15"/>
  <c r="AS189" i="67" s="1"/>
  <c r="BY189" i="67" s="1"/>
  <c r="BJ196" i="15"/>
  <c r="BI189" i="67" s="1"/>
  <c r="D197" i="15"/>
  <c r="F197" i="15"/>
  <c r="F197" i="27" s="1"/>
  <c r="O197" i="27" s="1"/>
  <c r="H197" i="15"/>
  <c r="D195" i="27"/>
  <c r="M195" i="27" s="1"/>
  <c r="F195" i="27"/>
  <c r="O195" i="27" s="1"/>
  <c r="H195" i="27"/>
  <c r="BB195" i="27"/>
  <c r="D196" i="27"/>
  <c r="M196" i="27"/>
  <c r="H196" i="27"/>
  <c r="BB196" i="27"/>
  <c r="AL197" i="27"/>
  <c r="AL198" i="27"/>
  <c r="AL199" i="27"/>
  <c r="AL200" i="27"/>
  <c r="AL201" i="27"/>
  <c r="AL202" i="27"/>
  <c r="AL203" i="27"/>
  <c r="AL204" i="27"/>
  <c r="AL205" i="27"/>
  <c r="AL206" i="27"/>
  <c r="AL207" i="27"/>
  <c r="AL208" i="27"/>
  <c r="D192" i="15"/>
  <c r="M192" i="15" s="1"/>
  <c r="M185" i="67"/>
  <c r="F192" i="15"/>
  <c r="P185" i="67"/>
  <c r="H192" i="15"/>
  <c r="T192" i="15"/>
  <c r="BJ192" i="15" s="1"/>
  <c r="BI185" i="67" s="1"/>
  <c r="T185" i="67"/>
  <c r="U185" i="67"/>
  <c r="J192" i="15"/>
  <c r="J192" i="27" s="1"/>
  <c r="V192" i="15"/>
  <c r="W185" i="67"/>
  <c r="Y185" i="67"/>
  <c r="AA185" i="67"/>
  <c r="AC185" i="67"/>
  <c r="AE185" i="67"/>
  <c r="AJ185" i="67"/>
  <c r="AL185" i="67"/>
  <c r="AQ192" i="15"/>
  <c r="AQ185" i="67" s="1"/>
  <c r="AR185" i="67"/>
  <c r="AU192" i="15"/>
  <c r="AS192" i="15" s="1"/>
  <c r="AS185" i="67" s="1"/>
  <c r="BY185" i="67" s="1"/>
  <c r="AT185" i="67"/>
  <c r="AV185" i="67"/>
  <c r="AW185" i="67"/>
  <c r="AY185" i="67"/>
  <c r="BA185" i="67"/>
  <c r="BD185" i="67"/>
  <c r="BF185" i="67"/>
  <c r="BH185" i="67"/>
  <c r="H192" i="27"/>
  <c r="BM185" i="67"/>
  <c r="D192" i="27"/>
  <c r="M192" i="27"/>
  <c r="BO185" i="67"/>
  <c r="BQ185" i="67"/>
  <c r="BS185" i="67"/>
  <c r="BT185" i="67"/>
  <c r="BW185" i="67"/>
  <c r="D193" i="15"/>
  <c r="D193" i="27" s="1"/>
  <c r="M193" i="15"/>
  <c r="F193" i="15"/>
  <c r="P186" i="67"/>
  <c r="H193" i="15"/>
  <c r="H193" i="27" s="1"/>
  <c r="T193" i="15"/>
  <c r="T186" i="67"/>
  <c r="U186" i="67"/>
  <c r="J193" i="15"/>
  <c r="V193" i="15" s="1"/>
  <c r="V186" i="67" s="1"/>
  <c r="W186" i="67"/>
  <c r="Y186" i="67"/>
  <c r="AA186" i="67"/>
  <c r="AC186" i="67"/>
  <c r="AE186" i="67"/>
  <c r="AJ186" i="67"/>
  <c r="AL186" i="67"/>
  <c r="AQ193" i="15"/>
  <c r="AQ186" i="67"/>
  <c r="AR186" i="67"/>
  <c r="AU193" i="15"/>
  <c r="AT186" i="67"/>
  <c r="AU186" i="67"/>
  <c r="AV186" i="67"/>
  <c r="AW186" i="67"/>
  <c r="AY186" i="67"/>
  <c r="BA186" i="67"/>
  <c r="BD186" i="67"/>
  <c r="BF186" i="67"/>
  <c r="BH186" i="67"/>
  <c r="BM186" i="67"/>
  <c r="M193" i="27"/>
  <c r="BO186" i="67"/>
  <c r="BQ186" i="67"/>
  <c r="BS186" i="67"/>
  <c r="BT186" i="67"/>
  <c r="BW186" i="67"/>
  <c r="BV186" i="67" s="1"/>
  <c r="D194" i="15"/>
  <c r="M194" i="15" s="1"/>
  <c r="M187" i="67"/>
  <c r="F194" i="15"/>
  <c r="O194" i="15"/>
  <c r="O187" i="67" s="1"/>
  <c r="P187" i="67"/>
  <c r="H194" i="15"/>
  <c r="T194" i="15"/>
  <c r="T187" i="67" s="1"/>
  <c r="U187" i="67"/>
  <c r="J194" i="15"/>
  <c r="V194" i="15"/>
  <c r="V187" i="67" s="1"/>
  <c r="W187" i="67"/>
  <c r="Y187" i="67"/>
  <c r="AA187" i="67"/>
  <c r="AC187" i="67"/>
  <c r="AE187" i="67"/>
  <c r="AJ187" i="67"/>
  <c r="AL187" i="67"/>
  <c r="AQ194" i="15"/>
  <c r="AQ187" i="67" s="1"/>
  <c r="AR187" i="67"/>
  <c r="AU194" i="15"/>
  <c r="AT187" i="67"/>
  <c r="AV187" i="67"/>
  <c r="AW187" i="67"/>
  <c r="AY187" i="67"/>
  <c r="BA187" i="67"/>
  <c r="BD187" i="67"/>
  <c r="BF187" i="67"/>
  <c r="BJ194" i="15"/>
  <c r="BI187" i="67" s="1"/>
  <c r="BH187" i="67"/>
  <c r="H194" i="27"/>
  <c r="BL187" i="67"/>
  <c r="BM187" i="67"/>
  <c r="D194" i="27"/>
  <c r="M194" i="27" s="1"/>
  <c r="F194" i="27"/>
  <c r="O194" i="27" s="1"/>
  <c r="BO187" i="67"/>
  <c r="J194" i="27"/>
  <c r="BQ187" i="67"/>
  <c r="BS187" i="67"/>
  <c r="BT187" i="67"/>
  <c r="BW187" i="67"/>
  <c r="BV187" i="67"/>
  <c r="BB192" i="27"/>
  <c r="BB194" i="27"/>
  <c r="P183" i="67"/>
  <c r="U183" i="67"/>
  <c r="W183" i="67"/>
  <c r="Y183" i="67"/>
  <c r="AA183" i="67"/>
  <c r="AC183" i="67"/>
  <c r="AE183" i="67"/>
  <c r="AJ183" i="67"/>
  <c r="AL183" i="67"/>
  <c r="AQ190" i="15"/>
  <c r="AQ183" i="67"/>
  <c r="AR183" i="67"/>
  <c r="AU190" i="15"/>
  <c r="AS190" i="15"/>
  <c r="AS183" i="67" s="1"/>
  <c r="BY183" i="67" s="1"/>
  <c r="AT183" i="67"/>
  <c r="AU183" i="67"/>
  <c r="AV183" i="67"/>
  <c r="AW183" i="67"/>
  <c r="AY183" i="67"/>
  <c r="BA183" i="67"/>
  <c r="BD183" i="67"/>
  <c r="BF183" i="67"/>
  <c r="BH183" i="67"/>
  <c r="BM183" i="67"/>
  <c r="BO183" i="67"/>
  <c r="BQ183" i="67"/>
  <c r="BS183" i="67"/>
  <c r="BT183" i="67"/>
  <c r="BW183" i="67"/>
  <c r="P184" i="67"/>
  <c r="U184" i="67"/>
  <c r="W184" i="67"/>
  <c r="Y184" i="67"/>
  <c r="AA184" i="67"/>
  <c r="AC184" i="67"/>
  <c r="AE184" i="67"/>
  <c r="AJ184" i="67"/>
  <c r="AL184" i="67"/>
  <c r="AR184" i="67"/>
  <c r="AT184" i="67"/>
  <c r="AV184" i="67"/>
  <c r="AW184" i="67"/>
  <c r="AY184" i="67"/>
  <c r="BA184" i="67"/>
  <c r="BD184" i="67"/>
  <c r="BF184" i="67"/>
  <c r="BH184" i="67"/>
  <c r="BM184" i="67"/>
  <c r="BO184" i="67"/>
  <c r="BQ184" i="67"/>
  <c r="BS184" i="67"/>
  <c r="BT184" i="67"/>
  <c r="BW184" i="67"/>
  <c r="BV184" i="67" s="1"/>
  <c r="D190" i="15"/>
  <c r="M190" i="15"/>
  <c r="F190" i="15"/>
  <c r="F190" i="27"/>
  <c r="O190" i="27" s="1"/>
  <c r="Q190" i="27" s="1"/>
  <c r="H190" i="15"/>
  <c r="T190" i="15" s="1"/>
  <c r="H190" i="27"/>
  <c r="J190" i="15"/>
  <c r="O190" i="15"/>
  <c r="O183" i="67"/>
  <c r="D191" i="15"/>
  <c r="D191" i="27" s="1"/>
  <c r="M191" i="27" s="1"/>
  <c r="F191" i="15"/>
  <c r="H191" i="15"/>
  <c r="J191" i="15"/>
  <c r="V191" i="15"/>
  <c r="AQ191" i="15"/>
  <c r="AQ184" i="67" s="1"/>
  <c r="AU191" i="15"/>
  <c r="AS191" i="15" s="1"/>
  <c r="AS184" i="67" s="1"/>
  <c r="BY184" i="67" s="1"/>
  <c r="D190" i="27"/>
  <c r="M190" i="27"/>
  <c r="BV183" i="67"/>
  <c r="V184" i="67"/>
  <c r="J191" i="27"/>
  <c r="D188" i="15"/>
  <c r="D188" i="27" s="1"/>
  <c r="M188" i="27" s="1"/>
  <c r="Q188" i="27" s="1"/>
  <c r="F188" i="15"/>
  <c r="O188" i="15"/>
  <c r="O181" i="67" s="1"/>
  <c r="D189" i="15"/>
  <c r="D189" i="27"/>
  <c r="M189" i="27" s="1"/>
  <c r="Q189" i="27" s="1"/>
  <c r="F189" i="15"/>
  <c r="O189" i="15"/>
  <c r="O182" i="67" s="1"/>
  <c r="H188" i="15"/>
  <c r="T188" i="15" s="1"/>
  <c r="J188" i="15"/>
  <c r="AQ188" i="15"/>
  <c r="AQ181" i="67"/>
  <c r="AU188" i="15"/>
  <c r="H189" i="15"/>
  <c r="T189" i="15" s="1"/>
  <c r="J189" i="15"/>
  <c r="V189" i="15"/>
  <c r="V182" i="67"/>
  <c r="AQ189" i="15"/>
  <c r="AQ182" i="67"/>
  <c r="AU189" i="15"/>
  <c r="AS189" i="15" s="1"/>
  <c r="H188" i="27"/>
  <c r="BL181" i="67" s="1"/>
  <c r="BB188" i="27"/>
  <c r="P181" i="67"/>
  <c r="U181" i="67"/>
  <c r="W181" i="67"/>
  <c r="Y181" i="67"/>
  <c r="AA181" i="67"/>
  <c r="AC181" i="67"/>
  <c r="AE181" i="67"/>
  <c r="AJ181" i="67"/>
  <c r="AL181" i="67"/>
  <c r="AR181" i="67"/>
  <c r="AT181" i="67"/>
  <c r="AV181" i="67"/>
  <c r="AW181" i="67"/>
  <c r="AY181" i="67"/>
  <c r="BA181" i="67"/>
  <c r="BD181" i="67"/>
  <c r="BF181" i="67"/>
  <c r="BH181" i="67"/>
  <c r="BM181" i="67"/>
  <c r="BO181" i="67"/>
  <c r="BQ181" i="67"/>
  <c r="BS181" i="67"/>
  <c r="BT181" i="67"/>
  <c r="BW181" i="67"/>
  <c r="BV181" i="67"/>
  <c r="P182" i="67"/>
  <c r="U182" i="67"/>
  <c r="W182" i="67"/>
  <c r="Y182" i="67"/>
  <c r="AA182" i="67"/>
  <c r="AC182" i="67"/>
  <c r="AE182" i="67"/>
  <c r="AJ182" i="67"/>
  <c r="AL182" i="67"/>
  <c r="AR182" i="67"/>
  <c r="AT182" i="67"/>
  <c r="AV182" i="67"/>
  <c r="AW182" i="67"/>
  <c r="AY182" i="67"/>
  <c r="BA182" i="67"/>
  <c r="BD182" i="67"/>
  <c r="BF182" i="67"/>
  <c r="BH182" i="67"/>
  <c r="BM182" i="67"/>
  <c r="BO182" i="67"/>
  <c r="BQ182" i="67"/>
  <c r="BS182" i="67"/>
  <c r="BT182" i="67"/>
  <c r="BV182" i="67" s="1"/>
  <c r="BW182" i="67"/>
  <c r="F188" i="27"/>
  <c r="O188" i="27" s="1"/>
  <c r="BJ190" i="15"/>
  <c r="BI183" i="67" s="1"/>
  <c r="T183" i="67"/>
  <c r="M189" i="15"/>
  <c r="F189" i="27"/>
  <c r="O189" i="27" s="1"/>
  <c r="T181" i="67"/>
  <c r="BJ188" i="15"/>
  <c r="BI181" i="67" s="1"/>
  <c r="T182" i="67"/>
  <c r="AS188" i="15"/>
  <c r="AS181" i="67"/>
  <c r="BY181" i="67" s="1"/>
  <c r="J189" i="27"/>
  <c r="AS182" i="67"/>
  <c r="BY182" i="67" s="1"/>
  <c r="AU182" i="67"/>
  <c r="AU181" i="67"/>
  <c r="AU186" i="15"/>
  <c r="AQ186" i="15"/>
  <c r="AS186" i="15"/>
  <c r="AS179" i="67" s="1"/>
  <c r="BY179" i="67" s="1"/>
  <c r="P179" i="67"/>
  <c r="U179" i="67"/>
  <c r="W179" i="67"/>
  <c r="Y179" i="67"/>
  <c r="AA179" i="67"/>
  <c r="AC179" i="67"/>
  <c r="AE179" i="67"/>
  <c r="AJ179" i="67"/>
  <c r="AL179" i="67"/>
  <c r="AQ179" i="67"/>
  <c r="AR179" i="67"/>
  <c r="AT179" i="67"/>
  <c r="AU179" i="67"/>
  <c r="AV179" i="67"/>
  <c r="AW179" i="67"/>
  <c r="AY179" i="67"/>
  <c r="BA179" i="67"/>
  <c r="BD179" i="67"/>
  <c r="BF179" i="67"/>
  <c r="BH179" i="67"/>
  <c r="BM179" i="67"/>
  <c r="BO179" i="67"/>
  <c r="BQ179" i="67"/>
  <c r="BS179" i="67"/>
  <c r="BT179" i="67"/>
  <c r="BW179" i="67"/>
  <c r="P180" i="67"/>
  <c r="U180" i="67"/>
  <c r="W180" i="67"/>
  <c r="Y180" i="67"/>
  <c r="AA180" i="67"/>
  <c r="AC180" i="67"/>
  <c r="AE180" i="67"/>
  <c r="AJ180" i="67"/>
  <c r="AL180" i="67"/>
  <c r="AR180" i="67"/>
  <c r="AT180" i="67"/>
  <c r="AU187" i="15"/>
  <c r="AU180" i="67"/>
  <c r="AV180" i="67"/>
  <c r="AW180" i="67"/>
  <c r="AY180" i="67"/>
  <c r="BA180" i="67"/>
  <c r="BD180" i="67"/>
  <c r="BF180" i="67"/>
  <c r="BH180" i="67"/>
  <c r="BM180" i="67"/>
  <c r="BO180" i="67"/>
  <c r="BQ180" i="67"/>
  <c r="BS180" i="67"/>
  <c r="BT180" i="67"/>
  <c r="BW180" i="67"/>
  <c r="BV180" i="67" s="1"/>
  <c r="D186" i="15"/>
  <c r="D186" i="27" s="1"/>
  <c r="M186" i="27" s="1"/>
  <c r="M186" i="15"/>
  <c r="M179" i="67" s="1"/>
  <c r="F186" i="15"/>
  <c r="H186" i="15"/>
  <c r="J186" i="15"/>
  <c r="J186" i="27" s="1"/>
  <c r="D187" i="15"/>
  <c r="F187" i="15"/>
  <c r="O187" i="15"/>
  <c r="O180" i="67"/>
  <c r="H187" i="15"/>
  <c r="J187" i="15"/>
  <c r="V187" i="15"/>
  <c r="V180" i="67" s="1"/>
  <c r="AQ187" i="15"/>
  <c r="AQ180" i="67"/>
  <c r="V186" i="15"/>
  <c r="J187" i="27"/>
  <c r="F187" i="27"/>
  <c r="O187" i="27"/>
  <c r="AQ185" i="15"/>
  <c r="AQ178" i="67"/>
  <c r="AU185" i="15"/>
  <c r="AS185" i="15"/>
  <c r="AS178" i="67" s="1"/>
  <c r="BY178" i="67" s="1"/>
  <c r="P178" i="67"/>
  <c r="U178" i="67"/>
  <c r="W178" i="67"/>
  <c r="Y178" i="67"/>
  <c r="AA178" i="67"/>
  <c r="AC178" i="67"/>
  <c r="AE178" i="67"/>
  <c r="AJ178" i="67"/>
  <c r="AL178" i="67"/>
  <c r="AR178" i="67"/>
  <c r="AT178" i="67"/>
  <c r="AV178" i="67"/>
  <c r="AW178" i="67"/>
  <c r="AY178" i="67"/>
  <c r="BA178" i="67"/>
  <c r="BD178" i="67"/>
  <c r="BF178" i="67"/>
  <c r="BH178" i="67"/>
  <c r="BM178" i="67"/>
  <c r="BO178" i="67"/>
  <c r="BQ178" i="67"/>
  <c r="BS178" i="67"/>
  <c r="BT178" i="67"/>
  <c r="BW178" i="67"/>
  <c r="BV178" i="67"/>
  <c r="AL186" i="27"/>
  <c r="AL187" i="27"/>
  <c r="AL188" i="27"/>
  <c r="AL189" i="27"/>
  <c r="AL190" i="27"/>
  <c r="AL191" i="27"/>
  <c r="AL192" i="27"/>
  <c r="AL193" i="27"/>
  <c r="AL194" i="27"/>
  <c r="AL195" i="27"/>
  <c r="AL196" i="27"/>
  <c r="V179" i="67"/>
  <c r="AL185" i="27"/>
  <c r="D185" i="15"/>
  <c r="D185" i="27" s="1"/>
  <c r="M185" i="27"/>
  <c r="Q185" i="27" s="1"/>
  <c r="F185" i="15"/>
  <c r="F185" i="27"/>
  <c r="O185" i="27" s="1"/>
  <c r="H185" i="15"/>
  <c r="J185" i="15"/>
  <c r="O185" i="15"/>
  <c r="O178" i="67" s="1"/>
  <c r="M185" i="15"/>
  <c r="M178" i="67" s="1"/>
  <c r="Q185" i="15"/>
  <c r="D184" i="15"/>
  <c r="F184" i="15"/>
  <c r="H184" i="15"/>
  <c r="T184" i="15" s="1"/>
  <c r="J184" i="15"/>
  <c r="AQ184" i="15"/>
  <c r="AU184" i="15"/>
  <c r="P177" i="67"/>
  <c r="U177" i="67"/>
  <c r="W177" i="67"/>
  <c r="Y177" i="67"/>
  <c r="AA177" i="67"/>
  <c r="AC177" i="67"/>
  <c r="AE177" i="67"/>
  <c r="AJ177" i="67"/>
  <c r="AL177" i="67"/>
  <c r="AR177" i="67"/>
  <c r="AT177" i="67"/>
  <c r="AV177" i="67"/>
  <c r="AW177" i="67"/>
  <c r="AY177" i="67"/>
  <c r="BA177" i="67"/>
  <c r="BD177" i="67"/>
  <c r="BF177" i="67"/>
  <c r="BH177" i="67"/>
  <c r="BM177" i="67"/>
  <c r="BO177" i="67"/>
  <c r="BQ177" i="67"/>
  <c r="BS177" i="67"/>
  <c r="BT177" i="67"/>
  <c r="BV177" i="67" s="1"/>
  <c r="BW177" i="67"/>
  <c r="AU177" i="67"/>
  <c r="BJ184" i="15"/>
  <c r="BI177" i="67" s="1"/>
  <c r="H184" i="27"/>
  <c r="BL177" i="67"/>
  <c r="O184" i="15"/>
  <c r="O177" i="67" s="1"/>
  <c r="F184" i="27"/>
  <c r="O184" i="27" s="1"/>
  <c r="D183" i="15"/>
  <c r="D183" i="27" s="1"/>
  <c r="M183" i="27" s="1"/>
  <c r="M183" i="15"/>
  <c r="F183" i="15"/>
  <c r="H183" i="15"/>
  <c r="T183" i="15"/>
  <c r="J183" i="15"/>
  <c r="V183" i="15"/>
  <c r="AQ183" i="15"/>
  <c r="AQ176" i="67"/>
  <c r="AU183" i="15"/>
  <c r="P176" i="67"/>
  <c r="U176" i="67"/>
  <c r="W176" i="67"/>
  <c r="Y176" i="67"/>
  <c r="AA176" i="67"/>
  <c r="AC176" i="67"/>
  <c r="AE176" i="67"/>
  <c r="AJ176" i="67"/>
  <c r="AL176" i="67"/>
  <c r="AR176" i="67"/>
  <c r="AT176" i="67"/>
  <c r="AV176" i="67"/>
  <c r="AW176" i="67"/>
  <c r="AY176" i="67"/>
  <c r="BA176" i="67"/>
  <c r="BD176" i="67"/>
  <c r="BF176" i="67"/>
  <c r="BH176" i="67"/>
  <c r="BM176" i="67"/>
  <c r="BO176" i="67"/>
  <c r="BQ176" i="67"/>
  <c r="BS176" i="67"/>
  <c r="BT176" i="67"/>
  <c r="BW176" i="67"/>
  <c r="BV176" i="67" s="1"/>
  <c r="T177" i="67"/>
  <c r="H183" i="27"/>
  <c r="BB184" i="27"/>
  <c r="J183" i="27"/>
  <c r="AS183" i="15"/>
  <c r="AS176" i="67"/>
  <c r="BY176" i="67" s="1"/>
  <c r="T176" i="67"/>
  <c r="AU176" i="67"/>
  <c r="AL179" i="27"/>
  <c r="D182" i="15"/>
  <c r="D182" i="27" s="1"/>
  <c r="M182" i="27"/>
  <c r="F182" i="15"/>
  <c r="H182" i="15"/>
  <c r="H182" i="27"/>
  <c r="BB182" i="27" s="1"/>
  <c r="J182" i="15"/>
  <c r="AQ182" i="15"/>
  <c r="AQ175" i="67" s="1"/>
  <c r="AU182" i="15"/>
  <c r="AS182" i="15"/>
  <c r="AS175" i="67"/>
  <c r="BY175" i="67" s="1"/>
  <c r="P175" i="67"/>
  <c r="U175" i="67"/>
  <c r="W175" i="67"/>
  <c r="Y175" i="67"/>
  <c r="AA175" i="67"/>
  <c r="AC175" i="67"/>
  <c r="AE175" i="67"/>
  <c r="AJ175" i="67"/>
  <c r="AL175" i="67"/>
  <c r="AR175" i="67"/>
  <c r="AT175" i="67"/>
  <c r="AV175" i="67"/>
  <c r="AW175" i="67"/>
  <c r="AY175" i="67"/>
  <c r="BA175" i="67"/>
  <c r="BD175" i="67"/>
  <c r="BF175" i="67"/>
  <c r="BH175" i="67"/>
  <c r="BM175" i="67"/>
  <c r="BO175" i="67"/>
  <c r="BQ175" i="67"/>
  <c r="BS175" i="67"/>
  <c r="BT175" i="67"/>
  <c r="BW175" i="67"/>
  <c r="BV175" i="67"/>
  <c r="AU175" i="67"/>
  <c r="BL175" i="67"/>
  <c r="T182" i="15"/>
  <c r="P174" i="67"/>
  <c r="U174" i="67"/>
  <c r="W174" i="67"/>
  <c r="Y174" i="67"/>
  <c r="AA174" i="67"/>
  <c r="AC174" i="67"/>
  <c r="AE174" i="67"/>
  <c r="AJ174" i="67"/>
  <c r="AL174" i="67"/>
  <c r="AR174" i="67"/>
  <c r="AT174" i="67"/>
  <c r="AV174" i="67"/>
  <c r="AW174" i="67"/>
  <c r="AY174" i="67"/>
  <c r="BA174" i="67"/>
  <c r="BD174" i="67"/>
  <c r="BF174" i="67"/>
  <c r="BH174" i="67"/>
  <c r="BM174" i="67"/>
  <c r="BO174" i="67"/>
  <c r="BQ174" i="67"/>
  <c r="BS174" i="67"/>
  <c r="BT174" i="67"/>
  <c r="BV174" i="67" s="1"/>
  <c r="BW174" i="67"/>
  <c r="AQ181" i="15"/>
  <c r="AQ174" i="67"/>
  <c r="AU181" i="15"/>
  <c r="AS181" i="15" s="1"/>
  <c r="AS174" i="67" s="1"/>
  <c r="BY174" i="67" s="1"/>
  <c r="AU174" i="67"/>
  <c r="D181" i="15"/>
  <c r="M181" i="15"/>
  <c r="F181" i="15"/>
  <c r="H181" i="15"/>
  <c r="J181" i="15"/>
  <c r="BJ182" i="15"/>
  <c r="BI175" i="67" s="1"/>
  <c r="T175" i="67"/>
  <c r="D181" i="27"/>
  <c r="M181" i="27"/>
  <c r="AL180" i="27"/>
  <c r="D180" i="15"/>
  <c r="M180" i="15"/>
  <c r="M173" i="67" s="1"/>
  <c r="F180" i="15"/>
  <c r="H180" i="15"/>
  <c r="T180" i="15" s="1"/>
  <c r="T173" i="67" s="1"/>
  <c r="H180" i="27"/>
  <c r="BB180" i="27" s="1"/>
  <c r="J180" i="15"/>
  <c r="V180" i="15"/>
  <c r="V173" i="67"/>
  <c r="AQ180" i="15"/>
  <c r="AQ173" i="67" s="1"/>
  <c r="AU180" i="15"/>
  <c r="AU173" i="67" s="1"/>
  <c r="P173" i="67"/>
  <c r="U173" i="67"/>
  <c r="W173" i="67"/>
  <c r="Y173" i="67"/>
  <c r="AA173" i="67"/>
  <c r="AC173" i="67"/>
  <c r="AE173" i="67"/>
  <c r="AJ173" i="67"/>
  <c r="AL173" i="67"/>
  <c r="AR173" i="67"/>
  <c r="AT173" i="67"/>
  <c r="AV173" i="67"/>
  <c r="AW173" i="67"/>
  <c r="AY173" i="67"/>
  <c r="BA173" i="67"/>
  <c r="BD173" i="67"/>
  <c r="BF173" i="67"/>
  <c r="BH173" i="67"/>
  <c r="BM173" i="67"/>
  <c r="BO173" i="67"/>
  <c r="BQ173" i="67"/>
  <c r="BS173" i="67"/>
  <c r="BT173" i="67"/>
  <c r="BW173" i="67"/>
  <c r="J180" i="27"/>
  <c r="D180" i="27"/>
  <c r="M180" i="27" s="1"/>
  <c r="BL173" i="67"/>
  <c r="J175" i="15"/>
  <c r="J176" i="15"/>
  <c r="J177" i="15"/>
  <c r="J178" i="15"/>
  <c r="J179" i="15"/>
  <c r="J160" i="15"/>
  <c r="A34" i="55"/>
  <c r="A33" i="55"/>
  <c r="D179" i="15"/>
  <c r="F179" i="15"/>
  <c r="F179" i="27" s="1"/>
  <c r="O179" i="15"/>
  <c r="H179" i="15"/>
  <c r="V179" i="15"/>
  <c r="AQ179" i="15"/>
  <c r="AS179" i="15" s="1"/>
  <c r="AS172" i="67" s="1"/>
  <c r="BY172" i="67" s="1"/>
  <c r="AU179" i="15"/>
  <c r="AU172" i="67"/>
  <c r="P172" i="67"/>
  <c r="U172" i="67"/>
  <c r="W172" i="67"/>
  <c r="Y172" i="67"/>
  <c r="AA172" i="67"/>
  <c r="AC172" i="67"/>
  <c r="AE172" i="67"/>
  <c r="AJ172" i="67"/>
  <c r="AL172" i="67"/>
  <c r="AR172" i="67"/>
  <c r="AT172" i="67"/>
  <c r="AV172" i="67"/>
  <c r="AW172" i="67"/>
  <c r="AY172" i="67"/>
  <c r="BA172" i="67"/>
  <c r="BD172" i="67"/>
  <c r="BF172" i="67"/>
  <c r="BH172" i="67"/>
  <c r="BM172" i="67"/>
  <c r="BO172" i="67"/>
  <c r="BQ172" i="67"/>
  <c r="BS172" i="67"/>
  <c r="BT172" i="67"/>
  <c r="BW172" i="67"/>
  <c r="BV172" i="67" s="1"/>
  <c r="V172" i="67"/>
  <c r="O172" i="67"/>
  <c r="O179" i="27"/>
  <c r="J179" i="27"/>
  <c r="J178" i="27"/>
  <c r="D178" i="15"/>
  <c r="D178" i="27"/>
  <c r="F178" i="15"/>
  <c r="H178" i="15"/>
  <c r="T178" i="15" s="1"/>
  <c r="H178" i="27"/>
  <c r="D177" i="15"/>
  <c r="M177" i="15" s="1"/>
  <c r="AR171" i="67"/>
  <c r="AT171" i="67"/>
  <c r="AV171" i="67"/>
  <c r="AW171" i="67"/>
  <c r="AY171" i="67"/>
  <c r="BA171" i="67"/>
  <c r="BD171" i="67"/>
  <c r="BF171" i="67"/>
  <c r="BH171" i="67"/>
  <c r="BL171" i="67"/>
  <c r="BM171" i="67"/>
  <c r="BO171" i="67"/>
  <c r="BQ171" i="67"/>
  <c r="BS171" i="67"/>
  <c r="BT171" i="67"/>
  <c r="BW171" i="67"/>
  <c r="P171" i="67"/>
  <c r="U171" i="67"/>
  <c r="W171" i="67"/>
  <c r="Y171" i="67"/>
  <c r="AA171" i="67"/>
  <c r="AC171" i="67"/>
  <c r="AE171" i="67"/>
  <c r="AJ171" i="67"/>
  <c r="AL171" i="67"/>
  <c r="BB178" i="27"/>
  <c r="M178" i="27"/>
  <c r="AQ178" i="15"/>
  <c r="AQ171" i="67"/>
  <c r="AU178" i="15"/>
  <c r="AU171" i="67" s="1"/>
  <c r="M178" i="15"/>
  <c r="V178" i="15"/>
  <c r="V171" i="67"/>
  <c r="BV171" i="67"/>
  <c r="M171" i="67"/>
  <c r="AS178" i="15"/>
  <c r="AS171" i="67" s="1"/>
  <c r="BY171" i="67" s="1"/>
  <c r="AQ176" i="15"/>
  <c r="AQ169" i="67"/>
  <c r="AU176" i="15"/>
  <c r="AU169" i="67"/>
  <c r="AQ177" i="15"/>
  <c r="AU177" i="15"/>
  <c r="AU170" i="67" s="1"/>
  <c r="D177" i="27"/>
  <c r="M177" i="27" s="1"/>
  <c r="Q177" i="27" s="1"/>
  <c r="BN170" i="67" s="1"/>
  <c r="F177" i="15"/>
  <c r="F177" i="27" s="1"/>
  <c r="O177" i="27" s="1"/>
  <c r="H177" i="15"/>
  <c r="T177" i="15" s="1"/>
  <c r="T170" i="67" s="1"/>
  <c r="H177" i="27"/>
  <c r="BL170" i="67" s="1"/>
  <c r="BB177" i="27"/>
  <c r="J177" i="27"/>
  <c r="M170" i="67"/>
  <c r="D176" i="15"/>
  <c r="F176" i="15"/>
  <c r="H176" i="15"/>
  <c r="T176" i="15" s="1"/>
  <c r="BJ176" i="15" s="1"/>
  <c r="H176" i="27"/>
  <c r="J176" i="27"/>
  <c r="AR169" i="67"/>
  <c r="AT169" i="67"/>
  <c r="AV169" i="67"/>
  <c r="AW169" i="67"/>
  <c r="AY169" i="67"/>
  <c r="BA169" i="67"/>
  <c r="BD169" i="67"/>
  <c r="BF169" i="67"/>
  <c r="BH169" i="67"/>
  <c r="BM169" i="67"/>
  <c r="BO169" i="67"/>
  <c r="BQ169" i="67"/>
  <c r="BS169" i="67"/>
  <c r="BT169" i="67"/>
  <c r="BW169" i="67"/>
  <c r="AQ170" i="67"/>
  <c r="AR170" i="67"/>
  <c r="AT170" i="67"/>
  <c r="AV170" i="67"/>
  <c r="AW170" i="67"/>
  <c r="AY170" i="67"/>
  <c r="BA170" i="67"/>
  <c r="BD170" i="67"/>
  <c r="BF170" i="67"/>
  <c r="BH170" i="67"/>
  <c r="BM170" i="67"/>
  <c r="BO170" i="67"/>
  <c r="BQ170" i="67"/>
  <c r="BS170" i="67"/>
  <c r="BT170" i="67"/>
  <c r="BW170" i="67"/>
  <c r="P169" i="67"/>
  <c r="U169" i="67"/>
  <c r="W169" i="67"/>
  <c r="Y169" i="67"/>
  <c r="AA169" i="67"/>
  <c r="AC169" i="67"/>
  <c r="AE169" i="67"/>
  <c r="AJ169" i="67"/>
  <c r="AL169" i="67"/>
  <c r="P170" i="67"/>
  <c r="U170" i="67"/>
  <c r="W170" i="67"/>
  <c r="Y170" i="67"/>
  <c r="AA170" i="67"/>
  <c r="AC170" i="67"/>
  <c r="AE170" i="67"/>
  <c r="AJ170" i="67"/>
  <c r="AL170" i="67"/>
  <c r="O177" i="15"/>
  <c r="O170" i="67" s="1"/>
  <c r="BV169" i="67"/>
  <c r="BI169" i="67"/>
  <c r="V177" i="15"/>
  <c r="V170" i="67" s="1"/>
  <c r="BV170" i="67"/>
  <c r="V176" i="15"/>
  <c r="V169" i="67"/>
  <c r="AS177" i="15"/>
  <c r="AS170" i="67" s="1"/>
  <c r="BY170" i="67" s="1"/>
  <c r="AS176" i="15"/>
  <c r="AS169" i="67" s="1"/>
  <c r="BY169" i="67" s="1"/>
  <c r="BM162" i="67"/>
  <c r="BO162" i="67"/>
  <c r="BQ162" i="67"/>
  <c r="BS162" i="67"/>
  <c r="BT162" i="67"/>
  <c r="BW162" i="67"/>
  <c r="BM163" i="67"/>
  <c r="BO163" i="67"/>
  <c r="BQ163" i="67"/>
  <c r="BS163" i="67"/>
  <c r="BT163" i="67"/>
  <c r="BW163" i="67"/>
  <c r="BM164" i="67"/>
  <c r="BO164" i="67"/>
  <c r="BQ164" i="67"/>
  <c r="BS164" i="67"/>
  <c r="BT164" i="67"/>
  <c r="BW164" i="67"/>
  <c r="BV164" i="67"/>
  <c r="BM165" i="67"/>
  <c r="BO165" i="67"/>
  <c r="BQ165" i="67"/>
  <c r="BS165" i="67"/>
  <c r="BT165" i="67"/>
  <c r="BW165" i="67"/>
  <c r="BM166" i="67"/>
  <c r="BO166" i="67"/>
  <c r="BQ166" i="67"/>
  <c r="BS166" i="67"/>
  <c r="BT166" i="67"/>
  <c r="BV166" i="67" s="1"/>
  <c r="BW166" i="67"/>
  <c r="BM167" i="67"/>
  <c r="BO167" i="67"/>
  <c r="BQ167" i="67"/>
  <c r="BS167" i="67"/>
  <c r="BT167" i="67"/>
  <c r="BV167" i="67" s="1"/>
  <c r="BW167" i="67"/>
  <c r="BM168" i="67"/>
  <c r="BO168" i="67"/>
  <c r="BQ168" i="67"/>
  <c r="BS168" i="67"/>
  <c r="BT168" i="67"/>
  <c r="BW168" i="67"/>
  <c r="AJ162" i="67"/>
  <c r="AL162" i="67"/>
  <c r="AR162" i="67"/>
  <c r="AT162" i="67"/>
  <c r="AJ163" i="67"/>
  <c r="AL163" i="67"/>
  <c r="AR163" i="67"/>
  <c r="AT163" i="67"/>
  <c r="AJ164" i="67"/>
  <c r="AL164" i="67"/>
  <c r="AR164" i="67"/>
  <c r="AT164" i="67"/>
  <c r="AJ165" i="67"/>
  <c r="AL165" i="67"/>
  <c r="AR165" i="67"/>
  <c r="AT165" i="67"/>
  <c r="AJ166" i="67"/>
  <c r="AL166" i="67"/>
  <c r="AR166" i="67"/>
  <c r="AT166" i="67"/>
  <c r="AJ167" i="67"/>
  <c r="AL167" i="67"/>
  <c r="AR167" i="67"/>
  <c r="AT167" i="67"/>
  <c r="AJ168" i="67"/>
  <c r="AL168" i="67"/>
  <c r="AR168" i="67"/>
  <c r="AT168" i="67"/>
  <c r="BV165" i="67"/>
  <c r="T169" i="67"/>
  <c r="BV168" i="67"/>
  <c r="D175" i="15"/>
  <c r="F175" i="15"/>
  <c r="O175" i="15" s="1"/>
  <c r="Q175" i="15" s="1"/>
  <c r="H175" i="15"/>
  <c r="H175" i="27" s="1"/>
  <c r="AQ175" i="15"/>
  <c r="AQ168" i="67"/>
  <c r="AU175" i="15"/>
  <c r="AU168" i="67" s="1"/>
  <c r="P168" i="67"/>
  <c r="U168" i="67"/>
  <c r="W168" i="67"/>
  <c r="Y168" i="67"/>
  <c r="AA168" i="67"/>
  <c r="AC168" i="67"/>
  <c r="AE168" i="67"/>
  <c r="AV168" i="67"/>
  <c r="AW168" i="67"/>
  <c r="AY168" i="67"/>
  <c r="BA168" i="67"/>
  <c r="BD168" i="67"/>
  <c r="BF168" i="67"/>
  <c r="BH168" i="67"/>
  <c r="P167" i="67"/>
  <c r="U167" i="67"/>
  <c r="W167" i="67"/>
  <c r="Y167" i="67"/>
  <c r="AA167" i="67"/>
  <c r="AC167" i="67"/>
  <c r="AE167" i="67"/>
  <c r="AV167" i="67"/>
  <c r="AW167" i="67"/>
  <c r="AY167" i="67"/>
  <c r="BA167" i="67"/>
  <c r="BD167" i="67"/>
  <c r="BF167" i="67"/>
  <c r="BH167" i="67"/>
  <c r="O168" i="67"/>
  <c r="V175" i="15"/>
  <c r="V168" i="67" s="1"/>
  <c r="J175" i="27"/>
  <c r="M175" i="15"/>
  <c r="M168" i="67" s="1"/>
  <c r="D175" i="27"/>
  <c r="M175" i="27" s="1"/>
  <c r="T175" i="15"/>
  <c r="AS175" i="15"/>
  <c r="AS168" i="67" s="1"/>
  <c r="BY168" i="67" s="1"/>
  <c r="D174" i="15"/>
  <c r="F174" i="15"/>
  <c r="O174" i="15" s="1"/>
  <c r="O167" i="67" s="1"/>
  <c r="H174" i="15"/>
  <c r="T174" i="15" s="1"/>
  <c r="J174" i="15"/>
  <c r="V174" i="15" s="1"/>
  <c r="AQ174" i="15"/>
  <c r="AQ167" i="67"/>
  <c r="AU174" i="15"/>
  <c r="Q168" i="67"/>
  <c r="V167" i="67"/>
  <c r="J174" i="27"/>
  <c r="BL168" i="67"/>
  <c r="BB175" i="27"/>
  <c r="F174" i="27"/>
  <c r="O174" i="27"/>
  <c r="T167" i="67"/>
  <c r="H174" i="27"/>
  <c r="M174" i="15"/>
  <c r="D174" i="27"/>
  <c r="M174" i="27"/>
  <c r="Q174" i="27" s="1"/>
  <c r="BN167" i="67" s="1"/>
  <c r="M167" i="67"/>
  <c r="AV166" i="67"/>
  <c r="AW166" i="67"/>
  <c r="AY166" i="67"/>
  <c r="BA166" i="67"/>
  <c r="BD166" i="67"/>
  <c r="BF166" i="67"/>
  <c r="BH166" i="67"/>
  <c r="P166" i="67"/>
  <c r="U166" i="67"/>
  <c r="W166" i="67"/>
  <c r="Y166" i="67"/>
  <c r="AA166" i="67"/>
  <c r="AC166" i="67"/>
  <c r="AE166" i="67"/>
  <c r="AQ173" i="15"/>
  <c r="AQ166" i="67"/>
  <c r="AU173" i="15"/>
  <c r="AS173" i="15" s="1"/>
  <c r="AU166" i="67"/>
  <c r="F173" i="15"/>
  <c r="F173" i="27" s="1"/>
  <c r="O173" i="27" s="1"/>
  <c r="H173" i="15"/>
  <c r="T173" i="15" s="1"/>
  <c r="J173" i="15"/>
  <c r="D173" i="15"/>
  <c r="M173" i="15" s="1"/>
  <c r="M166" i="67" s="1"/>
  <c r="O173" i="15"/>
  <c r="O166" i="67" s="1"/>
  <c r="H173" i="27"/>
  <c r="AS166" i="67"/>
  <c r="BY166" i="67"/>
  <c r="AV165" i="67"/>
  <c r="AW165" i="67"/>
  <c r="AY165" i="67"/>
  <c r="BA165" i="67"/>
  <c r="BD165" i="67"/>
  <c r="BF165" i="67"/>
  <c r="BH165" i="67"/>
  <c r="U165" i="67"/>
  <c r="W165" i="67"/>
  <c r="Y165" i="67"/>
  <c r="AA165" i="67"/>
  <c r="AC165" i="67"/>
  <c r="AE165" i="67"/>
  <c r="P165" i="67"/>
  <c r="AQ172" i="15"/>
  <c r="AQ165" i="67" s="1"/>
  <c r="AU172" i="15"/>
  <c r="AS172" i="15" s="1"/>
  <c r="AU165" i="67"/>
  <c r="D172" i="15"/>
  <c r="D172" i="27" s="1"/>
  <c r="M172" i="27" s="1"/>
  <c r="Q172" i="27" s="1"/>
  <c r="F172" i="15"/>
  <c r="F172" i="27"/>
  <c r="O172" i="27"/>
  <c r="H172" i="15"/>
  <c r="H172" i="27" s="1"/>
  <c r="BL165" i="67" s="1"/>
  <c r="J172" i="15"/>
  <c r="V172" i="15" s="1"/>
  <c r="V165" i="67" s="1"/>
  <c r="J172" i="27"/>
  <c r="M172" i="15"/>
  <c r="BN165" i="67"/>
  <c r="O172" i="15"/>
  <c r="O165" i="67"/>
  <c r="AS165" i="67"/>
  <c r="BY165" i="67" s="1"/>
  <c r="D171" i="15"/>
  <c r="F171" i="15"/>
  <c r="O171" i="15" s="1"/>
  <c r="O164" i="67" s="1"/>
  <c r="H171" i="15"/>
  <c r="H171" i="27"/>
  <c r="BB171" i="27" s="1"/>
  <c r="BL164" i="67"/>
  <c r="J171" i="15"/>
  <c r="J171" i="27" s="1"/>
  <c r="AQ171" i="15"/>
  <c r="AQ164" i="67" s="1"/>
  <c r="AU171" i="15"/>
  <c r="AU164" i="67"/>
  <c r="N164" i="67"/>
  <c r="P164" i="67"/>
  <c r="U164" i="67"/>
  <c r="W164" i="67"/>
  <c r="Y164" i="67"/>
  <c r="AA164" i="67"/>
  <c r="AC164" i="67"/>
  <c r="AE164" i="67"/>
  <c r="AV164" i="67"/>
  <c r="AW164" i="67"/>
  <c r="AY164" i="67"/>
  <c r="BA164" i="67"/>
  <c r="BD164" i="67"/>
  <c r="BF164" i="67"/>
  <c r="BH164" i="67"/>
  <c r="T171" i="15"/>
  <c r="T164" i="67"/>
  <c r="AS171" i="15"/>
  <c r="AS164" i="67" s="1"/>
  <c r="BY164" i="67" s="1"/>
  <c r="BJ171" i="15"/>
  <c r="BI164" i="67" s="1"/>
  <c r="N162" i="67"/>
  <c r="P162" i="67"/>
  <c r="U162" i="67"/>
  <c r="W162" i="67"/>
  <c r="Y162" i="67"/>
  <c r="AA162" i="67"/>
  <c r="AC162" i="67"/>
  <c r="AE162" i="67"/>
  <c r="AV162" i="67"/>
  <c r="AW162" i="67"/>
  <c r="AY162" i="67"/>
  <c r="BA162" i="67"/>
  <c r="BD162" i="67"/>
  <c r="BF162" i="67"/>
  <c r="BH162" i="67"/>
  <c r="N163" i="67"/>
  <c r="P163" i="67"/>
  <c r="U163" i="67"/>
  <c r="W163" i="67"/>
  <c r="Y163" i="67"/>
  <c r="AA163" i="67"/>
  <c r="AC163" i="67"/>
  <c r="AE163" i="67"/>
  <c r="AV163" i="67"/>
  <c r="AW163" i="67"/>
  <c r="AY163" i="67"/>
  <c r="BA163" i="67"/>
  <c r="BD163" i="67"/>
  <c r="BF163" i="67"/>
  <c r="BH163" i="67"/>
  <c r="AQ170" i="15"/>
  <c r="AU170" i="15"/>
  <c r="AU163" i="67"/>
  <c r="D170" i="15"/>
  <c r="D170" i="27" s="1"/>
  <c r="M170" i="27" s="1"/>
  <c r="F170" i="15"/>
  <c r="F170" i="27" s="1"/>
  <c r="O170" i="27" s="1"/>
  <c r="H170" i="15"/>
  <c r="T170" i="15"/>
  <c r="BJ170" i="15" s="1"/>
  <c r="BI163" i="67" s="1"/>
  <c r="T163" i="67"/>
  <c r="J170" i="15"/>
  <c r="V170" i="15" s="1"/>
  <c r="J170" i="27"/>
  <c r="O170" i="15"/>
  <c r="V163" i="67"/>
  <c r="H170" i="27"/>
  <c r="BB170" i="27" s="1"/>
  <c r="BL163" i="67"/>
  <c r="AQ169" i="15"/>
  <c r="AS169" i="15" s="1"/>
  <c r="AQ162" i="67"/>
  <c r="AU169" i="15"/>
  <c r="AU162" i="67"/>
  <c r="D169" i="15"/>
  <c r="M169" i="15" s="1"/>
  <c r="M162" i="67"/>
  <c r="F169" i="15"/>
  <c r="O169" i="15" s="1"/>
  <c r="O162" i="67" s="1"/>
  <c r="H169" i="15"/>
  <c r="J169" i="15"/>
  <c r="V169" i="15"/>
  <c r="V162" i="67" s="1"/>
  <c r="D169" i="27"/>
  <c r="M169" i="27"/>
  <c r="O163" i="67"/>
  <c r="J169" i="27"/>
  <c r="AS162" i="67"/>
  <c r="BY162" i="67" s="1"/>
  <c r="J165" i="15"/>
  <c r="J166" i="15"/>
  <c r="J167" i="15"/>
  <c r="J167" i="27"/>
  <c r="J168" i="15"/>
  <c r="V168" i="15" s="1"/>
  <c r="V161" i="67" s="1"/>
  <c r="H166" i="15"/>
  <c r="H166" i="27"/>
  <c r="BB166" i="27" s="1"/>
  <c r="H167" i="15"/>
  <c r="H167" i="27"/>
  <c r="BL160" i="67" s="1"/>
  <c r="H168" i="15"/>
  <c r="H168" i="27"/>
  <c r="F166" i="15"/>
  <c r="O166" i="15" s="1"/>
  <c r="O159" i="67" s="1"/>
  <c r="F167" i="15"/>
  <c r="O167" i="15" s="1"/>
  <c r="F167" i="27"/>
  <c r="F168" i="15"/>
  <c r="O168" i="15" s="1"/>
  <c r="O161" i="67" s="1"/>
  <c r="F168" i="27"/>
  <c r="O168" i="27" s="1"/>
  <c r="D166" i="15"/>
  <c r="D166" i="27"/>
  <c r="M166" i="27" s="1"/>
  <c r="D167" i="15"/>
  <c r="D167" i="27" s="1"/>
  <c r="M167" i="27" s="1"/>
  <c r="Q167" i="27" s="1"/>
  <c r="BN160" i="67" s="1"/>
  <c r="D168" i="15"/>
  <c r="D168" i="27"/>
  <c r="M168" i="27" s="1"/>
  <c r="BW161" i="67"/>
  <c r="BL161" i="67"/>
  <c r="BM161" i="67"/>
  <c r="BO161" i="67"/>
  <c r="BQ161" i="67"/>
  <c r="BS161" i="67"/>
  <c r="BT161" i="67"/>
  <c r="BH161" i="67"/>
  <c r="AR161" i="67"/>
  <c r="AT161" i="67"/>
  <c r="AV161" i="67"/>
  <c r="AW161" i="67"/>
  <c r="AY161" i="67"/>
  <c r="BA161" i="67"/>
  <c r="BD161" i="67"/>
  <c r="BF161" i="67"/>
  <c r="AJ161" i="67"/>
  <c r="AL161" i="67"/>
  <c r="U161" i="67"/>
  <c r="W161" i="67"/>
  <c r="Y161" i="67"/>
  <c r="AA161" i="67"/>
  <c r="AC161" i="67"/>
  <c r="AE161" i="67"/>
  <c r="BB168" i="27"/>
  <c r="N161" i="67"/>
  <c r="P161" i="67"/>
  <c r="AQ168" i="15"/>
  <c r="AQ161" i="67" s="1"/>
  <c r="AU168" i="15"/>
  <c r="T168" i="15"/>
  <c r="T161" i="67" s="1"/>
  <c r="M168" i="15"/>
  <c r="Q168" i="15" s="1"/>
  <c r="Q161" i="67" s="1"/>
  <c r="BV161" i="67"/>
  <c r="AL184" i="27"/>
  <c r="AL183" i="27"/>
  <c r="AL182" i="27"/>
  <c r="AL181" i="27"/>
  <c r="AL178" i="27"/>
  <c r="AL177" i="27"/>
  <c r="AL176" i="27"/>
  <c r="AL175" i="27"/>
  <c r="AL174" i="27"/>
  <c r="AL173" i="27"/>
  <c r="N158" i="67"/>
  <c r="P158" i="67"/>
  <c r="R158" i="67"/>
  <c r="S158" i="67"/>
  <c r="U158" i="67"/>
  <c r="W158" i="67"/>
  <c r="Y158" i="67"/>
  <c r="AA158" i="67"/>
  <c r="AC158" i="67"/>
  <c r="AE158" i="67"/>
  <c r="AJ158" i="67"/>
  <c r="AL158" i="67"/>
  <c r="AN158" i="67"/>
  <c r="AO158" i="67"/>
  <c r="AP158" i="67"/>
  <c r="AR158" i="67"/>
  <c r="AT158" i="67"/>
  <c r="AV158" i="67"/>
  <c r="AW158" i="67"/>
  <c r="AY158" i="67"/>
  <c r="BA158" i="67"/>
  <c r="BD158" i="67"/>
  <c r="BF158" i="67"/>
  <c r="BH158" i="67"/>
  <c r="BM158" i="67"/>
  <c r="BO158" i="67"/>
  <c r="BQ158" i="67"/>
  <c r="BS158" i="67"/>
  <c r="BT158" i="67"/>
  <c r="BW158" i="67"/>
  <c r="N159" i="67"/>
  <c r="P159" i="67"/>
  <c r="R159" i="67"/>
  <c r="S159" i="67"/>
  <c r="U159" i="67"/>
  <c r="W159" i="67"/>
  <c r="Y159" i="67"/>
  <c r="AA159" i="67"/>
  <c r="AC159" i="67"/>
  <c r="AE159" i="67"/>
  <c r="AJ159" i="67"/>
  <c r="AL159" i="67"/>
  <c r="AN159" i="67"/>
  <c r="AO159" i="67"/>
  <c r="AP159" i="67"/>
  <c r="AR159" i="67"/>
  <c r="AT159" i="67"/>
  <c r="AV159" i="67"/>
  <c r="AW159" i="67"/>
  <c r="AY159" i="67"/>
  <c r="BA159" i="67"/>
  <c r="BD159" i="67"/>
  <c r="BF159" i="67"/>
  <c r="BH159" i="67"/>
  <c r="BL159" i="67"/>
  <c r="BM159" i="67"/>
  <c r="BO159" i="67"/>
  <c r="BQ159" i="67"/>
  <c r="BS159" i="67"/>
  <c r="BT159" i="67"/>
  <c r="BV159" i="67" s="1"/>
  <c r="BW159" i="67"/>
  <c r="N160" i="67"/>
  <c r="P160" i="67"/>
  <c r="R160" i="67"/>
  <c r="S160" i="67"/>
  <c r="U160" i="67"/>
  <c r="W160" i="67"/>
  <c r="Y160" i="67"/>
  <c r="AA160" i="67"/>
  <c r="AC160" i="67"/>
  <c r="AE160" i="67"/>
  <c r="AJ160" i="67"/>
  <c r="AL160" i="67"/>
  <c r="AN160" i="67"/>
  <c r="AO160" i="67"/>
  <c r="AP160" i="67"/>
  <c r="AR160" i="67"/>
  <c r="AT160" i="67"/>
  <c r="AV160" i="67"/>
  <c r="AW160" i="67"/>
  <c r="AY160" i="67"/>
  <c r="BA160" i="67"/>
  <c r="BD160" i="67"/>
  <c r="BF160" i="67"/>
  <c r="BH160" i="67"/>
  <c r="BM160" i="67"/>
  <c r="BO160" i="67"/>
  <c r="BQ160" i="67"/>
  <c r="BS160" i="67"/>
  <c r="BT160" i="67"/>
  <c r="BW160" i="67"/>
  <c r="BV158" i="67"/>
  <c r="O160" i="67"/>
  <c r="T167" i="15"/>
  <c r="BJ167" i="15" s="1"/>
  <c r="BI160" i="67" s="1"/>
  <c r="V167" i="15"/>
  <c r="V160" i="67" s="1"/>
  <c r="AQ167" i="15"/>
  <c r="AQ160" i="67" s="1"/>
  <c r="AU167" i="15"/>
  <c r="AU160" i="67"/>
  <c r="M166" i="15"/>
  <c r="M159" i="67"/>
  <c r="T166" i="15"/>
  <c r="T159" i="67"/>
  <c r="AQ166" i="15"/>
  <c r="AQ159" i="67"/>
  <c r="AU166" i="15"/>
  <c r="AU159" i="67"/>
  <c r="BJ166" i="15"/>
  <c r="BI159" i="67" s="1"/>
  <c r="AS166" i="15"/>
  <c r="AS159" i="67" s="1"/>
  <c r="BY159" i="67" s="1"/>
  <c r="O167" i="27"/>
  <c r="J155" i="15"/>
  <c r="V155" i="15" s="1"/>
  <c r="D153" i="15"/>
  <c r="M153" i="15"/>
  <c r="F153" i="15"/>
  <c r="O153" i="15"/>
  <c r="H153" i="15"/>
  <c r="T153" i="15"/>
  <c r="BJ153" i="15" s="1"/>
  <c r="J153" i="15"/>
  <c r="J153" i="27" s="1"/>
  <c r="AQ153" i="15"/>
  <c r="AU153" i="15"/>
  <c r="D154" i="15"/>
  <c r="M154" i="15"/>
  <c r="F154" i="15"/>
  <c r="O154" i="15"/>
  <c r="H154" i="15"/>
  <c r="T154" i="15" s="1"/>
  <c r="BJ154" i="15" s="1"/>
  <c r="J154" i="15"/>
  <c r="V154" i="15"/>
  <c r="AQ154" i="15"/>
  <c r="AU154" i="15"/>
  <c r="AS154" i="15" s="1"/>
  <c r="D155" i="15"/>
  <c r="M155" i="15"/>
  <c r="Q155" i="15" s="1"/>
  <c r="F155" i="15"/>
  <c r="O155" i="15" s="1"/>
  <c r="H155" i="15"/>
  <c r="T155" i="15"/>
  <c r="AQ155" i="15"/>
  <c r="AU155" i="15"/>
  <c r="AU148" i="67" s="1"/>
  <c r="D156" i="15"/>
  <c r="D156" i="27" s="1"/>
  <c r="M156" i="15"/>
  <c r="F156" i="15"/>
  <c r="O156" i="15" s="1"/>
  <c r="H156" i="15"/>
  <c r="T156" i="15"/>
  <c r="J156" i="15"/>
  <c r="V156" i="15"/>
  <c r="AQ156" i="15"/>
  <c r="AU156" i="15"/>
  <c r="AS156" i="15" s="1"/>
  <c r="D157" i="15"/>
  <c r="M157" i="15" s="1"/>
  <c r="Q157" i="15" s="1"/>
  <c r="F157" i="15"/>
  <c r="O157" i="15"/>
  <c r="H157" i="15"/>
  <c r="T157" i="15"/>
  <c r="J157" i="15"/>
  <c r="V157" i="15"/>
  <c r="AQ157" i="15"/>
  <c r="AU157" i="15"/>
  <c r="D158" i="15"/>
  <c r="M158" i="15"/>
  <c r="F158" i="15"/>
  <c r="O158" i="15"/>
  <c r="Q158" i="15" s="1"/>
  <c r="H158" i="15"/>
  <c r="T158" i="15"/>
  <c r="J158" i="15"/>
  <c r="J158" i="27" s="1"/>
  <c r="AQ158" i="15"/>
  <c r="AU158" i="15"/>
  <c r="D159" i="15"/>
  <c r="D159" i="27" s="1"/>
  <c r="M159" i="27" s="1"/>
  <c r="M159" i="15"/>
  <c r="F159" i="15"/>
  <c r="O159" i="15"/>
  <c r="H159" i="15"/>
  <c r="T159" i="15" s="1"/>
  <c r="J159" i="15"/>
  <c r="V159" i="15"/>
  <c r="AQ159" i="15"/>
  <c r="AU159" i="15"/>
  <c r="D160" i="15"/>
  <c r="D160" i="27" s="1"/>
  <c r="M160" i="15"/>
  <c r="F160" i="15"/>
  <c r="F160" i="27" s="1"/>
  <c r="O160" i="27" s="1"/>
  <c r="H160" i="15"/>
  <c r="T160" i="15"/>
  <c r="V160" i="15"/>
  <c r="AQ160" i="15"/>
  <c r="AU160" i="15"/>
  <c r="D161" i="15"/>
  <c r="M161" i="15"/>
  <c r="F161" i="15"/>
  <c r="H161" i="15"/>
  <c r="T161" i="15" s="1"/>
  <c r="T154" i="67" s="1"/>
  <c r="J161" i="15"/>
  <c r="AQ161" i="15"/>
  <c r="AU161" i="15"/>
  <c r="D162" i="15"/>
  <c r="M162" i="15" s="1"/>
  <c r="F162" i="15"/>
  <c r="O162" i="15" s="1"/>
  <c r="O155" i="67" s="1"/>
  <c r="H162" i="15"/>
  <c r="H162" i="27" s="1"/>
  <c r="T162" i="15"/>
  <c r="J162" i="15"/>
  <c r="J162" i="27" s="1"/>
  <c r="V162" i="15"/>
  <c r="V155" i="67" s="1"/>
  <c r="AQ162" i="15"/>
  <c r="AS162" i="15" s="1"/>
  <c r="AS155" i="67" s="1"/>
  <c r="BY155" i="67" s="1"/>
  <c r="AU162" i="15"/>
  <c r="D163" i="15"/>
  <c r="D163" i="27" s="1"/>
  <c r="F163" i="15"/>
  <c r="O163" i="15"/>
  <c r="O156" i="67" s="1"/>
  <c r="H163" i="15"/>
  <c r="H163" i="27" s="1"/>
  <c r="BL156" i="67" s="1"/>
  <c r="T163" i="15"/>
  <c r="BJ163" i="15" s="1"/>
  <c r="BI156" i="67" s="1"/>
  <c r="J163" i="15"/>
  <c r="V163" i="15" s="1"/>
  <c r="AQ163" i="15"/>
  <c r="AU163" i="15"/>
  <c r="D164" i="15"/>
  <c r="M164" i="15" s="1"/>
  <c r="F164" i="15"/>
  <c r="O164" i="15"/>
  <c r="H164" i="15"/>
  <c r="T164" i="15"/>
  <c r="J164" i="15"/>
  <c r="J164" i="27" s="1"/>
  <c r="V164" i="15"/>
  <c r="V157" i="67" s="1"/>
  <c r="AQ164" i="15"/>
  <c r="AQ157" i="67" s="1"/>
  <c r="AU164" i="15"/>
  <c r="D165" i="15"/>
  <c r="D165" i="27"/>
  <c r="M165" i="27" s="1"/>
  <c r="F165" i="15"/>
  <c r="O165" i="15" s="1"/>
  <c r="O158" i="67"/>
  <c r="H165" i="15"/>
  <c r="H165" i="27" s="1"/>
  <c r="AQ165" i="15"/>
  <c r="AQ158" i="67" s="1"/>
  <c r="AU165" i="15"/>
  <c r="N157" i="67"/>
  <c r="P157" i="67"/>
  <c r="R157" i="67"/>
  <c r="S157" i="67"/>
  <c r="U157" i="67"/>
  <c r="W157" i="67"/>
  <c r="Y157" i="67"/>
  <c r="AA157" i="67"/>
  <c r="AC157" i="67"/>
  <c r="AE157" i="67"/>
  <c r="AJ157" i="67"/>
  <c r="AL157" i="67"/>
  <c r="AN157" i="67"/>
  <c r="AO157" i="67"/>
  <c r="AP157" i="67"/>
  <c r="AR157" i="67"/>
  <c r="AT157" i="67"/>
  <c r="AV157" i="67"/>
  <c r="AW157" i="67"/>
  <c r="AY157" i="67"/>
  <c r="BA157" i="67"/>
  <c r="BD157" i="67"/>
  <c r="BF157" i="67"/>
  <c r="BH157" i="67"/>
  <c r="BM157" i="67"/>
  <c r="BO157" i="67"/>
  <c r="BQ157" i="67"/>
  <c r="BS157" i="67"/>
  <c r="BT157" i="67"/>
  <c r="BW157" i="67"/>
  <c r="BV157" i="67" s="1"/>
  <c r="AS163" i="15"/>
  <c r="AS156" i="67" s="1"/>
  <c r="D164" i="27"/>
  <c r="M164" i="27" s="1"/>
  <c r="BL158" i="67"/>
  <c r="AS153" i="15"/>
  <c r="AS158" i="15"/>
  <c r="BJ161" i="15"/>
  <c r="BI154" i="67" s="1"/>
  <c r="BJ159" i="15"/>
  <c r="AS157" i="15"/>
  <c r="Q159" i="15"/>
  <c r="Q154" i="15"/>
  <c r="V165" i="15"/>
  <c r="V158" i="67"/>
  <c r="J165" i="27"/>
  <c r="F164" i="27"/>
  <c r="O164" i="27" s="1"/>
  <c r="Q153" i="15"/>
  <c r="BJ158" i="15"/>
  <c r="BJ160" i="15"/>
  <c r="BI153" i="67" s="1"/>
  <c r="BJ156" i="15"/>
  <c r="T157" i="67"/>
  <c r="M157" i="67"/>
  <c r="H164" i="27"/>
  <c r="M165" i="15"/>
  <c r="Q165" i="15" s="1"/>
  <c r="Q158" i="67" s="1"/>
  <c r="M158" i="67"/>
  <c r="BB165" i="27"/>
  <c r="N156" i="67"/>
  <c r="P156" i="67"/>
  <c r="R156" i="67"/>
  <c r="S156" i="67"/>
  <c r="T156" i="67"/>
  <c r="U156" i="67"/>
  <c r="J163" i="27"/>
  <c r="W156" i="67"/>
  <c r="Y156" i="67"/>
  <c r="AA156" i="67"/>
  <c r="AC156" i="67"/>
  <c r="AE156" i="67"/>
  <c r="AJ156" i="67"/>
  <c r="AL156" i="67"/>
  <c r="AN156" i="67"/>
  <c r="AO156" i="67"/>
  <c r="AP156" i="67"/>
  <c r="AQ156" i="67"/>
  <c r="AR156" i="67"/>
  <c r="BY156" i="67"/>
  <c r="AT156" i="67"/>
  <c r="AU156" i="67"/>
  <c r="AV156" i="67"/>
  <c r="AW156" i="67"/>
  <c r="AY156" i="67"/>
  <c r="BA156" i="67"/>
  <c r="BD156" i="67"/>
  <c r="BF156" i="67"/>
  <c r="BH156" i="67"/>
  <c r="BM156" i="67"/>
  <c r="M163" i="27"/>
  <c r="F163" i="27"/>
  <c r="O163" i="27" s="1"/>
  <c r="BO156" i="67"/>
  <c r="BQ156" i="67"/>
  <c r="BS156" i="67"/>
  <c r="BT156" i="67"/>
  <c r="BW156" i="67"/>
  <c r="H39" i="1"/>
  <c r="H40" i="1"/>
  <c r="K40" i="1"/>
  <c r="H41" i="1"/>
  <c r="K41" i="1"/>
  <c r="H42" i="1"/>
  <c r="K42" i="1" s="1"/>
  <c r="H46" i="1"/>
  <c r="K46" i="1"/>
  <c r="H47" i="1"/>
  <c r="K47" i="1" s="1"/>
  <c r="H48" i="1"/>
  <c r="K48" i="1" s="1"/>
  <c r="H49" i="1"/>
  <c r="AI205" i="15" s="1"/>
  <c r="H50" i="1"/>
  <c r="K50" i="1"/>
  <c r="H9" i="1"/>
  <c r="H15" i="1" s="1"/>
  <c r="H18" i="1"/>
  <c r="H27" i="1"/>
  <c r="D162" i="27"/>
  <c r="M162" i="27" s="1"/>
  <c r="M155" i="67"/>
  <c r="N155" i="67"/>
  <c r="P155" i="67"/>
  <c r="R155" i="67"/>
  <c r="S155" i="67"/>
  <c r="U155" i="67"/>
  <c r="W155" i="67"/>
  <c r="Y155" i="67"/>
  <c r="AA155" i="67"/>
  <c r="AC155" i="67"/>
  <c r="AE155" i="67"/>
  <c r="AJ155" i="67"/>
  <c r="AL155" i="67"/>
  <c r="AN155" i="67"/>
  <c r="AO155" i="67"/>
  <c r="AP155" i="67"/>
  <c r="AQ155" i="67"/>
  <c r="AR155" i="67"/>
  <c r="AT155" i="67"/>
  <c r="AU155" i="67"/>
  <c r="AV155" i="67"/>
  <c r="AW155" i="67"/>
  <c r="AY155" i="67"/>
  <c r="BA155" i="67"/>
  <c r="BD155" i="67"/>
  <c r="BF155" i="67"/>
  <c r="BH155" i="67"/>
  <c r="BM155" i="67"/>
  <c r="BO155" i="67"/>
  <c r="BQ155" i="67"/>
  <c r="BS155" i="67"/>
  <c r="BT155" i="67"/>
  <c r="BW155" i="67"/>
  <c r="D161" i="27"/>
  <c r="M161" i="27" s="1"/>
  <c r="H161" i="27"/>
  <c r="BB161" i="27"/>
  <c r="AL161" i="27"/>
  <c r="N154" i="67"/>
  <c r="P154" i="67"/>
  <c r="R154" i="67"/>
  <c r="S154" i="67"/>
  <c r="U154" i="67"/>
  <c r="W154" i="67"/>
  <c r="Y154" i="67"/>
  <c r="AA154" i="67"/>
  <c r="AC154" i="67"/>
  <c r="AE154" i="67"/>
  <c r="AJ154" i="67"/>
  <c r="AL154" i="67"/>
  <c r="AN154" i="67"/>
  <c r="AO154" i="67"/>
  <c r="AP154" i="67"/>
  <c r="AR154" i="67"/>
  <c r="AT154" i="67"/>
  <c r="AU154" i="67"/>
  <c r="AV154" i="67"/>
  <c r="AW154" i="67"/>
  <c r="AY154" i="67"/>
  <c r="BA154" i="67"/>
  <c r="BD154" i="67"/>
  <c r="BF154" i="67"/>
  <c r="BH154" i="67"/>
  <c r="BM154" i="67"/>
  <c r="BO154" i="67"/>
  <c r="BQ154" i="67"/>
  <c r="BS154" i="67"/>
  <c r="BT154" i="67"/>
  <c r="BW154" i="67"/>
  <c r="AL153" i="27"/>
  <c r="AL172" i="27"/>
  <c r="AL171" i="27"/>
  <c r="AL170" i="27"/>
  <c r="AL169" i="27"/>
  <c r="AL168" i="27"/>
  <c r="AL167" i="27"/>
  <c r="AL166" i="27"/>
  <c r="AL165" i="27"/>
  <c r="AL164" i="27"/>
  <c r="AL163" i="27"/>
  <c r="AL162" i="27"/>
  <c r="M160" i="27"/>
  <c r="V153" i="67"/>
  <c r="AU153" i="67"/>
  <c r="N153" i="67"/>
  <c r="P153" i="67"/>
  <c r="R153" i="67"/>
  <c r="S153" i="67"/>
  <c r="U153" i="67"/>
  <c r="W153" i="67"/>
  <c r="Y153" i="67"/>
  <c r="AA153" i="67"/>
  <c r="AC153" i="67"/>
  <c r="AE153" i="67"/>
  <c r="AJ153" i="67"/>
  <c r="AL153" i="67"/>
  <c r="AN153" i="67"/>
  <c r="AO153" i="67"/>
  <c r="AP153" i="67"/>
  <c r="AR153" i="67"/>
  <c r="AT153" i="67"/>
  <c r="AV153" i="67"/>
  <c r="AW153" i="67"/>
  <c r="AY153" i="67"/>
  <c r="BA153" i="67"/>
  <c r="BD153" i="67"/>
  <c r="BF153" i="67"/>
  <c r="BH153" i="67"/>
  <c r="BM153" i="67"/>
  <c r="BO153" i="67"/>
  <c r="BQ153" i="67"/>
  <c r="BS153" i="67"/>
  <c r="BT153" i="67"/>
  <c r="BW153" i="67"/>
  <c r="J160" i="27"/>
  <c r="H160" i="27"/>
  <c r="T153" i="67"/>
  <c r="J159" i="27"/>
  <c r="F159" i="27"/>
  <c r="O159" i="27" s="1"/>
  <c r="N152" i="67"/>
  <c r="P152" i="67"/>
  <c r="R152" i="67"/>
  <c r="S152" i="67"/>
  <c r="U152" i="67"/>
  <c r="W152" i="67"/>
  <c r="Y152" i="67"/>
  <c r="AA152" i="67"/>
  <c r="AC152" i="67"/>
  <c r="AE152" i="67"/>
  <c r="AJ152" i="67"/>
  <c r="AL152" i="67"/>
  <c r="AN152" i="67"/>
  <c r="AO152" i="67"/>
  <c r="AP152" i="67"/>
  <c r="AR152" i="67"/>
  <c r="AT152" i="67"/>
  <c r="AV152" i="67"/>
  <c r="AW152" i="67"/>
  <c r="AY152" i="67"/>
  <c r="BA152" i="67"/>
  <c r="BD152" i="67"/>
  <c r="BF152" i="67"/>
  <c r="BH152" i="67"/>
  <c r="BM152" i="67"/>
  <c r="BO152" i="67"/>
  <c r="BQ152" i="67"/>
  <c r="BS152" i="67"/>
  <c r="BT152" i="67"/>
  <c r="BW152" i="67"/>
  <c r="F158" i="27"/>
  <c r="O158" i="27"/>
  <c r="AU151" i="67"/>
  <c r="N151" i="67"/>
  <c r="P151" i="67"/>
  <c r="R151" i="67"/>
  <c r="S151" i="67"/>
  <c r="U151" i="67"/>
  <c r="W151" i="67"/>
  <c r="Y151" i="67"/>
  <c r="AA151" i="67"/>
  <c r="AC151" i="67"/>
  <c r="AE151" i="67"/>
  <c r="AJ151" i="67"/>
  <c r="AL151" i="67"/>
  <c r="AN151" i="67"/>
  <c r="AO151" i="67"/>
  <c r="AP151" i="67"/>
  <c r="AR151" i="67"/>
  <c r="AT151" i="67"/>
  <c r="AV151" i="67"/>
  <c r="AW151" i="67"/>
  <c r="AY151" i="67"/>
  <c r="BA151" i="67"/>
  <c r="BD151" i="67"/>
  <c r="BF151" i="67"/>
  <c r="BH151" i="67"/>
  <c r="BM151" i="67"/>
  <c r="BO151" i="67"/>
  <c r="BQ151" i="67"/>
  <c r="BS151" i="67"/>
  <c r="BT151" i="67"/>
  <c r="BW151" i="67"/>
  <c r="F157" i="27"/>
  <c r="O157" i="27" s="1"/>
  <c r="AU150" i="67"/>
  <c r="N150" i="67"/>
  <c r="P150" i="67"/>
  <c r="R150" i="67"/>
  <c r="S150" i="67"/>
  <c r="U150" i="67"/>
  <c r="W150" i="67"/>
  <c r="Y150" i="67"/>
  <c r="AA150" i="67"/>
  <c r="AC150" i="67"/>
  <c r="AE150" i="67"/>
  <c r="AJ150" i="67"/>
  <c r="AL150" i="67"/>
  <c r="AN150" i="67"/>
  <c r="AO150" i="67"/>
  <c r="AP150" i="67"/>
  <c r="AR150" i="67"/>
  <c r="AT150" i="67"/>
  <c r="AV150" i="67"/>
  <c r="AW150" i="67"/>
  <c r="AY150" i="67"/>
  <c r="BA150" i="67"/>
  <c r="BD150" i="67"/>
  <c r="BF150" i="67"/>
  <c r="BH150" i="67"/>
  <c r="BM150" i="67"/>
  <c r="BO150" i="67"/>
  <c r="BQ150" i="67"/>
  <c r="BS150" i="67"/>
  <c r="BT150" i="67"/>
  <c r="BW150" i="67"/>
  <c r="M156" i="27"/>
  <c r="F156" i="27"/>
  <c r="O156" i="27"/>
  <c r="H156" i="27"/>
  <c r="BB156" i="27"/>
  <c r="AQ149" i="67"/>
  <c r="N149" i="67"/>
  <c r="P149" i="67"/>
  <c r="R149" i="67"/>
  <c r="S149" i="67"/>
  <c r="U149" i="67"/>
  <c r="W149" i="67"/>
  <c r="Y149" i="67"/>
  <c r="AA149" i="67"/>
  <c r="AC149" i="67"/>
  <c r="AE149" i="67"/>
  <c r="AJ149" i="67"/>
  <c r="AL149" i="67"/>
  <c r="AN149" i="67"/>
  <c r="AO149" i="67"/>
  <c r="AP149" i="67"/>
  <c r="AR149" i="67"/>
  <c r="AT149" i="67"/>
  <c r="AV149" i="67"/>
  <c r="AW149" i="67"/>
  <c r="AY149" i="67"/>
  <c r="BA149" i="67"/>
  <c r="BD149" i="67"/>
  <c r="BF149" i="67"/>
  <c r="BH149" i="67"/>
  <c r="BM149" i="67"/>
  <c r="BO149" i="67"/>
  <c r="BQ149" i="67"/>
  <c r="BS149" i="67"/>
  <c r="BT149" i="67"/>
  <c r="BW149" i="67"/>
  <c r="D155" i="27"/>
  <c r="M155" i="27" s="1"/>
  <c r="H155" i="27"/>
  <c r="BL148" i="67"/>
  <c r="J155" i="27"/>
  <c r="AQ148" i="67"/>
  <c r="N148" i="67"/>
  <c r="P148" i="67"/>
  <c r="R148" i="67"/>
  <c r="S148" i="67"/>
  <c r="U148" i="67"/>
  <c r="W148" i="67"/>
  <c r="Y148" i="67"/>
  <c r="AA148" i="67"/>
  <c r="AC148" i="67"/>
  <c r="AE148" i="67"/>
  <c r="AJ148" i="67"/>
  <c r="AL148" i="67"/>
  <c r="AN148" i="67"/>
  <c r="AO148" i="67"/>
  <c r="AP148" i="67"/>
  <c r="AR148" i="67"/>
  <c r="AT148" i="67"/>
  <c r="AV148" i="67"/>
  <c r="AW148" i="67"/>
  <c r="AY148" i="67"/>
  <c r="BA148" i="67"/>
  <c r="BD148" i="67"/>
  <c r="BF148" i="67"/>
  <c r="BH148" i="67"/>
  <c r="BM148" i="67"/>
  <c r="BO148" i="67"/>
  <c r="BQ148" i="67"/>
  <c r="BS148" i="67"/>
  <c r="BT148" i="67"/>
  <c r="BW148" i="67"/>
  <c r="D154" i="27"/>
  <c r="M154" i="27" s="1"/>
  <c r="H154" i="27"/>
  <c r="BB154" i="27" s="1"/>
  <c r="J154" i="27"/>
  <c r="AQ147" i="67"/>
  <c r="N147" i="67"/>
  <c r="P147" i="67"/>
  <c r="R147" i="67"/>
  <c r="S147" i="67"/>
  <c r="U147" i="67"/>
  <c r="W147" i="67"/>
  <c r="Y147" i="67"/>
  <c r="AA147" i="67"/>
  <c r="AC147" i="67"/>
  <c r="AE147" i="67"/>
  <c r="AJ147" i="67"/>
  <c r="AL147" i="67"/>
  <c r="AN147" i="67"/>
  <c r="AO147" i="67"/>
  <c r="AP147" i="67"/>
  <c r="AR147" i="67"/>
  <c r="AT147" i="67"/>
  <c r="AV147" i="67"/>
  <c r="AW147" i="67"/>
  <c r="AY147" i="67"/>
  <c r="BA147" i="67"/>
  <c r="BD147" i="67"/>
  <c r="BF147" i="67"/>
  <c r="BH147" i="67"/>
  <c r="BM147" i="67"/>
  <c r="BO147" i="67"/>
  <c r="BQ147" i="67"/>
  <c r="BS147" i="67"/>
  <c r="BT147" i="67"/>
  <c r="BW147" i="67"/>
  <c r="M147" i="67"/>
  <c r="N146" i="67"/>
  <c r="P146" i="67"/>
  <c r="R146" i="67"/>
  <c r="S146" i="67"/>
  <c r="U146" i="67"/>
  <c r="W146" i="67"/>
  <c r="Y146" i="67"/>
  <c r="AA146" i="67"/>
  <c r="AC146" i="67"/>
  <c r="AE146" i="67"/>
  <c r="AJ146" i="67"/>
  <c r="AL146" i="67"/>
  <c r="AN146" i="67"/>
  <c r="AO146" i="67"/>
  <c r="AP146" i="67"/>
  <c r="AR146" i="67"/>
  <c r="AT146" i="67"/>
  <c r="AV146" i="67"/>
  <c r="AW146" i="67"/>
  <c r="AY146" i="67"/>
  <c r="BA146" i="67"/>
  <c r="BD146" i="67"/>
  <c r="BF146" i="67"/>
  <c r="BH146" i="67"/>
  <c r="BM146" i="67"/>
  <c r="BO146" i="67"/>
  <c r="BQ146" i="67"/>
  <c r="BS146" i="67"/>
  <c r="BT146" i="67"/>
  <c r="BW146" i="67"/>
  <c r="N145" i="67"/>
  <c r="P145" i="67"/>
  <c r="R145" i="67"/>
  <c r="S145" i="67"/>
  <c r="U145" i="67"/>
  <c r="W145" i="67"/>
  <c r="Y145" i="67"/>
  <c r="AA145" i="67"/>
  <c r="AC145" i="67"/>
  <c r="AE145" i="67"/>
  <c r="AJ145" i="67"/>
  <c r="AL145" i="67"/>
  <c r="AN145" i="67"/>
  <c r="AO145" i="67"/>
  <c r="AP145" i="67"/>
  <c r="AR145" i="67"/>
  <c r="AT145" i="67"/>
  <c r="AV145" i="67"/>
  <c r="AW145" i="67"/>
  <c r="AY145" i="67"/>
  <c r="BA145" i="67"/>
  <c r="BD145" i="67"/>
  <c r="BF145" i="67"/>
  <c r="BH145" i="67"/>
  <c r="BM145" i="67"/>
  <c r="BO145" i="67"/>
  <c r="BQ145" i="67"/>
  <c r="BS145" i="67"/>
  <c r="BT145" i="67"/>
  <c r="BW145" i="67"/>
  <c r="D153" i="27"/>
  <c r="M153" i="27"/>
  <c r="M146" i="67"/>
  <c r="AQ146" i="67"/>
  <c r="D152" i="15"/>
  <c r="M152" i="15" s="1"/>
  <c r="F152" i="15"/>
  <c r="O152" i="15" s="1"/>
  <c r="O145" i="67" s="1"/>
  <c r="H152" i="15"/>
  <c r="T152" i="15" s="1"/>
  <c r="J152" i="15"/>
  <c r="AQ152" i="15"/>
  <c r="AQ145" i="67" s="1"/>
  <c r="AU152" i="15"/>
  <c r="D151" i="15"/>
  <c r="D151" i="27"/>
  <c r="M151" i="27"/>
  <c r="F151" i="15"/>
  <c r="H151" i="15"/>
  <c r="H151" i="27"/>
  <c r="BL144" i="67" s="1"/>
  <c r="J151" i="15"/>
  <c r="V151" i="15" s="1"/>
  <c r="AQ151" i="15"/>
  <c r="AQ144" i="67" s="1"/>
  <c r="AU151" i="15"/>
  <c r="N144" i="67"/>
  <c r="P144" i="67"/>
  <c r="R144" i="67"/>
  <c r="S144" i="67"/>
  <c r="U144" i="67"/>
  <c r="W144" i="67"/>
  <c r="Y144" i="67"/>
  <c r="AA144" i="67"/>
  <c r="AC144" i="67"/>
  <c r="AE144" i="67"/>
  <c r="AJ144" i="67"/>
  <c r="AL144" i="67"/>
  <c r="AN144" i="67"/>
  <c r="AO144" i="67"/>
  <c r="AP144" i="67"/>
  <c r="AR144" i="67"/>
  <c r="AT144" i="67"/>
  <c r="AV144" i="67"/>
  <c r="AW144" i="67"/>
  <c r="AY144" i="67"/>
  <c r="BA144" i="67"/>
  <c r="BD144" i="67"/>
  <c r="BF144" i="67"/>
  <c r="BH144" i="67"/>
  <c r="BM144" i="67"/>
  <c r="BO144" i="67"/>
  <c r="BQ144" i="67"/>
  <c r="BS144" i="67"/>
  <c r="BT144" i="67"/>
  <c r="BW144" i="67"/>
  <c r="D150" i="15"/>
  <c r="M150" i="15"/>
  <c r="M143" i="67" s="1"/>
  <c r="F150" i="15"/>
  <c r="H150" i="15"/>
  <c r="J150" i="15"/>
  <c r="J150" i="27" s="1"/>
  <c r="AQ150" i="15"/>
  <c r="AU150" i="15"/>
  <c r="AU143" i="67" s="1"/>
  <c r="N143" i="67"/>
  <c r="P143" i="67"/>
  <c r="R143" i="67"/>
  <c r="S143" i="67"/>
  <c r="U143" i="67"/>
  <c r="W143" i="67"/>
  <c r="Y143" i="67"/>
  <c r="AA143" i="67"/>
  <c r="AC143" i="67"/>
  <c r="AE143" i="67"/>
  <c r="AJ143" i="67"/>
  <c r="AL143" i="67"/>
  <c r="AN143" i="67"/>
  <c r="AO143" i="67"/>
  <c r="AP143" i="67"/>
  <c r="AR143" i="67"/>
  <c r="AT143" i="67"/>
  <c r="AV143" i="67"/>
  <c r="AW143" i="67"/>
  <c r="AY143" i="67"/>
  <c r="BA143" i="67"/>
  <c r="BD143" i="67"/>
  <c r="BF143" i="67"/>
  <c r="BH143" i="67"/>
  <c r="BM143" i="67"/>
  <c r="BO143" i="67"/>
  <c r="BQ143" i="67"/>
  <c r="BS143" i="67"/>
  <c r="BT143" i="67"/>
  <c r="BW143" i="67"/>
  <c r="AL149" i="27"/>
  <c r="AL150" i="27"/>
  <c r="AL151" i="27"/>
  <c r="AL152" i="27"/>
  <c r="AL154" i="27"/>
  <c r="AL155" i="27"/>
  <c r="AL156" i="27"/>
  <c r="AL157" i="27"/>
  <c r="AL158" i="27"/>
  <c r="AL159" i="27"/>
  <c r="AL160" i="27"/>
  <c r="AL148" i="27"/>
  <c r="D149" i="15"/>
  <c r="D149" i="27" s="1"/>
  <c r="M149" i="27" s="1"/>
  <c r="F149" i="15"/>
  <c r="H149" i="15"/>
  <c r="H149" i="27"/>
  <c r="BB149" i="27"/>
  <c r="J149" i="15"/>
  <c r="J149" i="27" s="1"/>
  <c r="AQ149" i="15"/>
  <c r="AQ142" i="67" s="1"/>
  <c r="AU149" i="15"/>
  <c r="AU142" i="67" s="1"/>
  <c r="N141" i="67"/>
  <c r="P141" i="67"/>
  <c r="R141" i="67"/>
  <c r="S141" i="67"/>
  <c r="U141" i="67"/>
  <c r="W141" i="67"/>
  <c r="Y141" i="67"/>
  <c r="AA141" i="67"/>
  <c r="AC141" i="67"/>
  <c r="AE141" i="67"/>
  <c r="AJ141" i="67"/>
  <c r="AL141" i="67"/>
  <c r="AN141" i="67"/>
  <c r="AO141" i="67"/>
  <c r="AP141" i="67"/>
  <c r="AR141" i="67"/>
  <c r="AT141" i="67"/>
  <c r="AV141" i="67"/>
  <c r="AW141" i="67"/>
  <c r="AY141" i="67"/>
  <c r="BA141" i="67"/>
  <c r="BD141" i="67"/>
  <c r="BF141" i="67"/>
  <c r="BH141" i="67"/>
  <c r="BM141" i="67"/>
  <c r="BO141" i="67"/>
  <c r="BQ141" i="67"/>
  <c r="BS141" i="67"/>
  <c r="BT141" i="67"/>
  <c r="BW141" i="67"/>
  <c r="N142" i="67"/>
  <c r="P142" i="67"/>
  <c r="R142" i="67"/>
  <c r="S142" i="67"/>
  <c r="U142" i="67"/>
  <c r="W142" i="67"/>
  <c r="Y142" i="67"/>
  <c r="AA142" i="67"/>
  <c r="AC142" i="67"/>
  <c r="AE142" i="67"/>
  <c r="AJ142" i="67"/>
  <c r="AL142" i="67"/>
  <c r="AN142" i="67"/>
  <c r="AO142" i="67"/>
  <c r="AP142" i="67"/>
  <c r="AR142" i="67"/>
  <c r="AT142" i="67"/>
  <c r="AV142" i="67"/>
  <c r="AW142" i="67"/>
  <c r="AY142" i="67"/>
  <c r="BA142" i="67"/>
  <c r="BD142" i="67"/>
  <c r="BF142" i="67"/>
  <c r="BH142" i="67"/>
  <c r="BM142" i="67"/>
  <c r="BO142" i="67"/>
  <c r="BQ142" i="67"/>
  <c r="BS142" i="67"/>
  <c r="BT142" i="67"/>
  <c r="BW142" i="67"/>
  <c r="N139" i="67"/>
  <c r="P139" i="67"/>
  <c r="R139" i="67"/>
  <c r="S139" i="67"/>
  <c r="U139" i="67"/>
  <c r="W139" i="67"/>
  <c r="Y139" i="67"/>
  <c r="AA139" i="67"/>
  <c r="AC139" i="67"/>
  <c r="AE139" i="67"/>
  <c r="AJ139" i="67"/>
  <c r="AL139" i="67"/>
  <c r="AN139" i="67"/>
  <c r="AO139" i="67"/>
  <c r="AP139" i="67"/>
  <c r="AR139" i="67"/>
  <c r="AT139" i="67"/>
  <c r="AV139" i="67"/>
  <c r="AW139" i="67"/>
  <c r="AY139" i="67"/>
  <c r="BA139" i="67"/>
  <c r="BD139" i="67"/>
  <c r="BF139" i="67"/>
  <c r="BH139" i="67"/>
  <c r="BM139" i="67"/>
  <c r="BO139" i="67"/>
  <c r="BQ139" i="67"/>
  <c r="BS139" i="67"/>
  <c r="BT139" i="67"/>
  <c r="BW139" i="67"/>
  <c r="N140" i="67"/>
  <c r="P140" i="67"/>
  <c r="R140" i="67"/>
  <c r="S140" i="67"/>
  <c r="U140" i="67"/>
  <c r="W140" i="67"/>
  <c r="Y140" i="67"/>
  <c r="AA140" i="67"/>
  <c r="AC140" i="67"/>
  <c r="AE140" i="67"/>
  <c r="AJ140" i="67"/>
  <c r="AL140" i="67"/>
  <c r="AN140" i="67"/>
  <c r="AO140" i="67"/>
  <c r="AP140" i="67"/>
  <c r="AR140" i="67"/>
  <c r="AT140" i="67"/>
  <c r="AV140" i="67"/>
  <c r="AW140" i="67"/>
  <c r="AY140" i="67"/>
  <c r="BA140" i="67"/>
  <c r="BD140" i="67"/>
  <c r="BF140" i="67"/>
  <c r="BH140" i="67"/>
  <c r="BM140" i="67"/>
  <c r="BO140" i="67"/>
  <c r="BQ140" i="67"/>
  <c r="BS140" i="67"/>
  <c r="BT140" i="67"/>
  <c r="BW140" i="67"/>
  <c r="N137" i="67"/>
  <c r="P137" i="67"/>
  <c r="R137" i="67"/>
  <c r="S137" i="67"/>
  <c r="U137" i="67"/>
  <c r="W137" i="67"/>
  <c r="Y137" i="67"/>
  <c r="AA137" i="67"/>
  <c r="AC137" i="67"/>
  <c r="AE137" i="67"/>
  <c r="AJ137" i="67"/>
  <c r="AL137" i="67"/>
  <c r="AN137" i="67"/>
  <c r="AO137" i="67"/>
  <c r="AP137" i="67"/>
  <c r="AR137" i="67"/>
  <c r="AT137" i="67"/>
  <c r="AV137" i="67"/>
  <c r="AW137" i="67"/>
  <c r="AY137" i="67"/>
  <c r="BA137" i="67"/>
  <c r="BD137" i="67"/>
  <c r="BF137" i="67"/>
  <c r="BH137" i="67"/>
  <c r="BM137" i="67"/>
  <c r="BO137" i="67"/>
  <c r="BQ137" i="67"/>
  <c r="BS137" i="67"/>
  <c r="BT137" i="67"/>
  <c r="BW137" i="67"/>
  <c r="N138" i="67"/>
  <c r="P138" i="67"/>
  <c r="R138" i="67"/>
  <c r="S138" i="67"/>
  <c r="U138" i="67"/>
  <c r="W138" i="67"/>
  <c r="Y138" i="67"/>
  <c r="AA138" i="67"/>
  <c r="AC138" i="67"/>
  <c r="AE138" i="67"/>
  <c r="AJ138" i="67"/>
  <c r="AL138" i="67"/>
  <c r="AN138" i="67"/>
  <c r="AO138" i="67"/>
  <c r="AP138" i="67"/>
  <c r="AR138" i="67"/>
  <c r="AT138" i="67"/>
  <c r="AV138" i="67"/>
  <c r="AW138" i="67"/>
  <c r="AY138" i="67"/>
  <c r="BA138" i="67"/>
  <c r="BD138" i="67"/>
  <c r="BF138" i="67"/>
  <c r="BH138" i="67"/>
  <c r="BM138" i="67"/>
  <c r="BO138" i="67"/>
  <c r="BQ138" i="67"/>
  <c r="BS138" i="67"/>
  <c r="BT138" i="67"/>
  <c r="BW138" i="67"/>
  <c r="N135" i="67"/>
  <c r="P135" i="67"/>
  <c r="R135" i="67"/>
  <c r="S135" i="67"/>
  <c r="U135" i="67"/>
  <c r="W135" i="67"/>
  <c r="Y135" i="67"/>
  <c r="AA135" i="67"/>
  <c r="AC135" i="67"/>
  <c r="AE135" i="67"/>
  <c r="AJ135" i="67"/>
  <c r="AL135" i="67"/>
  <c r="AN135" i="67"/>
  <c r="AO135" i="67"/>
  <c r="AP135" i="67"/>
  <c r="AR135" i="67"/>
  <c r="AT135" i="67"/>
  <c r="AV135" i="67"/>
  <c r="AW135" i="67"/>
  <c r="AY135" i="67"/>
  <c r="BA135" i="67"/>
  <c r="BD135" i="67"/>
  <c r="BF135" i="67"/>
  <c r="BH135" i="67"/>
  <c r="BM135" i="67"/>
  <c r="BO135" i="67"/>
  <c r="BQ135" i="67"/>
  <c r="BS135" i="67"/>
  <c r="BT135" i="67"/>
  <c r="BW135" i="67"/>
  <c r="N136" i="67"/>
  <c r="P136" i="67"/>
  <c r="R136" i="67"/>
  <c r="S136" i="67"/>
  <c r="U136" i="67"/>
  <c r="W136" i="67"/>
  <c r="Y136" i="67"/>
  <c r="AA136" i="67"/>
  <c r="AC136" i="67"/>
  <c r="AE136" i="67"/>
  <c r="AJ136" i="67"/>
  <c r="AL136" i="67"/>
  <c r="AN136" i="67"/>
  <c r="AO136" i="67"/>
  <c r="AP136" i="67"/>
  <c r="AR136" i="67"/>
  <c r="AT136" i="67"/>
  <c r="AV136" i="67"/>
  <c r="AW136" i="67"/>
  <c r="AY136" i="67"/>
  <c r="BA136" i="67"/>
  <c r="BD136" i="67"/>
  <c r="BF136" i="67"/>
  <c r="BH136" i="67"/>
  <c r="BM136" i="67"/>
  <c r="BO136" i="67"/>
  <c r="BQ136" i="67"/>
  <c r="BS136" i="67"/>
  <c r="BT136" i="67"/>
  <c r="BW136" i="67"/>
  <c r="AL141" i="27"/>
  <c r="N134" i="67"/>
  <c r="P134" i="67"/>
  <c r="R134" i="67"/>
  <c r="S134" i="67"/>
  <c r="U134" i="67"/>
  <c r="W134" i="67"/>
  <c r="Y134" i="67"/>
  <c r="AA134" i="67"/>
  <c r="AC134" i="67"/>
  <c r="AE134" i="67"/>
  <c r="AJ134" i="67"/>
  <c r="AL134" i="67"/>
  <c r="AN134" i="67"/>
  <c r="AO134" i="67"/>
  <c r="AP134" i="67"/>
  <c r="AR134" i="67"/>
  <c r="AT134" i="67"/>
  <c r="AV134" i="67"/>
  <c r="AW134" i="67"/>
  <c r="AY134" i="67"/>
  <c r="BA134" i="67"/>
  <c r="BD134" i="67"/>
  <c r="BF134" i="67"/>
  <c r="BH134" i="67"/>
  <c r="BM134" i="67"/>
  <c r="BO134" i="67"/>
  <c r="BQ134" i="67"/>
  <c r="BS134" i="67"/>
  <c r="BT134" i="67"/>
  <c r="BW134" i="67"/>
  <c r="N132" i="67"/>
  <c r="P132" i="67"/>
  <c r="R132" i="67"/>
  <c r="S132" i="67"/>
  <c r="U132" i="67"/>
  <c r="W132" i="67"/>
  <c r="Y132" i="67"/>
  <c r="AA132" i="67"/>
  <c r="AC132" i="67"/>
  <c r="AE132" i="67"/>
  <c r="AJ132" i="67"/>
  <c r="AL132" i="67"/>
  <c r="AN132" i="67"/>
  <c r="AO132" i="67"/>
  <c r="AP132" i="67"/>
  <c r="AR132" i="67"/>
  <c r="AT132" i="67"/>
  <c r="AV132" i="67"/>
  <c r="AW132" i="67"/>
  <c r="AY132" i="67"/>
  <c r="BA132" i="67"/>
  <c r="BD132" i="67"/>
  <c r="BF132" i="67"/>
  <c r="BH132" i="67"/>
  <c r="BM132" i="67"/>
  <c r="BO132" i="67"/>
  <c r="BQ132" i="67"/>
  <c r="BS132" i="67"/>
  <c r="BT132" i="67"/>
  <c r="BW132" i="67"/>
  <c r="N133" i="67"/>
  <c r="P133" i="67"/>
  <c r="R133" i="67"/>
  <c r="S133" i="67"/>
  <c r="U133" i="67"/>
  <c r="W133" i="67"/>
  <c r="Y133" i="67"/>
  <c r="AA133" i="67"/>
  <c r="AC133" i="67"/>
  <c r="AE133" i="67"/>
  <c r="AJ133" i="67"/>
  <c r="AL133" i="67"/>
  <c r="AN133" i="67"/>
  <c r="AO133" i="67"/>
  <c r="AP133" i="67"/>
  <c r="AR133" i="67"/>
  <c r="AT133" i="67"/>
  <c r="AV133" i="67"/>
  <c r="AW133" i="67"/>
  <c r="AY133" i="67"/>
  <c r="BA133" i="67"/>
  <c r="BD133" i="67"/>
  <c r="BF133" i="67"/>
  <c r="BH133" i="67"/>
  <c r="BM133" i="67"/>
  <c r="BO133" i="67"/>
  <c r="BQ133" i="67"/>
  <c r="BS133" i="67"/>
  <c r="BT133" i="67"/>
  <c r="BW133" i="67"/>
  <c r="J147" i="15"/>
  <c r="J148" i="15"/>
  <c r="AQ137" i="15"/>
  <c r="AU137" i="15"/>
  <c r="AU130" i="67" s="1"/>
  <c r="AQ138" i="15"/>
  <c r="AQ131" i="67"/>
  <c r="AU138" i="15"/>
  <c r="AU131" i="67"/>
  <c r="AQ139" i="15"/>
  <c r="AQ132" i="67" s="1"/>
  <c r="AU139" i="15"/>
  <c r="AQ140" i="15"/>
  <c r="AQ133" i="67" s="1"/>
  <c r="AU140" i="15"/>
  <c r="AU133" i="67"/>
  <c r="AQ141" i="15"/>
  <c r="AQ134" i="67" s="1"/>
  <c r="AU141" i="15"/>
  <c r="AU134" i="67"/>
  <c r="AQ142" i="15"/>
  <c r="AQ135" i="67" s="1"/>
  <c r="AU142" i="15"/>
  <c r="AU135" i="67"/>
  <c r="AQ143" i="15"/>
  <c r="AQ136" i="67" s="1"/>
  <c r="AU143" i="15"/>
  <c r="AQ144" i="15"/>
  <c r="AQ137" i="67" s="1"/>
  <c r="AU144" i="15"/>
  <c r="AQ145" i="15"/>
  <c r="AQ138" i="67"/>
  <c r="AU145" i="15"/>
  <c r="AU138" i="67" s="1"/>
  <c r="AQ146" i="15"/>
  <c r="AQ139" i="67"/>
  <c r="AU146" i="15"/>
  <c r="AU139" i="67" s="1"/>
  <c r="AQ147" i="15"/>
  <c r="AQ140" i="67"/>
  <c r="AU147" i="15"/>
  <c r="AQ148" i="15"/>
  <c r="AQ141" i="67" s="1"/>
  <c r="AU148" i="15"/>
  <c r="AU141" i="67"/>
  <c r="J134" i="15"/>
  <c r="V134" i="15" s="1"/>
  <c r="V127" i="67" s="1"/>
  <c r="J135" i="15"/>
  <c r="J135" i="27"/>
  <c r="J136" i="15"/>
  <c r="J137" i="15"/>
  <c r="J137" i="27"/>
  <c r="J138" i="15"/>
  <c r="V138" i="15" s="1"/>
  <c r="V131" i="67" s="1"/>
  <c r="F137" i="15"/>
  <c r="H137" i="15"/>
  <c r="T137" i="15" s="1"/>
  <c r="T130" i="67" s="1"/>
  <c r="F138" i="15"/>
  <c r="H138" i="15"/>
  <c r="T138" i="15" s="1"/>
  <c r="T131" i="67" s="1"/>
  <c r="F139" i="15"/>
  <c r="F139" i="27"/>
  <c r="O139" i="27" s="1"/>
  <c r="H139" i="15"/>
  <c r="J139" i="15"/>
  <c r="V139" i="15" s="1"/>
  <c r="F140" i="15"/>
  <c r="F140" i="27"/>
  <c r="O140" i="27" s="1"/>
  <c r="H140" i="15"/>
  <c r="H140" i="27" s="1"/>
  <c r="J140" i="15"/>
  <c r="F141" i="15"/>
  <c r="F141" i="27" s="1"/>
  <c r="O141" i="27" s="1"/>
  <c r="H141" i="15"/>
  <c r="H141" i="27"/>
  <c r="J141" i="15"/>
  <c r="V141" i="15" s="1"/>
  <c r="F142" i="15"/>
  <c r="H142" i="15"/>
  <c r="T142" i="15" s="1"/>
  <c r="J142" i="15"/>
  <c r="V142" i="15" s="1"/>
  <c r="V135" i="67" s="1"/>
  <c r="F143" i="15"/>
  <c r="O143" i="15" s="1"/>
  <c r="O136" i="67" s="1"/>
  <c r="H143" i="15"/>
  <c r="T143" i="15"/>
  <c r="T136" i="67"/>
  <c r="J143" i="15"/>
  <c r="F144" i="15"/>
  <c r="F144" i="27"/>
  <c r="O144" i="27" s="1"/>
  <c r="H144" i="15"/>
  <c r="T144" i="15" s="1"/>
  <c r="T137" i="67" s="1"/>
  <c r="J144" i="15"/>
  <c r="F145" i="15"/>
  <c r="O145" i="15" s="1"/>
  <c r="O138" i="67" s="1"/>
  <c r="H145" i="15"/>
  <c r="T145" i="15"/>
  <c r="J145" i="15"/>
  <c r="V145" i="15" s="1"/>
  <c r="F146" i="15"/>
  <c r="H146" i="15"/>
  <c r="H146" i="27" s="1"/>
  <c r="J146" i="15"/>
  <c r="J146" i="27" s="1"/>
  <c r="F147" i="15"/>
  <c r="F147" i="27"/>
  <c r="O147" i="27" s="1"/>
  <c r="H147" i="15"/>
  <c r="H147" i="27"/>
  <c r="F148" i="15"/>
  <c r="O148" i="15" s="1"/>
  <c r="O141" i="67" s="1"/>
  <c r="H148" i="15"/>
  <c r="H148" i="27"/>
  <c r="BB148" i="27" s="1"/>
  <c r="D137" i="15"/>
  <c r="M137" i="15" s="1"/>
  <c r="M130" i="67" s="1"/>
  <c r="D138" i="15"/>
  <c r="D139" i="15"/>
  <c r="D139" i="27"/>
  <c r="M139" i="27"/>
  <c r="D140" i="15"/>
  <c r="M140" i="15" s="1"/>
  <c r="M133" i="67" s="1"/>
  <c r="D141" i="15"/>
  <c r="D141" i="27"/>
  <c r="M141" i="27" s="1"/>
  <c r="D142" i="15"/>
  <c r="D143" i="15"/>
  <c r="D143" i="27"/>
  <c r="M143" i="27" s="1"/>
  <c r="D144" i="15"/>
  <c r="D145" i="15"/>
  <c r="D146" i="15"/>
  <c r="D147" i="15"/>
  <c r="D147" i="27"/>
  <c r="M147" i="27" s="1"/>
  <c r="D148" i="15"/>
  <c r="N130" i="67"/>
  <c r="P130" i="67"/>
  <c r="R130" i="67"/>
  <c r="S130" i="67"/>
  <c r="U130" i="67"/>
  <c r="W130" i="67"/>
  <c r="Y130" i="67"/>
  <c r="AA130" i="67"/>
  <c r="AC130" i="67"/>
  <c r="AE130" i="67"/>
  <c r="AJ130" i="67"/>
  <c r="AL130" i="67"/>
  <c r="AN130" i="67"/>
  <c r="AO130" i="67"/>
  <c r="AP130" i="67"/>
  <c r="AR130" i="67"/>
  <c r="AT130" i="67"/>
  <c r="AV130" i="67"/>
  <c r="AW130" i="67"/>
  <c r="AY130" i="67"/>
  <c r="BA130" i="67"/>
  <c r="BD130" i="67"/>
  <c r="BF130" i="67"/>
  <c r="BH130" i="67"/>
  <c r="BM130" i="67"/>
  <c r="BO130" i="67"/>
  <c r="BQ130" i="67"/>
  <c r="BS130" i="67"/>
  <c r="BT130" i="67"/>
  <c r="BW130" i="67"/>
  <c r="N131" i="67"/>
  <c r="P131" i="67"/>
  <c r="R131" i="67"/>
  <c r="S131" i="67"/>
  <c r="U131" i="67"/>
  <c r="W131" i="67"/>
  <c r="Y131" i="67"/>
  <c r="AA131" i="67"/>
  <c r="AC131" i="67"/>
  <c r="AE131" i="67"/>
  <c r="AJ131" i="67"/>
  <c r="AL131" i="67"/>
  <c r="AN131" i="67"/>
  <c r="AO131" i="67"/>
  <c r="AP131" i="67"/>
  <c r="AR131" i="67"/>
  <c r="AT131" i="67"/>
  <c r="AV131" i="67"/>
  <c r="AW131" i="67"/>
  <c r="AY131" i="67"/>
  <c r="BA131" i="67"/>
  <c r="BD131" i="67"/>
  <c r="BF131" i="67"/>
  <c r="BH131" i="67"/>
  <c r="BM131" i="67"/>
  <c r="BO131" i="67"/>
  <c r="BQ131" i="67"/>
  <c r="BS131" i="67"/>
  <c r="BT131" i="67"/>
  <c r="BW131" i="67"/>
  <c r="BV131" i="67" s="1"/>
  <c r="AL144" i="27"/>
  <c r="AL145" i="27"/>
  <c r="AL146" i="27"/>
  <c r="AL147" i="27"/>
  <c r="AL143" i="27"/>
  <c r="AL142" i="27"/>
  <c r="AL140" i="27"/>
  <c r="AL139" i="27"/>
  <c r="AL138" i="27"/>
  <c r="AL137" i="27"/>
  <c r="N129" i="67"/>
  <c r="P129" i="67"/>
  <c r="R129" i="67"/>
  <c r="S129" i="67"/>
  <c r="U129" i="67"/>
  <c r="W129" i="67"/>
  <c r="Y129" i="67"/>
  <c r="AA129" i="67"/>
  <c r="AC129" i="67"/>
  <c r="AE129" i="67"/>
  <c r="AJ129" i="67"/>
  <c r="AL129" i="67"/>
  <c r="AN129" i="67"/>
  <c r="AO129" i="67"/>
  <c r="AP129" i="67"/>
  <c r="AR129" i="67"/>
  <c r="AT129" i="67"/>
  <c r="AV129" i="67"/>
  <c r="AW129" i="67"/>
  <c r="AY129" i="67"/>
  <c r="BA129" i="67"/>
  <c r="BD129" i="67"/>
  <c r="BF129" i="67"/>
  <c r="BH129" i="67"/>
  <c r="BM129" i="67"/>
  <c r="BO129" i="67"/>
  <c r="BQ129" i="67"/>
  <c r="BS129" i="67"/>
  <c r="BT129" i="67"/>
  <c r="BW129" i="67"/>
  <c r="N128" i="67"/>
  <c r="P128" i="67"/>
  <c r="R128" i="67"/>
  <c r="S128" i="67"/>
  <c r="U128" i="67"/>
  <c r="W128" i="67"/>
  <c r="Y128" i="67"/>
  <c r="AA128" i="67"/>
  <c r="AC128" i="67"/>
  <c r="AE128" i="67"/>
  <c r="AJ128" i="67"/>
  <c r="AL128" i="67"/>
  <c r="AN128" i="67"/>
  <c r="AO128" i="67"/>
  <c r="AP128" i="67"/>
  <c r="AR128" i="67"/>
  <c r="AT128" i="67"/>
  <c r="AV128" i="67"/>
  <c r="AW128" i="67"/>
  <c r="AY128" i="67"/>
  <c r="BA128" i="67"/>
  <c r="BD128" i="67"/>
  <c r="BF128" i="67"/>
  <c r="BH128" i="67"/>
  <c r="BM128" i="67"/>
  <c r="BO128" i="67"/>
  <c r="BQ128" i="67"/>
  <c r="BS128" i="67"/>
  <c r="BT128" i="67"/>
  <c r="BW128" i="67"/>
  <c r="N127" i="67"/>
  <c r="P127" i="67"/>
  <c r="R127" i="67"/>
  <c r="S127" i="67"/>
  <c r="U127" i="67"/>
  <c r="W127" i="67"/>
  <c r="Y127" i="67"/>
  <c r="AA127" i="67"/>
  <c r="AC127" i="67"/>
  <c r="AE127" i="67"/>
  <c r="AJ127" i="67"/>
  <c r="AL127" i="67"/>
  <c r="AN127" i="67"/>
  <c r="AO127" i="67"/>
  <c r="AP127" i="67"/>
  <c r="AR127" i="67"/>
  <c r="AT127" i="67"/>
  <c r="AV127" i="67"/>
  <c r="AW127" i="67"/>
  <c r="AY127" i="67"/>
  <c r="BA127" i="67"/>
  <c r="BD127" i="67"/>
  <c r="BF127" i="67"/>
  <c r="BH127" i="67"/>
  <c r="BM127" i="67"/>
  <c r="BO127" i="67"/>
  <c r="BQ127" i="67"/>
  <c r="BS127" i="67"/>
  <c r="BT127" i="67"/>
  <c r="BW127" i="67"/>
  <c r="N126" i="67"/>
  <c r="P126" i="67"/>
  <c r="R126" i="67"/>
  <c r="S126" i="67"/>
  <c r="U126" i="67"/>
  <c r="W126" i="67"/>
  <c r="Y126" i="67"/>
  <c r="AA126" i="67"/>
  <c r="AC126" i="67"/>
  <c r="AE126" i="67"/>
  <c r="AJ126" i="67"/>
  <c r="AL126" i="67"/>
  <c r="AN126" i="67"/>
  <c r="AO126" i="67"/>
  <c r="AP126" i="67"/>
  <c r="AR126" i="67"/>
  <c r="AT126" i="67"/>
  <c r="AV126" i="67"/>
  <c r="AW126" i="67"/>
  <c r="AY126" i="67"/>
  <c r="BA126" i="67"/>
  <c r="BD126" i="67"/>
  <c r="BF126" i="67"/>
  <c r="BH126" i="67"/>
  <c r="BM126" i="67"/>
  <c r="BO126" i="67"/>
  <c r="BQ126" i="67"/>
  <c r="BS126" i="67"/>
  <c r="BT126" i="67"/>
  <c r="BW126" i="67"/>
  <c r="N125" i="67"/>
  <c r="P125" i="67"/>
  <c r="R125" i="67"/>
  <c r="S125" i="67"/>
  <c r="U125" i="67"/>
  <c r="W125" i="67"/>
  <c r="Y125" i="67"/>
  <c r="AA125" i="67"/>
  <c r="AC125" i="67"/>
  <c r="AE125" i="67"/>
  <c r="AJ125" i="67"/>
  <c r="AL125" i="67"/>
  <c r="AN125" i="67"/>
  <c r="AO125" i="67"/>
  <c r="AP125" i="67"/>
  <c r="AR125" i="67"/>
  <c r="AT125" i="67"/>
  <c r="AV125" i="67"/>
  <c r="AW125" i="67"/>
  <c r="AY125" i="67"/>
  <c r="BA125" i="67"/>
  <c r="BD125" i="67"/>
  <c r="BF125" i="67"/>
  <c r="BH125" i="67"/>
  <c r="BM125" i="67"/>
  <c r="BO125" i="67"/>
  <c r="BQ125" i="67"/>
  <c r="BS125" i="67"/>
  <c r="BT125" i="67"/>
  <c r="BW125" i="67"/>
  <c r="N124" i="67"/>
  <c r="P124" i="67"/>
  <c r="R124" i="67"/>
  <c r="S124" i="67"/>
  <c r="U124" i="67"/>
  <c r="W124" i="67"/>
  <c r="Y124" i="67"/>
  <c r="AA124" i="67"/>
  <c r="AC124" i="67"/>
  <c r="AE124" i="67"/>
  <c r="AJ124" i="67"/>
  <c r="AL124" i="67"/>
  <c r="AN124" i="67"/>
  <c r="AO124" i="67"/>
  <c r="AP124" i="67"/>
  <c r="AR124" i="67"/>
  <c r="AT124" i="67"/>
  <c r="AV124" i="67"/>
  <c r="AW124" i="67"/>
  <c r="AY124" i="67"/>
  <c r="BA124" i="67"/>
  <c r="BD124" i="67"/>
  <c r="BF124" i="67"/>
  <c r="BH124" i="67"/>
  <c r="BM124" i="67"/>
  <c r="BO124" i="67"/>
  <c r="BQ124" i="67"/>
  <c r="BS124" i="67"/>
  <c r="BT124" i="67"/>
  <c r="BW124" i="67"/>
  <c r="N123" i="67"/>
  <c r="P123" i="67"/>
  <c r="R123" i="67"/>
  <c r="S123" i="67"/>
  <c r="U123" i="67"/>
  <c r="W123" i="67"/>
  <c r="Y123" i="67"/>
  <c r="AA123" i="67"/>
  <c r="AC123" i="67"/>
  <c r="AE123" i="67"/>
  <c r="AJ123" i="67"/>
  <c r="AL123" i="67"/>
  <c r="AN123" i="67"/>
  <c r="AO123" i="67"/>
  <c r="AP123" i="67"/>
  <c r="AR123" i="67"/>
  <c r="AT123" i="67"/>
  <c r="AV123" i="67"/>
  <c r="AW123" i="67"/>
  <c r="AY123" i="67"/>
  <c r="BA123" i="67"/>
  <c r="BD123" i="67"/>
  <c r="BF123" i="67"/>
  <c r="BH123" i="67"/>
  <c r="BM123" i="67"/>
  <c r="BO123" i="67"/>
  <c r="BQ123" i="67"/>
  <c r="BS123" i="67"/>
  <c r="BT123" i="67"/>
  <c r="BW123" i="67"/>
  <c r="N122" i="67"/>
  <c r="P122" i="67"/>
  <c r="R122" i="67"/>
  <c r="S122" i="67"/>
  <c r="U122" i="67"/>
  <c r="W122" i="67"/>
  <c r="Y122" i="67"/>
  <c r="AA122" i="67"/>
  <c r="AC122" i="67"/>
  <c r="AE122" i="67"/>
  <c r="AJ122" i="67"/>
  <c r="AL122" i="67"/>
  <c r="AN122" i="67"/>
  <c r="AO122" i="67"/>
  <c r="AP122" i="67"/>
  <c r="AR122" i="67"/>
  <c r="AT122" i="67"/>
  <c r="AV122" i="67"/>
  <c r="AW122" i="67"/>
  <c r="AY122" i="67"/>
  <c r="BA122" i="67"/>
  <c r="BD122" i="67"/>
  <c r="BF122" i="67"/>
  <c r="BH122" i="67"/>
  <c r="BM122" i="67"/>
  <c r="BO122" i="67"/>
  <c r="BQ122" i="67"/>
  <c r="BS122" i="67"/>
  <c r="BT122" i="67"/>
  <c r="BW122" i="67"/>
  <c r="N121" i="67"/>
  <c r="P121" i="67"/>
  <c r="R121" i="67"/>
  <c r="S121" i="67"/>
  <c r="U121" i="67"/>
  <c r="W121" i="67"/>
  <c r="Y121" i="67"/>
  <c r="AA121" i="67"/>
  <c r="AC121" i="67"/>
  <c r="AE121" i="67"/>
  <c r="AJ121" i="67"/>
  <c r="AL121" i="67"/>
  <c r="AN121" i="67"/>
  <c r="AO121" i="67"/>
  <c r="AP121" i="67"/>
  <c r="AR121" i="67"/>
  <c r="AT121" i="67"/>
  <c r="AV121" i="67"/>
  <c r="AW121" i="67"/>
  <c r="AY121" i="67"/>
  <c r="BA121" i="67"/>
  <c r="BD121" i="67"/>
  <c r="BF121" i="67"/>
  <c r="BH121" i="67"/>
  <c r="BM121" i="67"/>
  <c r="BO121" i="67"/>
  <c r="BQ121" i="67"/>
  <c r="BS121" i="67"/>
  <c r="BT121" i="67"/>
  <c r="BW121" i="67"/>
  <c r="BW3" i="67"/>
  <c r="BW4" i="67"/>
  <c r="BW5" i="67"/>
  <c r="BW6" i="67"/>
  <c r="BW7" i="67"/>
  <c r="BW8" i="67"/>
  <c r="BW9" i="67"/>
  <c r="BW10" i="67"/>
  <c r="BV10" i="67" s="1"/>
  <c r="BW11" i="67"/>
  <c r="BW12" i="67"/>
  <c r="BW13" i="67"/>
  <c r="BW14" i="67"/>
  <c r="BW15" i="67"/>
  <c r="BW16" i="67"/>
  <c r="BW17" i="67"/>
  <c r="BW18" i="67"/>
  <c r="BW19" i="67"/>
  <c r="BW20" i="67"/>
  <c r="BW21" i="67"/>
  <c r="BW22" i="67"/>
  <c r="BW23" i="67"/>
  <c r="BW24" i="67"/>
  <c r="BW25" i="67"/>
  <c r="BW26" i="67"/>
  <c r="BV26" i="67" s="1"/>
  <c r="BW27" i="67"/>
  <c r="BW28" i="67"/>
  <c r="BW29" i="67"/>
  <c r="BW30" i="67"/>
  <c r="BW31" i="67"/>
  <c r="BW32" i="67"/>
  <c r="BW33" i="67"/>
  <c r="BW34" i="67"/>
  <c r="BW35" i="67"/>
  <c r="BW36" i="67"/>
  <c r="BW37" i="67"/>
  <c r="BW38" i="67"/>
  <c r="BW39" i="67"/>
  <c r="BW40" i="67"/>
  <c r="BW41" i="67"/>
  <c r="BW42" i="67"/>
  <c r="BW43" i="67"/>
  <c r="BW44" i="67"/>
  <c r="BW45" i="67"/>
  <c r="BW46" i="67"/>
  <c r="BW47" i="67"/>
  <c r="BW48" i="67"/>
  <c r="BW49" i="67"/>
  <c r="BW50" i="67"/>
  <c r="BW51" i="67"/>
  <c r="BW52" i="67"/>
  <c r="BW53" i="67"/>
  <c r="BW54" i="67"/>
  <c r="BW55" i="67"/>
  <c r="BW56" i="67"/>
  <c r="BW57" i="67"/>
  <c r="BW58" i="67"/>
  <c r="BW59" i="67"/>
  <c r="BW60" i="67"/>
  <c r="BW61" i="67"/>
  <c r="BW62" i="67"/>
  <c r="BW63" i="67"/>
  <c r="BW64" i="67"/>
  <c r="BW65" i="67"/>
  <c r="BW66" i="67"/>
  <c r="BW67" i="67"/>
  <c r="BW68" i="67"/>
  <c r="BW69" i="67"/>
  <c r="BW70" i="67"/>
  <c r="BW71" i="67"/>
  <c r="BW72" i="67"/>
  <c r="BW73" i="67"/>
  <c r="BW74" i="67"/>
  <c r="BW75" i="67"/>
  <c r="BW76" i="67"/>
  <c r="BW77" i="67"/>
  <c r="BW78" i="67"/>
  <c r="BW79" i="67"/>
  <c r="BW80" i="67"/>
  <c r="BW81" i="67"/>
  <c r="BW82" i="67"/>
  <c r="BW83" i="67"/>
  <c r="BW84" i="67"/>
  <c r="BW85" i="67"/>
  <c r="BW86" i="67"/>
  <c r="BW87" i="67"/>
  <c r="BW88" i="67"/>
  <c r="BW89" i="67"/>
  <c r="BW90" i="67"/>
  <c r="BW91" i="67"/>
  <c r="BW92" i="67"/>
  <c r="BW93" i="67"/>
  <c r="BW94" i="67"/>
  <c r="BW95" i="67"/>
  <c r="BW96" i="67"/>
  <c r="BW97" i="67"/>
  <c r="BW98" i="67"/>
  <c r="BW99" i="67"/>
  <c r="BW100" i="67"/>
  <c r="BW101" i="67"/>
  <c r="BW102" i="67"/>
  <c r="BW103" i="67"/>
  <c r="BW104" i="67"/>
  <c r="BW105" i="67"/>
  <c r="BW106" i="67"/>
  <c r="BW107" i="67"/>
  <c r="BW108" i="67"/>
  <c r="BW109" i="67"/>
  <c r="BW110" i="67"/>
  <c r="BW111" i="67"/>
  <c r="BW112" i="67"/>
  <c r="BW113" i="67"/>
  <c r="BW114" i="67"/>
  <c r="BV114" i="67" s="1"/>
  <c r="BW115" i="67"/>
  <c r="BW116" i="67"/>
  <c r="BW117" i="67"/>
  <c r="BW118" i="67"/>
  <c r="BW119" i="67"/>
  <c r="BW120" i="67"/>
  <c r="D127" i="15"/>
  <c r="D127" i="27"/>
  <c r="M127" i="27" s="1"/>
  <c r="F127" i="15"/>
  <c r="F127" i="27"/>
  <c r="O127" i="27" s="1"/>
  <c r="H127" i="15"/>
  <c r="H127" i="27" s="1"/>
  <c r="J127" i="15"/>
  <c r="D128" i="15"/>
  <c r="D128" i="27" s="1"/>
  <c r="M128" i="27" s="1"/>
  <c r="F128" i="15"/>
  <c r="F128" i="27" s="1"/>
  <c r="O128" i="27" s="1"/>
  <c r="H128" i="15"/>
  <c r="H128" i="27" s="1"/>
  <c r="J128" i="15"/>
  <c r="D129" i="15"/>
  <c r="D129" i="27" s="1"/>
  <c r="M129" i="27"/>
  <c r="F129" i="15"/>
  <c r="O129" i="15" s="1"/>
  <c r="O122" i="67"/>
  <c r="H129" i="15"/>
  <c r="T129" i="15"/>
  <c r="T122" i="67"/>
  <c r="J129" i="15"/>
  <c r="D130" i="15"/>
  <c r="D130" i="27" s="1"/>
  <c r="M130" i="27" s="1"/>
  <c r="F130" i="15"/>
  <c r="O130" i="15" s="1"/>
  <c r="O123" i="67" s="1"/>
  <c r="H130" i="15"/>
  <c r="H130" i="27" s="1"/>
  <c r="BB130" i="27" s="1"/>
  <c r="J130" i="15"/>
  <c r="D131" i="15"/>
  <c r="D131" i="27"/>
  <c r="M131" i="27" s="1"/>
  <c r="F131" i="15"/>
  <c r="F131" i="27"/>
  <c r="O131" i="27" s="1"/>
  <c r="H131" i="15"/>
  <c r="H131" i="27" s="1"/>
  <c r="BB131" i="27"/>
  <c r="J131" i="15"/>
  <c r="V131" i="15"/>
  <c r="V124" i="67" s="1"/>
  <c r="D132" i="15"/>
  <c r="D132" i="27" s="1"/>
  <c r="M132" i="27"/>
  <c r="F132" i="15"/>
  <c r="F132" i="27" s="1"/>
  <c r="O132" i="27" s="1"/>
  <c r="Q132" i="27" s="1"/>
  <c r="H132" i="15"/>
  <c r="H132" i="27" s="1"/>
  <c r="BB132" i="27" s="1"/>
  <c r="J132" i="15"/>
  <c r="D133" i="15"/>
  <c r="D133" i="27" s="1"/>
  <c r="M133" i="27" s="1"/>
  <c r="F133" i="15"/>
  <c r="O133" i="15" s="1"/>
  <c r="O126" i="67"/>
  <c r="H133" i="15"/>
  <c r="J133" i="15"/>
  <c r="D134" i="15"/>
  <c r="D134" i="27" s="1"/>
  <c r="M134" i="27" s="1"/>
  <c r="F134" i="15"/>
  <c r="F134" i="27"/>
  <c r="O134" i="27" s="1"/>
  <c r="H134" i="15"/>
  <c r="H134" i="27" s="1"/>
  <c r="BB134" i="27" s="1"/>
  <c r="D135" i="15"/>
  <c r="F135" i="15"/>
  <c r="F135" i="27" s="1"/>
  <c r="O135" i="27"/>
  <c r="H135" i="15"/>
  <c r="T135" i="15" s="1"/>
  <c r="T128" i="67" s="1"/>
  <c r="D136" i="15"/>
  <c r="D136" i="27" s="1"/>
  <c r="M136" i="27" s="1"/>
  <c r="F136" i="15"/>
  <c r="H136" i="15"/>
  <c r="T136" i="15"/>
  <c r="N120" i="67"/>
  <c r="P120" i="67"/>
  <c r="R120" i="67"/>
  <c r="S120" i="67"/>
  <c r="U120" i="67"/>
  <c r="W120" i="67"/>
  <c r="Y120" i="67"/>
  <c r="AA120" i="67"/>
  <c r="AC120" i="67"/>
  <c r="AE120" i="67"/>
  <c r="AJ120" i="67"/>
  <c r="AL120" i="67"/>
  <c r="AN120" i="67"/>
  <c r="AO120" i="67"/>
  <c r="AP120" i="67"/>
  <c r="AR120" i="67"/>
  <c r="AT120" i="67"/>
  <c r="AV120" i="67"/>
  <c r="AW120" i="67"/>
  <c r="AY120" i="67"/>
  <c r="BA120" i="67"/>
  <c r="BD120" i="67"/>
  <c r="BF120" i="67"/>
  <c r="BH120" i="67"/>
  <c r="BM120" i="67"/>
  <c r="BO120" i="67"/>
  <c r="BQ120" i="67"/>
  <c r="BS120" i="67"/>
  <c r="BT120" i="67"/>
  <c r="J117" i="15"/>
  <c r="J117" i="27" s="1"/>
  <c r="D126" i="15"/>
  <c r="M126" i="15" s="1"/>
  <c r="M119" i="67" s="1"/>
  <c r="F126" i="15"/>
  <c r="F126" i="27"/>
  <c r="O126" i="27" s="1"/>
  <c r="H126" i="15"/>
  <c r="H126" i="27"/>
  <c r="J126" i="15"/>
  <c r="J126" i="27"/>
  <c r="N119" i="67"/>
  <c r="P119" i="67"/>
  <c r="R119" i="67"/>
  <c r="S119" i="67"/>
  <c r="U119" i="67"/>
  <c r="W119" i="67"/>
  <c r="Y119" i="67"/>
  <c r="AA119" i="67"/>
  <c r="AC119" i="67"/>
  <c r="AE119" i="67"/>
  <c r="AJ119" i="67"/>
  <c r="AL119" i="67"/>
  <c r="AN119" i="67"/>
  <c r="AO119" i="67"/>
  <c r="AP119" i="67"/>
  <c r="AR119" i="67"/>
  <c r="AT119" i="67"/>
  <c r="AV119" i="67"/>
  <c r="AW119" i="67"/>
  <c r="AY119" i="67"/>
  <c r="BA119" i="67"/>
  <c r="BD119" i="67"/>
  <c r="BF119" i="67"/>
  <c r="BH119" i="67"/>
  <c r="BM119" i="67"/>
  <c r="BO119" i="67"/>
  <c r="BQ119" i="67"/>
  <c r="BS119" i="67"/>
  <c r="BT119" i="67"/>
  <c r="D125" i="15"/>
  <c r="D125" i="27" s="1"/>
  <c r="M125" i="27" s="1"/>
  <c r="F125" i="15"/>
  <c r="H125" i="15"/>
  <c r="H125" i="27"/>
  <c r="BL118" i="67" s="1"/>
  <c r="J125" i="15"/>
  <c r="V125" i="15"/>
  <c r="N118" i="67"/>
  <c r="P118" i="67"/>
  <c r="R118" i="67"/>
  <c r="S118" i="67"/>
  <c r="U118" i="67"/>
  <c r="W118" i="67"/>
  <c r="Y118" i="67"/>
  <c r="AA118" i="67"/>
  <c r="AC118" i="67"/>
  <c r="AE118" i="67"/>
  <c r="AJ118" i="67"/>
  <c r="AL118" i="67"/>
  <c r="AN118" i="67"/>
  <c r="AO118" i="67"/>
  <c r="AP118" i="67"/>
  <c r="AR118" i="67"/>
  <c r="AT118" i="67"/>
  <c r="AV118" i="67"/>
  <c r="AW118" i="67"/>
  <c r="AY118" i="67"/>
  <c r="BA118" i="67"/>
  <c r="BD118" i="67"/>
  <c r="BF118" i="67"/>
  <c r="BH118" i="67"/>
  <c r="BM118" i="67"/>
  <c r="BO118" i="67"/>
  <c r="BQ118" i="67"/>
  <c r="BS118" i="67"/>
  <c r="BT118" i="67"/>
  <c r="N112" i="67"/>
  <c r="P112" i="67"/>
  <c r="R112" i="67"/>
  <c r="S112" i="67"/>
  <c r="U112" i="67"/>
  <c r="W112" i="67"/>
  <c r="Y112" i="67"/>
  <c r="AA112" i="67"/>
  <c r="AC112" i="67"/>
  <c r="AE112" i="67"/>
  <c r="AJ112" i="67"/>
  <c r="AL112" i="67"/>
  <c r="AN112" i="67"/>
  <c r="AO112" i="67"/>
  <c r="AP112" i="67"/>
  <c r="AR112" i="67"/>
  <c r="AT112" i="67"/>
  <c r="AV112" i="67"/>
  <c r="AW112" i="67"/>
  <c r="AY112" i="67"/>
  <c r="BA112" i="67"/>
  <c r="BD112" i="67"/>
  <c r="BF112" i="67"/>
  <c r="BH112" i="67"/>
  <c r="BM112" i="67"/>
  <c r="BO112" i="67"/>
  <c r="BQ112" i="67"/>
  <c r="BS112" i="67"/>
  <c r="BT112" i="67"/>
  <c r="N113" i="67"/>
  <c r="P113" i="67"/>
  <c r="R113" i="67"/>
  <c r="S113" i="67"/>
  <c r="U113" i="67"/>
  <c r="W113" i="67"/>
  <c r="Y113" i="67"/>
  <c r="AA113" i="67"/>
  <c r="AC113" i="67"/>
  <c r="AE113" i="67"/>
  <c r="AJ113" i="67"/>
  <c r="AL113" i="67"/>
  <c r="AN113" i="67"/>
  <c r="AO113" i="67"/>
  <c r="AP113" i="67"/>
  <c r="AR113" i="67"/>
  <c r="AT113" i="67"/>
  <c r="AV113" i="67"/>
  <c r="AW113" i="67"/>
  <c r="AY113" i="67"/>
  <c r="BA113" i="67"/>
  <c r="BD113" i="67"/>
  <c r="BF113" i="67"/>
  <c r="BH113" i="67"/>
  <c r="BM113" i="67"/>
  <c r="BO113" i="67"/>
  <c r="BQ113" i="67"/>
  <c r="BS113" i="67"/>
  <c r="BT113" i="67"/>
  <c r="N114" i="67"/>
  <c r="P114" i="67"/>
  <c r="R114" i="67"/>
  <c r="S114" i="67"/>
  <c r="U114" i="67"/>
  <c r="W114" i="67"/>
  <c r="Y114" i="67"/>
  <c r="AA114" i="67"/>
  <c r="AC114" i="67"/>
  <c r="AE114" i="67"/>
  <c r="AJ114" i="67"/>
  <c r="AL114" i="67"/>
  <c r="AN114" i="67"/>
  <c r="AO114" i="67"/>
  <c r="AP114" i="67"/>
  <c r="AR114" i="67"/>
  <c r="AT114" i="67"/>
  <c r="AV114" i="67"/>
  <c r="AW114" i="67"/>
  <c r="AY114" i="67"/>
  <c r="BA114" i="67"/>
  <c r="BD114" i="67"/>
  <c r="BF114" i="67"/>
  <c r="BH114" i="67"/>
  <c r="BM114" i="67"/>
  <c r="BO114" i="67"/>
  <c r="BQ114" i="67"/>
  <c r="BS114" i="67"/>
  <c r="BT114" i="67"/>
  <c r="N115" i="67"/>
  <c r="P115" i="67"/>
  <c r="R115" i="67"/>
  <c r="S115" i="67"/>
  <c r="U115" i="67"/>
  <c r="W115" i="67"/>
  <c r="Y115" i="67"/>
  <c r="AA115" i="67"/>
  <c r="AC115" i="67"/>
  <c r="AE115" i="67"/>
  <c r="AJ115" i="67"/>
  <c r="AL115" i="67"/>
  <c r="AN115" i="67"/>
  <c r="AO115" i="67"/>
  <c r="AP115" i="67"/>
  <c r="AR115" i="67"/>
  <c r="AT115" i="67"/>
  <c r="AV115" i="67"/>
  <c r="AW115" i="67"/>
  <c r="AY115" i="67"/>
  <c r="BA115" i="67"/>
  <c r="BD115" i="67"/>
  <c r="BF115" i="67"/>
  <c r="BH115" i="67"/>
  <c r="BM115" i="67"/>
  <c r="BO115" i="67"/>
  <c r="BQ115" i="67"/>
  <c r="BS115" i="67"/>
  <c r="BT115" i="67"/>
  <c r="N116" i="67"/>
  <c r="P116" i="67"/>
  <c r="R116" i="67"/>
  <c r="S116" i="67"/>
  <c r="U116" i="67"/>
  <c r="W116" i="67"/>
  <c r="Y116" i="67"/>
  <c r="AA116" i="67"/>
  <c r="AC116" i="67"/>
  <c r="AE116" i="67"/>
  <c r="AJ116" i="67"/>
  <c r="AL116" i="67"/>
  <c r="AN116" i="67"/>
  <c r="AO116" i="67"/>
  <c r="AP116" i="67"/>
  <c r="AR116" i="67"/>
  <c r="AT116" i="67"/>
  <c r="AV116" i="67"/>
  <c r="AW116" i="67"/>
  <c r="AY116" i="67"/>
  <c r="BA116" i="67"/>
  <c r="BD116" i="67"/>
  <c r="BF116" i="67"/>
  <c r="BH116" i="67"/>
  <c r="BM116" i="67"/>
  <c r="BO116" i="67"/>
  <c r="BQ116" i="67"/>
  <c r="BS116" i="67"/>
  <c r="BT116" i="67"/>
  <c r="N117" i="67"/>
  <c r="P117" i="67"/>
  <c r="R117" i="67"/>
  <c r="S117" i="67"/>
  <c r="U117" i="67"/>
  <c r="W117" i="67"/>
  <c r="Y117" i="67"/>
  <c r="AA117" i="67"/>
  <c r="AC117" i="67"/>
  <c r="AE117" i="67"/>
  <c r="AJ117" i="67"/>
  <c r="AL117" i="67"/>
  <c r="AN117" i="67"/>
  <c r="AO117" i="67"/>
  <c r="AP117" i="67"/>
  <c r="AR117" i="67"/>
  <c r="AT117" i="67"/>
  <c r="AV117" i="67"/>
  <c r="AW117" i="67"/>
  <c r="AY117" i="67"/>
  <c r="BA117" i="67"/>
  <c r="BD117" i="67"/>
  <c r="BF117" i="67"/>
  <c r="BH117" i="67"/>
  <c r="BM117" i="67"/>
  <c r="BO117" i="67"/>
  <c r="BQ117" i="67"/>
  <c r="BS117" i="67"/>
  <c r="BT117" i="67"/>
  <c r="D119" i="15"/>
  <c r="D119" i="27" s="1"/>
  <c r="M119" i="27" s="1"/>
  <c r="F119" i="15"/>
  <c r="F119" i="27" s="1"/>
  <c r="O119" i="27" s="1"/>
  <c r="Q119" i="27" s="1"/>
  <c r="BN112" i="67" s="1"/>
  <c r="H119" i="15"/>
  <c r="J119" i="15"/>
  <c r="D120" i="15"/>
  <c r="M120" i="15" s="1"/>
  <c r="M113" i="67" s="1"/>
  <c r="F120" i="15"/>
  <c r="H120" i="15"/>
  <c r="J120" i="15"/>
  <c r="D121" i="15"/>
  <c r="M121" i="15" s="1"/>
  <c r="M114" i="67" s="1"/>
  <c r="F121" i="15"/>
  <c r="F121" i="27"/>
  <c r="O121" i="27" s="1"/>
  <c r="H121" i="15"/>
  <c r="J121" i="15"/>
  <c r="V121" i="15" s="1"/>
  <c r="V114" i="67" s="1"/>
  <c r="D122" i="15"/>
  <c r="D122" i="27" s="1"/>
  <c r="M122" i="27" s="1"/>
  <c r="F122" i="15"/>
  <c r="O122" i="15" s="1"/>
  <c r="O115" i="67" s="1"/>
  <c r="H122" i="15"/>
  <c r="J122" i="15"/>
  <c r="D123" i="15"/>
  <c r="F123" i="15"/>
  <c r="O123" i="15" s="1"/>
  <c r="O116" i="67"/>
  <c r="H123" i="15"/>
  <c r="J123" i="15"/>
  <c r="V123" i="15"/>
  <c r="D124" i="15"/>
  <c r="F124" i="15"/>
  <c r="F124" i="27"/>
  <c r="O124" i="27" s="1"/>
  <c r="H124" i="15"/>
  <c r="T124" i="15"/>
  <c r="T117" i="67"/>
  <c r="J124" i="15"/>
  <c r="AL9" i="27"/>
  <c r="AU124" i="15"/>
  <c r="AU117" i="67"/>
  <c r="AU125" i="15"/>
  <c r="AU126" i="15"/>
  <c r="AU119" i="67"/>
  <c r="AU127" i="15"/>
  <c r="AU120" i="67"/>
  <c r="AU128" i="15"/>
  <c r="AU121" i="67" s="1"/>
  <c r="AU129" i="15"/>
  <c r="AU122" i="67" s="1"/>
  <c r="AU130" i="15"/>
  <c r="AU131" i="15"/>
  <c r="AU124" i="67" s="1"/>
  <c r="AU132" i="15"/>
  <c r="AU133" i="15"/>
  <c r="AU126" i="67" s="1"/>
  <c r="AU134" i="15"/>
  <c r="AU127" i="67" s="1"/>
  <c r="AU135" i="15"/>
  <c r="AU136" i="15"/>
  <c r="AU129" i="67"/>
  <c r="AQ133" i="15"/>
  <c r="AQ126" i="67"/>
  <c r="AQ134" i="15"/>
  <c r="AQ127" i="67"/>
  <c r="AQ135" i="15"/>
  <c r="AQ128" i="67" s="1"/>
  <c r="AQ136" i="15"/>
  <c r="AQ129" i="67"/>
  <c r="AQ126" i="15"/>
  <c r="AQ119" i="67" s="1"/>
  <c r="AQ127" i="15"/>
  <c r="AQ120" i="67" s="1"/>
  <c r="AQ128" i="15"/>
  <c r="AQ121" i="67" s="1"/>
  <c r="AQ129" i="15"/>
  <c r="AQ122" i="67" s="1"/>
  <c r="AQ130" i="15"/>
  <c r="AQ123" i="67" s="1"/>
  <c r="AQ131" i="15"/>
  <c r="AQ124" i="67"/>
  <c r="AQ132" i="15"/>
  <c r="AQ125" i="67" s="1"/>
  <c r="AQ124" i="15"/>
  <c r="AQ117" i="67"/>
  <c r="AQ125" i="15"/>
  <c r="AQ118" i="67"/>
  <c r="AU119" i="15"/>
  <c r="AU112" i="67" s="1"/>
  <c r="AU120" i="15"/>
  <c r="AU113" i="67" s="1"/>
  <c r="AU121" i="15"/>
  <c r="AU114" i="67"/>
  <c r="AU122" i="15"/>
  <c r="AU115" i="67" s="1"/>
  <c r="AU123" i="15"/>
  <c r="AU116" i="67"/>
  <c r="AQ119" i="15"/>
  <c r="AQ112" i="67" s="1"/>
  <c r="AQ120" i="15"/>
  <c r="AQ113" i="67" s="1"/>
  <c r="AQ121" i="15"/>
  <c r="AQ114" i="67" s="1"/>
  <c r="AQ122" i="15"/>
  <c r="AQ115" i="67"/>
  <c r="AQ123" i="15"/>
  <c r="AQ116" i="67" s="1"/>
  <c r="AL126" i="27"/>
  <c r="AL127" i="27"/>
  <c r="AL128" i="27"/>
  <c r="AL129" i="27"/>
  <c r="AL130" i="27"/>
  <c r="AL131" i="27"/>
  <c r="AL132" i="27"/>
  <c r="AL133" i="27"/>
  <c r="AL134" i="27"/>
  <c r="AL135" i="27"/>
  <c r="AL136" i="27"/>
  <c r="AL125" i="27"/>
  <c r="AL119" i="27"/>
  <c r="AL120" i="27"/>
  <c r="AL121" i="27"/>
  <c r="AL122" i="27"/>
  <c r="AL123" i="27"/>
  <c r="AL124" i="27"/>
  <c r="AL18" i="27"/>
  <c r="AL70" i="27"/>
  <c r="AU69" i="15"/>
  <c r="AU62" i="67" s="1"/>
  <c r="AU70" i="15"/>
  <c r="AU63" i="67" s="1"/>
  <c r="AL17" i="27"/>
  <c r="AL100" i="27"/>
  <c r="D118" i="15"/>
  <c r="D118" i="27" s="1"/>
  <c r="M118" i="27"/>
  <c r="Q118" i="27" s="1"/>
  <c r="F118" i="15"/>
  <c r="F118" i="27" s="1"/>
  <c r="O118" i="27" s="1"/>
  <c r="H118" i="15"/>
  <c r="H118" i="27" s="1"/>
  <c r="BL111" i="67" s="1"/>
  <c r="J118" i="15"/>
  <c r="AQ118" i="15"/>
  <c r="AQ111" i="67"/>
  <c r="AU118" i="15"/>
  <c r="AU111" i="67" s="1"/>
  <c r="N111" i="67"/>
  <c r="P111" i="67"/>
  <c r="R111" i="67"/>
  <c r="S111" i="67"/>
  <c r="U111" i="67"/>
  <c r="W111" i="67"/>
  <c r="Y111" i="67"/>
  <c r="AA111" i="67"/>
  <c r="AC111" i="67"/>
  <c r="AE111" i="67"/>
  <c r="AJ111" i="67"/>
  <c r="AL111" i="67"/>
  <c r="AN111" i="67"/>
  <c r="AO111" i="67"/>
  <c r="AP111" i="67"/>
  <c r="AR111" i="67"/>
  <c r="AT111" i="67"/>
  <c r="AV111" i="67"/>
  <c r="AW111" i="67"/>
  <c r="AY111" i="67"/>
  <c r="BA111" i="67"/>
  <c r="BD111" i="67"/>
  <c r="BF111" i="67"/>
  <c r="BH111" i="67"/>
  <c r="BM111" i="67"/>
  <c r="BO111" i="67"/>
  <c r="BQ111" i="67"/>
  <c r="BS111" i="67"/>
  <c r="BT111" i="67"/>
  <c r="BU111" i="67"/>
  <c r="D117" i="15"/>
  <c r="M117" i="15" s="1"/>
  <c r="F117" i="15"/>
  <c r="O117" i="15" s="1"/>
  <c r="O110" i="67" s="1"/>
  <c r="H117" i="15"/>
  <c r="T117" i="15" s="1"/>
  <c r="T110" i="67"/>
  <c r="AQ117" i="15"/>
  <c r="AQ110" i="67" s="1"/>
  <c r="AU117" i="15"/>
  <c r="AU110" i="67" s="1"/>
  <c r="N110" i="67"/>
  <c r="P110" i="67"/>
  <c r="R110" i="67"/>
  <c r="S110" i="67"/>
  <c r="U110" i="67"/>
  <c r="W110" i="67"/>
  <c r="Y110" i="67"/>
  <c r="AA110" i="67"/>
  <c r="AC110" i="67"/>
  <c r="AE110" i="67"/>
  <c r="AJ110" i="67"/>
  <c r="AL110" i="67"/>
  <c r="AN110" i="67"/>
  <c r="AO110" i="67"/>
  <c r="AP110" i="67"/>
  <c r="AR110" i="67"/>
  <c r="AT110" i="67"/>
  <c r="AV110" i="67"/>
  <c r="AW110" i="67"/>
  <c r="AY110" i="67"/>
  <c r="BA110" i="67"/>
  <c r="BD110" i="67"/>
  <c r="BF110" i="67"/>
  <c r="BH110" i="67"/>
  <c r="BM110" i="67"/>
  <c r="BO110" i="67"/>
  <c r="BQ110" i="67"/>
  <c r="BS110" i="67"/>
  <c r="BT110" i="67"/>
  <c r="BV110" i="67" s="1"/>
  <c r="BU110" i="67"/>
  <c r="AQ116" i="15"/>
  <c r="AQ109" i="67" s="1"/>
  <c r="AU116" i="15"/>
  <c r="AU109" i="67"/>
  <c r="D116" i="15"/>
  <c r="M116" i="15" s="1"/>
  <c r="M109" i="67" s="1"/>
  <c r="F116" i="15"/>
  <c r="F116" i="27" s="1"/>
  <c r="O116" i="27"/>
  <c r="H116" i="15"/>
  <c r="T116" i="15" s="1"/>
  <c r="T109" i="67" s="1"/>
  <c r="J116" i="15"/>
  <c r="J116" i="27" s="1"/>
  <c r="AL116" i="27"/>
  <c r="AL117" i="27"/>
  <c r="AL118" i="27"/>
  <c r="N109" i="67"/>
  <c r="P109" i="67"/>
  <c r="R109" i="67"/>
  <c r="S109" i="67"/>
  <c r="U109" i="67"/>
  <c r="W109" i="67"/>
  <c r="Y109" i="67"/>
  <c r="AA109" i="67"/>
  <c r="AC109" i="67"/>
  <c r="AE109" i="67"/>
  <c r="AJ109" i="67"/>
  <c r="AL109" i="67"/>
  <c r="AN109" i="67"/>
  <c r="AO109" i="67"/>
  <c r="AP109" i="67"/>
  <c r="AR109" i="67"/>
  <c r="AT109" i="67"/>
  <c r="AV109" i="67"/>
  <c r="AW109" i="67"/>
  <c r="AY109" i="67"/>
  <c r="BA109" i="67"/>
  <c r="BD109" i="67"/>
  <c r="BF109" i="67"/>
  <c r="BH109" i="67"/>
  <c r="BM109" i="67"/>
  <c r="BO109" i="67"/>
  <c r="BQ109" i="67"/>
  <c r="BS109" i="67"/>
  <c r="BT109" i="67"/>
  <c r="BU109" i="67"/>
  <c r="AL115" i="27"/>
  <c r="D115" i="15"/>
  <c r="M115" i="15"/>
  <c r="M108" i="67"/>
  <c r="F115" i="15"/>
  <c r="O115" i="15"/>
  <c r="H115" i="15"/>
  <c r="T115" i="15"/>
  <c r="T108" i="67"/>
  <c r="J115" i="15"/>
  <c r="J115" i="27"/>
  <c r="AQ115" i="15"/>
  <c r="AQ108" i="67" s="1"/>
  <c r="AU115" i="15"/>
  <c r="N108" i="67"/>
  <c r="P108" i="67"/>
  <c r="R108" i="67"/>
  <c r="S108" i="67"/>
  <c r="U108" i="67"/>
  <c r="W108" i="67"/>
  <c r="Y108" i="67"/>
  <c r="AA108" i="67"/>
  <c r="AC108" i="67"/>
  <c r="AE108" i="67"/>
  <c r="AJ108" i="67"/>
  <c r="AL108" i="67"/>
  <c r="AN108" i="67"/>
  <c r="AO108" i="67"/>
  <c r="AP108" i="67"/>
  <c r="AR108" i="67"/>
  <c r="AT108" i="67"/>
  <c r="AV108" i="67"/>
  <c r="AW108" i="67"/>
  <c r="AY108" i="67"/>
  <c r="BA108" i="67"/>
  <c r="BD108" i="67"/>
  <c r="BF108" i="67"/>
  <c r="BH108" i="67"/>
  <c r="BM108" i="67"/>
  <c r="BO108" i="67"/>
  <c r="BQ108" i="67"/>
  <c r="BS108" i="67"/>
  <c r="BT108" i="67"/>
  <c r="BU108" i="67"/>
  <c r="AL114" i="27"/>
  <c r="D114" i="15"/>
  <c r="D114" i="27" s="1"/>
  <c r="M114" i="27" s="1"/>
  <c r="F114" i="15"/>
  <c r="F114" i="27"/>
  <c r="O114" i="27" s="1"/>
  <c r="H114" i="15"/>
  <c r="H114" i="27" s="1"/>
  <c r="BL107" i="67" s="1"/>
  <c r="J114" i="15"/>
  <c r="V114" i="15"/>
  <c r="V107" i="67"/>
  <c r="AQ114" i="15"/>
  <c r="AU114" i="15"/>
  <c r="AU107" i="67"/>
  <c r="N107" i="67"/>
  <c r="P107" i="67"/>
  <c r="R107" i="67"/>
  <c r="S107" i="67"/>
  <c r="U107" i="67"/>
  <c r="W107" i="67"/>
  <c r="Y107" i="67"/>
  <c r="AA107" i="67"/>
  <c r="AC107" i="67"/>
  <c r="AE107" i="67"/>
  <c r="AJ107" i="67"/>
  <c r="AL107" i="67"/>
  <c r="AN107" i="67"/>
  <c r="AO107" i="67"/>
  <c r="AP107" i="67"/>
  <c r="AR107" i="67"/>
  <c r="AT107" i="67"/>
  <c r="AV107" i="67"/>
  <c r="AW107" i="67"/>
  <c r="AY107" i="67"/>
  <c r="BA107" i="67"/>
  <c r="BD107" i="67"/>
  <c r="BF107" i="67"/>
  <c r="BH107" i="67"/>
  <c r="BM107" i="67"/>
  <c r="BO107" i="67"/>
  <c r="BQ107" i="67"/>
  <c r="BS107" i="67"/>
  <c r="BT107" i="67"/>
  <c r="BU107" i="67"/>
  <c r="N106" i="67"/>
  <c r="P106" i="67"/>
  <c r="R106" i="67"/>
  <c r="S106" i="67"/>
  <c r="U106" i="67"/>
  <c r="W106" i="67"/>
  <c r="Y106" i="67"/>
  <c r="AA106" i="67"/>
  <c r="AC106" i="67"/>
  <c r="AE106" i="67"/>
  <c r="AJ106" i="67"/>
  <c r="AL106" i="67"/>
  <c r="AN106" i="67"/>
  <c r="AO106" i="67"/>
  <c r="AP106" i="67"/>
  <c r="AR106" i="67"/>
  <c r="AT106" i="67"/>
  <c r="AV106" i="67"/>
  <c r="AW106" i="67"/>
  <c r="AY106" i="67"/>
  <c r="BA106" i="67"/>
  <c r="BD106" i="67"/>
  <c r="BF106" i="67"/>
  <c r="BH106" i="67"/>
  <c r="BM106" i="67"/>
  <c r="BO106" i="67"/>
  <c r="BQ106" i="67"/>
  <c r="BS106" i="67"/>
  <c r="BT106" i="67"/>
  <c r="BU106" i="67"/>
  <c r="AQ113" i="15"/>
  <c r="AQ106" i="67" s="1"/>
  <c r="AU113" i="15"/>
  <c r="AU106" i="67"/>
  <c r="D113" i="15"/>
  <c r="M113" i="15" s="1"/>
  <c r="M106" i="67" s="1"/>
  <c r="F113" i="15"/>
  <c r="F113" i="27"/>
  <c r="O113" i="27"/>
  <c r="H113" i="15"/>
  <c r="H113" i="27" s="1"/>
  <c r="BL106" i="67" s="1"/>
  <c r="J113" i="15"/>
  <c r="V113" i="15" s="1"/>
  <c r="V106" i="67" s="1"/>
  <c r="AL113" i="27"/>
  <c r="AQ112" i="15"/>
  <c r="AQ105" i="67" s="1"/>
  <c r="AU112" i="15"/>
  <c r="D112" i="15"/>
  <c r="M112" i="15"/>
  <c r="M105" i="67" s="1"/>
  <c r="F112" i="15"/>
  <c r="O112" i="15" s="1"/>
  <c r="O105" i="67" s="1"/>
  <c r="H112" i="15"/>
  <c r="H112" i="27" s="1"/>
  <c r="BL105" i="67" s="1"/>
  <c r="J112" i="15"/>
  <c r="J112" i="27" s="1"/>
  <c r="N105" i="67"/>
  <c r="P105" i="67"/>
  <c r="R105" i="67"/>
  <c r="S105" i="67"/>
  <c r="U105" i="67"/>
  <c r="W105" i="67"/>
  <c r="Y105" i="67"/>
  <c r="AA105" i="67"/>
  <c r="AC105" i="67"/>
  <c r="AE105" i="67"/>
  <c r="AJ105" i="67"/>
  <c r="AL105" i="67"/>
  <c r="AN105" i="67"/>
  <c r="AO105" i="67"/>
  <c r="AP105" i="67"/>
  <c r="AR105" i="67"/>
  <c r="AT105" i="67"/>
  <c r="AV105" i="67"/>
  <c r="AW105" i="67"/>
  <c r="AY105" i="67"/>
  <c r="BA105" i="67"/>
  <c r="BD105" i="67"/>
  <c r="BF105" i="67"/>
  <c r="BH105" i="67"/>
  <c r="BM105" i="67"/>
  <c r="BO105" i="67"/>
  <c r="BQ105" i="67"/>
  <c r="BS105" i="67"/>
  <c r="BT105" i="67"/>
  <c r="BU105" i="67"/>
  <c r="D111" i="15"/>
  <c r="M111" i="15" s="1"/>
  <c r="M104" i="67" s="1"/>
  <c r="F111" i="15"/>
  <c r="O111" i="15" s="1"/>
  <c r="O104" i="67" s="1"/>
  <c r="H111" i="15"/>
  <c r="H111" i="27"/>
  <c r="BB111" i="27" s="1"/>
  <c r="J111" i="15"/>
  <c r="V111" i="15"/>
  <c r="V104" i="67"/>
  <c r="AQ111" i="15"/>
  <c r="AQ104" i="67" s="1"/>
  <c r="AU111" i="15"/>
  <c r="N104" i="67"/>
  <c r="P104" i="67"/>
  <c r="R104" i="67"/>
  <c r="S104" i="67"/>
  <c r="U104" i="67"/>
  <c r="W104" i="67"/>
  <c r="Y104" i="67"/>
  <c r="AA104" i="67"/>
  <c r="AC104" i="67"/>
  <c r="AE104" i="67"/>
  <c r="AJ104" i="67"/>
  <c r="AL104" i="67"/>
  <c r="AN104" i="67"/>
  <c r="AO104" i="67"/>
  <c r="AP104" i="67"/>
  <c r="AR104" i="67"/>
  <c r="AT104" i="67"/>
  <c r="AV104" i="67"/>
  <c r="AW104" i="67"/>
  <c r="AY104" i="67"/>
  <c r="BA104" i="67"/>
  <c r="BD104" i="67"/>
  <c r="BF104" i="67"/>
  <c r="BH104" i="67"/>
  <c r="BM104" i="67"/>
  <c r="BO104" i="67"/>
  <c r="BQ104" i="67"/>
  <c r="BS104" i="67"/>
  <c r="BT104" i="67"/>
  <c r="BV104" i="67" s="1"/>
  <c r="BU104" i="67"/>
  <c r="BM102" i="67"/>
  <c r="BO102" i="67"/>
  <c r="BQ102" i="67"/>
  <c r="BS102" i="67"/>
  <c r="BT102" i="67"/>
  <c r="BV102" i="67"/>
  <c r="BU102" i="67"/>
  <c r="BM103" i="67"/>
  <c r="BO103" i="67"/>
  <c r="BQ103" i="67"/>
  <c r="BS103" i="67"/>
  <c r="BT103" i="67"/>
  <c r="BU103" i="67"/>
  <c r="D110" i="15"/>
  <c r="D110" i="27" s="1"/>
  <c r="M110" i="27" s="1"/>
  <c r="F110" i="15"/>
  <c r="F110" i="27" s="1"/>
  <c r="O110" i="27" s="1"/>
  <c r="H110" i="15"/>
  <c r="T110" i="15" s="1"/>
  <c r="J110" i="15"/>
  <c r="J110" i="27"/>
  <c r="AQ110" i="15"/>
  <c r="AQ103" i="67"/>
  <c r="AU110" i="15"/>
  <c r="AU103" i="67" s="1"/>
  <c r="N103" i="67"/>
  <c r="P103" i="67"/>
  <c r="R103" i="67"/>
  <c r="S103" i="67"/>
  <c r="U103" i="67"/>
  <c r="W103" i="67"/>
  <c r="Y103" i="67"/>
  <c r="AA103" i="67"/>
  <c r="AC103" i="67"/>
  <c r="AE103" i="67"/>
  <c r="AJ103" i="67"/>
  <c r="AL103" i="67"/>
  <c r="AN103" i="67"/>
  <c r="AO103" i="67"/>
  <c r="AP103" i="67"/>
  <c r="AR103" i="67"/>
  <c r="AT103" i="67"/>
  <c r="AV103" i="67"/>
  <c r="AW103" i="67"/>
  <c r="AY103" i="67"/>
  <c r="BA103" i="67"/>
  <c r="BD103" i="67"/>
  <c r="BF103" i="67"/>
  <c r="BH103" i="67"/>
  <c r="D109" i="15"/>
  <c r="M109" i="15" s="1"/>
  <c r="F109" i="15"/>
  <c r="O109" i="15"/>
  <c r="O102" i="67" s="1"/>
  <c r="H109" i="15"/>
  <c r="J109" i="15"/>
  <c r="V109" i="15" s="1"/>
  <c r="V102" i="67"/>
  <c r="AQ109" i="15"/>
  <c r="AQ102" i="67"/>
  <c r="AU109" i="15"/>
  <c r="AU102" i="67" s="1"/>
  <c r="N102" i="67"/>
  <c r="P102" i="67"/>
  <c r="R102" i="67"/>
  <c r="S102" i="67"/>
  <c r="U102" i="67"/>
  <c r="W102" i="67"/>
  <c r="Y102" i="67"/>
  <c r="AA102" i="67"/>
  <c r="AC102" i="67"/>
  <c r="AE102" i="67"/>
  <c r="AJ102" i="67"/>
  <c r="AL102" i="67"/>
  <c r="AN102" i="67"/>
  <c r="AO102" i="67"/>
  <c r="AP102" i="67"/>
  <c r="AR102" i="67"/>
  <c r="AT102" i="67"/>
  <c r="AV102" i="67"/>
  <c r="AW102" i="67"/>
  <c r="AY102" i="67"/>
  <c r="BA102" i="67"/>
  <c r="BD102" i="67"/>
  <c r="BF102" i="67"/>
  <c r="BH102" i="67"/>
  <c r="BU101" i="67"/>
  <c r="BT101" i="67"/>
  <c r="BS101" i="67"/>
  <c r="BQ101" i="67"/>
  <c r="BO101" i="67"/>
  <c r="BM101" i="67"/>
  <c r="BH101" i="67"/>
  <c r="BF101" i="67"/>
  <c r="BD101" i="67"/>
  <c r="BA101" i="67"/>
  <c r="AY101" i="67"/>
  <c r="AW101" i="67"/>
  <c r="AV101" i="67"/>
  <c r="AT101" i="67"/>
  <c r="AR101" i="67"/>
  <c r="AP101" i="67"/>
  <c r="AO101" i="67"/>
  <c r="AN101" i="67"/>
  <c r="AL101" i="67"/>
  <c r="AJ101" i="67"/>
  <c r="AE101" i="67"/>
  <c r="AC101" i="67"/>
  <c r="AA101" i="67"/>
  <c r="Y101" i="67"/>
  <c r="W101" i="67"/>
  <c r="U101" i="67"/>
  <c r="S101" i="67"/>
  <c r="R101" i="67"/>
  <c r="P101" i="67"/>
  <c r="N101" i="67"/>
  <c r="D108" i="15"/>
  <c r="D108" i="27" s="1"/>
  <c r="M108" i="27"/>
  <c r="F108" i="15"/>
  <c r="O108" i="15"/>
  <c r="O101" i="67"/>
  <c r="H108" i="15"/>
  <c r="H108" i="27"/>
  <c r="BL101" i="67" s="1"/>
  <c r="J108" i="15"/>
  <c r="V108" i="15"/>
  <c r="V101" i="67" s="1"/>
  <c r="AQ108" i="15"/>
  <c r="AQ101" i="67"/>
  <c r="AU108" i="15"/>
  <c r="AU101" i="67"/>
  <c r="D107" i="15"/>
  <c r="D107" i="27" s="1"/>
  <c r="M107" i="27" s="1"/>
  <c r="F107" i="15"/>
  <c r="O107" i="15" s="1"/>
  <c r="O100" i="67" s="1"/>
  <c r="H107" i="15"/>
  <c r="H107" i="27"/>
  <c r="J107" i="15"/>
  <c r="V107" i="15" s="1"/>
  <c r="V100" i="67" s="1"/>
  <c r="AQ107" i="15"/>
  <c r="AQ100" i="67"/>
  <c r="AU107" i="15"/>
  <c r="AU100" i="67" s="1"/>
  <c r="N100" i="67"/>
  <c r="P100" i="67"/>
  <c r="R100" i="67"/>
  <c r="S100" i="67"/>
  <c r="U100" i="67"/>
  <c r="W100" i="67"/>
  <c r="Y100" i="67"/>
  <c r="AA100" i="67"/>
  <c r="AC100" i="67"/>
  <c r="AE100" i="67"/>
  <c r="AJ100" i="67"/>
  <c r="AL100" i="67"/>
  <c r="AN100" i="67"/>
  <c r="AO100" i="67"/>
  <c r="AP100" i="67"/>
  <c r="AR100" i="67"/>
  <c r="AT100" i="67"/>
  <c r="AV100" i="67"/>
  <c r="AW100" i="67"/>
  <c r="AY100" i="67"/>
  <c r="BA100" i="67"/>
  <c r="BD100" i="67"/>
  <c r="BF100" i="67"/>
  <c r="BH100" i="67"/>
  <c r="BM100" i="67"/>
  <c r="BO100" i="67"/>
  <c r="BQ100" i="67"/>
  <c r="BS100" i="67"/>
  <c r="BT100" i="67"/>
  <c r="BU100" i="67"/>
  <c r="D106" i="15"/>
  <c r="F106" i="15"/>
  <c r="O106" i="15" s="1"/>
  <c r="O99" i="67"/>
  <c r="H106" i="15"/>
  <c r="T106" i="15"/>
  <c r="T99" i="67" s="1"/>
  <c r="J106" i="15"/>
  <c r="V106" i="15"/>
  <c r="V99" i="67" s="1"/>
  <c r="AQ106" i="15"/>
  <c r="AQ99" i="67"/>
  <c r="AU106" i="15"/>
  <c r="AU99" i="67"/>
  <c r="N99" i="67"/>
  <c r="P99" i="67"/>
  <c r="R99" i="67"/>
  <c r="S99" i="67"/>
  <c r="U99" i="67"/>
  <c r="W99" i="67"/>
  <c r="Y99" i="67"/>
  <c r="AA99" i="67"/>
  <c r="AC99" i="67"/>
  <c r="AE99" i="67"/>
  <c r="AJ99" i="67"/>
  <c r="AL99" i="67"/>
  <c r="AN99" i="67"/>
  <c r="AO99" i="67"/>
  <c r="AP99" i="67"/>
  <c r="AR99" i="67"/>
  <c r="AT99" i="67"/>
  <c r="AV99" i="67"/>
  <c r="AW99" i="67"/>
  <c r="AY99" i="67"/>
  <c r="BA99" i="67"/>
  <c r="BD99" i="67"/>
  <c r="BF99" i="67"/>
  <c r="BH99" i="67"/>
  <c r="BM99" i="67"/>
  <c r="BO99" i="67"/>
  <c r="BQ99" i="67"/>
  <c r="BS99" i="67"/>
  <c r="BT99" i="67"/>
  <c r="BU99" i="67"/>
  <c r="AL112" i="27"/>
  <c r="AL111" i="27"/>
  <c r="AL110" i="27"/>
  <c r="AL109" i="27"/>
  <c r="AL108" i="27"/>
  <c r="AL107" i="27"/>
  <c r="AL106" i="27"/>
  <c r="D105" i="15"/>
  <c r="D105" i="27" s="1"/>
  <c r="M105" i="27" s="1"/>
  <c r="F105" i="15"/>
  <c r="O105" i="15" s="1"/>
  <c r="H105" i="15"/>
  <c r="H105" i="27" s="1"/>
  <c r="J105" i="15"/>
  <c r="V105" i="15"/>
  <c r="V98" i="67"/>
  <c r="AQ105" i="15"/>
  <c r="AQ98" i="67"/>
  <c r="AU105" i="15"/>
  <c r="AU98" i="67"/>
  <c r="AL105" i="27"/>
  <c r="N98" i="67"/>
  <c r="P98" i="67"/>
  <c r="R98" i="67"/>
  <c r="S98" i="67"/>
  <c r="U98" i="67"/>
  <c r="W98" i="67"/>
  <c r="Y98" i="67"/>
  <c r="AA98" i="67"/>
  <c r="AC98" i="67"/>
  <c r="AE98" i="67"/>
  <c r="AJ98" i="67"/>
  <c r="AL98" i="67"/>
  <c r="AN98" i="67"/>
  <c r="AO98" i="67"/>
  <c r="AP98" i="67"/>
  <c r="AR98" i="67"/>
  <c r="AT98" i="67"/>
  <c r="AV98" i="67"/>
  <c r="AW98" i="67"/>
  <c r="AY98" i="67"/>
  <c r="BA98" i="67"/>
  <c r="BD98" i="67"/>
  <c r="BF98" i="67"/>
  <c r="BH98" i="67"/>
  <c r="BM98" i="67"/>
  <c r="BO98" i="67"/>
  <c r="BQ98" i="67"/>
  <c r="BS98" i="67"/>
  <c r="BT98" i="67"/>
  <c r="BU98" i="67"/>
  <c r="AL104" i="27"/>
  <c r="D104" i="15"/>
  <c r="D104" i="27" s="1"/>
  <c r="M104" i="27"/>
  <c r="F104" i="15"/>
  <c r="O104" i="15"/>
  <c r="O97" i="67" s="1"/>
  <c r="H104" i="15"/>
  <c r="T104" i="15"/>
  <c r="T97" i="67" s="1"/>
  <c r="J104" i="15"/>
  <c r="AQ104" i="15"/>
  <c r="AQ97" i="67"/>
  <c r="AU104" i="15"/>
  <c r="AU97" i="67" s="1"/>
  <c r="N97" i="67"/>
  <c r="P97" i="67"/>
  <c r="R97" i="67"/>
  <c r="S97" i="67"/>
  <c r="U97" i="67"/>
  <c r="W97" i="67"/>
  <c r="Y97" i="67"/>
  <c r="AA97" i="67"/>
  <c r="AC97" i="67"/>
  <c r="AE97" i="67"/>
  <c r="AJ97" i="67"/>
  <c r="AL97" i="67"/>
  <c r="AN97" i="67"/>
  <c r="AO97" i="67"/>
  <c r="AP97" i="67"/>
  <c r="AR97" i="67"/>
  <c r="AT97" i="67"/>
  <c r="AV97" i="67"/>
  <c r="AW97" i="67"/>
  <c r="AY97" i="67"/>
  <c r="BA97" i="67"/>
  <c r="BD97" i="67"/>
  <c r="BF97" i="67"/>
  <c r="BH97" i="67"/>
  <c r="BM97" i="67"/>
  <c r="BO97" i="67"/>
  <c r="BQ97" i="67"/>
  <c r="BS97" i="67"/>
  <c r="BT97" i="67"/>
  <c r="BU97" i="67"/>
  <c r="AL103" i="27"/>
  <c r="AQ103" i="15"/>
  <c r="AU103" i="15"/>
  <c r="D103" i="15"/>
  <c r="D103" i="27"/>
  <c r="M103" i="27" s="1"/>
  <c r="Q103" i="27" s="1"/>
  <c r="F103" i="15"/>
  <c r="F103" i="27" s="1"/>
  <c r="O103" i="27" s="1"/>
  <c r="H103" i="15"/>
  <c r="H103" i="27" s="1"/>
  <c r="BL96" i="67" s="1"/>
  <c r="J103" i="15"/>
  <c r="V103" i="15" s="1"/>
  <c r="V96" i="67"/>
  <c r="N96" i="67"/>
  <c r="P96" i="67"/>
  <c r="R96" i="67"/>
  <c r="S96" i="67"/>
  <c r="U96" i="67"/>
  <c r="W96" i="67"/>
  <c r="Y96" i="67"/>
  <c r="AA96" i="67"/>
  <c r="AC96" i="67"/>
  <c r="AE96" i="67"/>
  <c r="AJ96" i="67"/>
  <c r="AL96" i="67"/>
  <c r="AN96" i="67"/>
  <c r="AO96" i="67"/>
  <c r="AP96" i="67"/>
  <c r="AR96" i="67"/>
  <c r="AT96" i="67"/>
  <c r="AV96" i="67"/>
  <c r="AW96" i="67"/>
  <c r="AY96" i="67"/>
  <c r="BA96" i="67"/>
  <c r="BD96" i="67"/>
  <c r="BF96" i="67"/>
  <c r="BH96" i="67"/>
  <c r="BM96" i="67"/>
  <c r="BO96" i="67"/>
  <c r="BQ96" i="67"/>
  <c r="BS96" i="67"/>
  <c r="BT96" i="67"/>
  <c r="BU96" i="67"/>
  <c r="A46" i="37"/>
  <c r="AL102" i="27"/>
  <c r="D102" i="15"/>
  <c r="D102" i="27"/>
  <c r="M102" i="27" s="1"/>
  <c r="F102" i="15"/>
  <c r="H102" i="15"/>
  <c r="J102" i="15"/>
  <c r="V102" i="15" s="1"/>
  <c r="V95" i="67"/>
  <c r="AQ102" i="15"/>
  <c r="AQ95" i="67"/>
  <c r="AU102" i="15"/>
  <c r="AU95" i="67" s="1"/>
  <c r="N95" i="67"/>
  <c r="P95" i="67"/>
  <c r="R95" i="67"/>
  <c r="S95" i="67"/>
  <c r="U95" i="67"/>
  <c r="W95" i="67"/>
  <c r="Y95" i="67"/>
  <c r="AA95" i="67"/>
  <c r="AC95" i="67"/>
  <c r="AE95" i="67"/>
  <c r="AJ95" i="67"/>
  <c r="AL95" i="67"/>
  <c r="AN95" i="67"/>
  <c r="AO95" i="67"/>
  <c r="AP95" i="67"/>
  <c r="AR95" i="67"/>
  <c r="AT95" i="67"/>
  <c r="AV95" i="67"/>
  <c r="AW95" i="67"/>
  <c r="AY95" i="67"/>
  <c r="BA95" i="67"/>
  <c r="BD95" i="67"/>
  <c r="BF95" i="67"/>
  <c r="BH95" i="67"/>
  <c r="BM95" i="67"/>
  <c r="BO95" i="67"/>
  <c r="BQ95" i="67"/>
  <c r="BS95" i="67"/>
  <c r="BT95" i="67"/>
  <c r="BU95" i="67"/>
  <c r="A47" i="37"/>
  <c r="N94" i="67"/>
  <c r="P94" i="67"/>
  <c r="R94" i="67"/>
  <c r="S94" i="67"/>
  <c r="U94" i="67"/>
  <c r="W94" i="67"/>
  <c r="Y94" i="67"/>
  <c r="AA94" i="67"/>
  <c r="AC94" i="67"/>
  <c r="AE94" i="67"/>
  <c r="AJ94" i="67"/>
  <c r="AL94" i="67"/>
  <c r="AN94" i="67"/>
  <c r="AO94" i="67"/>
  <c r="AP94" i="67"/>
  <c r="AR94" i="67"/>
  <c r="AT94" i="67"/>
  <c r="AV94" i="67"/>
  <c r="AW94" i="67"/>
  <c r="AY94" i="67"/>
  <c r="BA94" i="67"/>
  <c r="BD94" i="67"/>
  <c r="BF94" i="67"/>
  <c r="BH94" i="67"/>
  <c r="BM94" i="67"/>
  <c r="BO94" i="67"/>
  <c r="BQ94" i="67"/>
  <c r="BS94" i="67"/>
  <c r="BT94" i="67"/>
  <c r="BU94" i="67"/>
  <c r="AL101" i="27"/>
  <c r="AQ101" i="15"/>
  <c r="AQ94" i="67" s="1"/>
  <c r="AU101" i="15"/>
  <c r="D101" i="15"/>
  <c r="D101" i="27" s="1"/>
  <c r="M101" i="27" s="1"/>
  <c r="F101" i="15"/>
  <c r="O101" i="15" s="1"/>
  <c r="O94" i="67"/>
  <c r="H101" i="15"/>
  <c r="H101" i="27"/>
  <c r="J101" i="15"/>
  <c r="N93" i="67"/>
  <c r="P93" i="67"/>
  <c r="R93" i="67"/>
  <c r="S93" i="67"/>
  <c r="U93" i="67"/>
  <c r="W93" i="67"/>
  <c r="Y93" i="67"/>
  <c r="AA93" i="67"/>
  <c r="AC93" i="67"/>
  <c r="AE93" i="67"/>
  <c r="AJ93" i="67"/>
  <c r="AL93" i="67"/>
  <c r="AN93" i="67"/>
  <c r="AO93" i="67"/>
  <c r="AP93" i="67"/>
  <c r="AR93" i="67"/>
  <c r="AT93" i="67"/>
  <c r="AV93" i="67"/>
  <c r="AW93" i="67"/>
  <c r="AY93" i="67"/>
  <c r="BA93" i="67"/>
  <c r="BD93" i="67"/>
  <c r="BF93" i="67"/>
  <c r="BH93" i="67"/>
  <c r="BM93" i="67"/>
  <c r="BO93" i="67"/>
  <c r="BQ93" i="67"/>
  <c r="BS93" i="67"/>
  <c r="BT93" i="67"/>
  <c r="BU93" i="67"/>
  <c r="BT92" i="67"/>
  <c r="AL99" i="27"/>
  <c r="N92" i="67"/>
  <c r="P92" i="67"/>
  <c r="R92" i="67"/>
  <c r="S92" i="67"/>
  <c r="U92" i="67"/>
  <c r="W92" i="67"/>
  <c r="Y92" i="67"/>
  <c r="AA92" i="67"/>
  <c r="AC92" i="67"/>
  <c r="AE92" i="67"/>
  <c r="AJ92" i="67"/>
  <c r="AL92" i="67"/>
  <c r="AN92" i="67"/>
  <c r="AO92" i="67"/>
  <c r="AP92" i="67"/>
  <c r="AR92" i="67"/>
  <c r="AT92" i="67"/>
  <c r="AV92" i="67"/>
  <c r="AW92" i="67"/>
  <c r="AY92" i="67"/>
  <c r="BA92" i="67"/>
  <c r="BD92" i="67"/>
  <c r="BF92" i="67"/>
  <c r="BH92" i="67"/>
  <c r="BM92" i="67"/>
  <c r="BO92" i="67"/>
  <c r="BQ92" i="67"/>
  <c r="BS92" i="67"/>
  <c r="BU92" i="67"/>
  <c r="AL98" i="27"/>
  <c r="N91" i="67"/>
  <c r="P91" i="67"/>
  <c r="R91" i="67"/>
  <c r="S91" i="67"/>
  <c r="U91" i="67"/>
  <c r="W91" i="67"/>
  <c r="Y91" i="67"/>
  <c r="AA91" i="67"/>
  <c r="AC91" i="67"/>
  <c r="AE91" i="67"/>
  <c r="AJ91" i="67"/>
  <c r="AL91" i="67"/>
  <c r="AN91" i="67"/>
  <c r="AO91" i="67"/>
  <c r="AP91" i="67"/>
  <c r="AR91" i="67"/>
  <c r="AT91" i="67"/>
  <c r="AV91" i="67"/>
  <c r="AW91" i="67"/>
  <c r="AY91" i="67"/>
  <c r="BA91" i="67"/>
  <c r="BD91" i="67"/>
  <c r="BF91" i="67"/>
  <c r="BH91" i="67"/>
  <c r="BM91" i="67"/>
  <c r="BO91" i="67"/>
  <c r="BQ91" i="67"/>
  <c r="BS91" i="67"/>
  <c r="BT91" i="67"/>
  <c r="BU91" i="67"/>
  <c r="AL97" i="27"/>
  <c r="N90" i="67"/>
  <c r="P90" i="67"/>
  <c r="R90" i="67"/>
  <c r="S90" i="67"/>
  <c r="U90" i="67"/>
  <c r="W90" i="67"/>
  <c r="Y90" i="67"/>
  <c r="AA90" i="67"/>
  <c r="AC90" i="67"/>
  <c r="AE90" i="67"/>
  <c r="AJ90" i="67"/>
  <c r="AL90" i="67"/>
  <c r="AN90" i="67"/>
  <c r="AO90" i="67"/>
  <c r="AP90" i="67"/>
  <c r="AR90" i="67"/>
  <c r="AT90" i="67"/>
  <c r="AV90" i="67"/>
  <c r="AW90" i="67"/>
  <c r="AY90" i="67"/>
  <c r="BA90" i="67"/>
  <c r="BD90" i="67"/>
  <c r="BF90" i="67"/>
  <c r="BH90" i="67"/>
  <c r="BM90" i="67"/>
  <c r="BO90" i="67"/>
  <c r="BQ90" i="67"/>
  <c r="BS90" i="67"/>
  <c r="BT90" i="67"/>
  <c r="BU90" i="67"/>
  <c r="AL96" i="27"/>
  <c r="N89" i="67"/>
  <c r="P89" i="67"/>
  <c r="R89" i="67"/>
  <c r="S89" i="67"/>
  <c r="U89" i="67"/>
  <c r="W89" i="67"/>
  <c r="Y89" i="67"/>
  <c r="AA89" i="67"/>
  <c r="AC89" i="67"/>
  <c r="AE89" i="67"/>
  <c r="AJ89" i="67"/>
  <c r="AL89" i="67"/>
  <c r="AN89" i="67"/>
  <c r="AO89" i="67"/>
  <c r="AP89" i="67"/>
  <c r="AR89" i="67"/>
  <c r="AT89" i="67"/>
  <c r="AV89" i="67"/>
  <c r="AW89" i="67"/>
  <c r="AY89" i="67"/>
  <c r="BA89" i="67"/>
  <c r="BD89" i="67"/>
  <c r="BF89" i="67"/>
  <c r="BH89" i="67"/>
  <c r="BM89" i="67"/>
  <c r="BO89" i="67"/>
  <c r="BQ89" i="67"/>
  <c r="BS89" i="67"/>
  <c r="BT89" i="67"/>
  <c r="BU89" i="67"/>
  <c r="AL95" i="27"/>
  <c r="N88" i="67"/>
  <c r="P88" i="67"/>
  <c r="R88" i="67"/>
  <c r="S88" i="67"/>
  <c r="U88" i="67"/>
  <c r="W88" i="67"/>
  <c r="Y88" i="67"/>
  <c r="AA88" i="67"/>
  <c r="AC88" i="67"/>
  <c r="AE88" i="67"/>
  <c r="AJ88" i="67"/>
  <c r="AL88" i="67"/>
  <c r="AN88" i="67"/>
  <c r="AO88" i="67"/>
  <c r="AP88" i="67"/>
  <c r="AR88" i="67"/>
  <c r="AT88" i="67"/>
  <c r="AV88" i="67"/>
  <c r="AW88" i="67"/>
  <c r="AY88" i="67"/>
  <c r="BA88" i="67"/>
  <c r="BD88" i="67"/>
  <c r="BF88" i="67"/>
  <c r="BH88" i="67"/>
  <c r="BM88" i="67"/>
  <c r="BO88" i="67"/>
  <c r="BQ88" i="67"/>
  <c r="BS88" i="67"/>
  <c r="BT88" i="67"/>
  <c r="BU88" i="67"/>
  <c r="AL94" i="27"/>
  <c r="N87" i="67"/>
  <c r="P87" i="67"/>
  <c r="R87" i="67"/>
  <c r="S87" i="67"/>
  <c r="U87" i="67"/>
  <c r="W87" i="67"/>
  <c r="Y87" i="67"/>
  <c r="AA87" i="67"/>
  <c r="AC87" i="67"/>
  <c r="AE87" i="67"/>
  <c r="AJ87" i="67"/>
  <c r="AL87" i="67"/>
  <c r="AN87" i="67"/>
  <c r="AO87" i="67"/>
  <c r="AP87" i="67"/>
  <c r="AR87" i="67"/>
  <c r="AT87" i="67"/>
  <c r="AV87" i="67"/>
  <c r="AW87" i="67"/>
  <c r="AY87" i="67"/>
  <c r="BA87" i="67"/>
  <c r="BD87" i="67"/>
  <c r="BF87" i="67"/>
  <c r="BH87" i="67"/>
  <c r="BM87" i="67"/>
  <c r="BO87" i="67"/>
  <c r="BQ87" i="67"/>
  <c r="BS87" i="67"/>
  <c r="BT87" i="67"/>
  <c r="BU87" i="67"/>
  <c r="AL93" i="27"/>
  <c r="N86" i="67"/>
  <c r="P86" i="67"/>
  <c r="R86" i="67"/>
  <c r="S86" i="67"/>
  <c r="U86" i="67"/>
  <c r="W86" i="67"/>
  <c r="Y86" i="67"/>
  <c r="AA86" i="67"/>
  <c r="AC86" i="67"/>
  <c r="AE86" i="67"/>
  <c r="AJ86" i="67"/>
  <c r="AL86" i="67"/>
  <c r="AN86" i="67"/>
  <c r="AO86" i="67"/>
  <c r="AP86" i="67"/>
  <c r="AR86" i="67"/>
  <c r="AT86" i="67"/>
  <c r="AV86" i="67"/>
  <c r="AW86" i="67"/>
  <c r="AY86" i="67"/>
  <c r="BA86" i="67"/>
  <c r="BD86" i="67"/>
  <c r="BF86" i="67"/>
  <c r="BH86" i="67"/>
  <c r="BM86" i="67"/>
  <c r="BO86" i="67"/>
  <c r="BQ86" i="67"/>
  <c r="BS86" i="67"/>
  <c r="BT86" i="67"/>
  <c r="BU86" i="67"/>
  <c r="AL92" i="27"/>
  <c r="N85" i="67"/>
  <c r="P85" i="67"/>
  <c r="R85" i="67"/>
  <c r="S85" i="67"/>
  <c r="U85" i="67"/>
  <c r="W85" i="67"/>
  <c r="Y85" i="67"/>
  <c r="AA85" i="67"/>
  <c r="AC85" i="67"/>
  <c r="AE85" i="67"/>
  <c r="AJ85" i="67"/>
  <c r="AL85" i="67"/>
  <c r="AN85" i="67"/>
  <c r="AO85" i="67"/>
  <c r="AP85" i="67"/>
  <c r="AR85" i="67"/>
  <c r="AT85" i="67"/>
  <c r="AV85" i="67"/>
  <c r="AW85" i="67"/>
  <c r="AY85" i="67"/>
  <c r="BA85" i="67"/>
  <c r="BD85" i="67"/>
  <c r="BF85" i="67"/>
  <c r="BH85" i="67"/>
  <c r="BM85" i="67"/>
  <c r="BO85" i="67"/>
  <c r="BQ85" i="67"/>
  <c r="BS85" i="67"/>
  <c r="BT85" i="67"/>
  <c r="BU85" i="67"/>
  <c r="AL91" i="27"/>
  <c r="N84" i="67"/>
  <c r="P84" i="67"/>
  <c r="R84" i="67"/>
  <c r="S84" i="67"/>
  <c r="U84" i="67"/>
  <c r="W84" i="67"/>
  <c r="Y84" i="67"/>
  <c r="AA84" i="67"/>
  <c r="AC84" i="67"/>
  <c r="AE84" i="67"/>
  <c r="AJ84" i="67"/>
  <c r="AL84" i="67"/>
  <c r="AN84" i="67"/>
  <c r="AO84" i="67"/>
  <c r="AP84" i="67"/>
  <c r="AR84" i="67"/>
  <c r="AT84" i="67"/>
  <c r="AV84" i="67"/>
  <c r="AW84" i="67"/>
  <c r="AY84" i="67"/>
  <c r="BA84" i="67"/>
  <c r="BD84" i="67"/>
  <c r="BF84" i="67"/>
  <c r="BH84" i="67"/>
  <c r="BM84" i="67"/>
  <c r="BO84" i="67"/>
  <c r="BQ84" i="67"/>
  <c r="BS84" i="67"/>
  <c r="BT84" i="67"/>
  <c r="BU84" i="67"/>
  <c r="AL90" i="27"/>
  <c r="N83" i="67"/>
  <c r="P83" i="67"/>
  <c r="R83" i="67"/>
  <c r="S83" i="67"/>
  <c r="U83" i="67"/>
  <c r="W83" i="67"/>
  <c r="Y83" i="67"/>
  <c r="AA83" i="67"/>
  <c r="AC83" i="67"/>
  <c r="AE83" i="67"/>
  <c r="AJ83" i="67"/>
  <c r="AL83" i="67"/>
  <c r="AN83" i="67"/>
  <c r="AO83" i="67"/>
  <c r="AP83" i="67"/>
  <c r="AR83" i="67"/>
  <c r="AT83" i="67"/>
  <c r="AV83" i="67"/>
  <c r="AW83" i="67"/>
  <c r="AY83" i="67"/>
  <c r="BA83" i="67"/>
  <c r="BD83" i="67"/>
  <c r="BF83" i="67"/>
  <c r="BH83" i="67"/>
  <c r="BM83" i="67"/>
  <c r="BO83" i="67"/>
  <c r="BQ83" i="67"/>
  <c r="BS83" i="67"/>
  <c r="BT83" i="67"/>
  <c r="BU83" i="67"/>
  <c r="J100" i="15"/>
  <c r="V100" i="15"/>
  <c r="V93" i="67" s="1"/>
  <c r="H100" i="15"/>
  <c r="H100" i="27"/>
  <c r="BB100" i="27" s="1"/>
  <c r="F100" i="15"/>
  <c r="O100" i="15" s="1"/>
  <c r="O93" i="67" s="1"/>
  <c r="D100" i="15"/>
  <c r="D100" i="27"/>
  <c r="M100" i="27" s="1"/>
  <c r="J99" i="15"/>
  <c r="V99" i="15" s="1"/>
  <c r="V92" i="67"/>
  <c r="H99" i="15"/>
  <c r="T99" i="15" s="1"/>
  <c r="T92" i="67"/>
  <c r="F99" i="15"/>
  <c r="F99" i="27" s="1"/>
  <c r="O99" i="27"/>
  <c r="D99" i="15"/>
  <c r="M99" i="15" s="1"/>
  <c r="J98" i="15"/>
  <c r="V98" i="15" s="1"/>
  <c r="V91" i="67"/>
  <c r="H98" i="15"/>
  <c r="H98" i="27" s="1"/>
  <c r="F98" i="15"/>
  <c r="D98" i="15"/>
  <c r="J97" i="15"/>
  <c r="V97" i="15"/>
  <c r="V90" i="67" s="1"/>
  <c r="H97" i="15"/>
  <c r="T97" i="15" s="1"/>
  <c r="T90" i="67" s="1"/>
  <c r="F97" i="15"/>
  <c r="F97" i="27" s="1"/>
  <c r="O97" i="27" s="1"/>
  <c r="D97" i="15"/>
  <c r="D97" i="27" s="1"/>
  <c r="M97" i="27"/>
  <c r="J96" i="15"/>
  <c r="J96" i="27" s="1"/>
  <c r="H96" i="15"/>
  <c r="H96" i="27" s="1"/>
  <c r="F96" i="15"/>
  <c r="O96" i="15"/>
  <c r="O89" i="67" s="1"/>
  <c r="D96" i="15"/>
  <c r="M96" i="15" s="1"/>
  <c r="M89" i="67" s="1"/>
  <c r="J95" i="15"/>
  <c r="V95" i="15" s="1"/>
  <c r="V88" i="67"/>
  <c r="H95" i="15"/>
  <c r="T95" i="15" s="1"/>
  <c r="T88" i="67" s="1"/>
  <c r="F95" i="15"/>
  <c r="O95" i="15" s="1"/>
  <c r="D95" i="15"/>
  <c r="J94" i="15"/>
  <c r="V94" i="15"/>
  <c r="V87" i="67" s="1"/>
  <c r="H94" i="15"/>
  <c r="F94" i="15"/>
  <c r="O94" i="15" s="1"/>
  <c r="O87" i="67" s="1"/>
  <c r="D94" i="15"/>
  <c r="J93" i="15"/>
  <c r="H93" i="15"/>
  <c r="T93" i="15" s="1"/>
  <c r="F93" i="15"/>
  <c r="D93" i="15"/>
  <c r="J92" i="15"/>
  <c r="H92" i="15"/>
  <c r="T92" i="15" s="1"/>
  <c r="F92" i="15"/>
  <c r="F92" i="27" s="1"/>
  <c r="O92" i="27" s="1"/>
  <c r="D92" i="15"/>
  <c r="D92" i="27"/>
  <c r="M92" i="27" s="1"/>
  <c r="Q92" i="27" s="1"/>
  <c r="J91" i="15"/>
  <c r="J91" i="27" s="1"/>
  <c r="H91" i="15"/>
  <c r="H91" i="27" s="1"/>
  <c r="BL84" i="67" s="1"/>
  <c r="F91" i="15"/>
  <c r="D91" i="15"/>
  <c r="M91" i="15"/>
  <c r="J90" i="15"/>
  <c r="H90" i="15"/>
  <c r="F90" i="15"/>
  <c r="F90" i="27"/>
  <c r="O90" i="27" s="1"/>
  <c r="D90" i="15"/>
  <c r="M90" i="15"/>
  <c r="M83" i="67"/>
  <c r="AU100" i="15"/>
  <c r="AU93" i="67"/>
  <c r="AQ100" i="15"/>
  <c r="AU99" i="15"/>
  <c r="AQ99" i="15"/>
  <c r="AQ92" i="67"/>
  <c r="AU98" i="15"/>
  <c r="AQ98" i="15"/>
  <c r="AQ91" i="67"/>
  <c r="AU97" i="15"/>
  <c r="AU90" i="67"/>
  <c r="AQ97" i="15"/>
  <c r="AQ90" i="67" s="1"/>
  <c r="AU96" i="15"/>
  <c r="AU89" i="67" s="1"/>
  <c r="AQ96" i="15"/>
  <c r="AQ89" i="67"/>
  <c r="AU95" i="15"/>
  <c r="AU88" i="67" s="1"/>
  <c r="AQ95" i="15"/>
  <c r="AU94" i="15"/>
  <c r="AU87" i="67"/>
  <c r="AQ94" i="15"/>
  <c r="AQ87" i="67" s="1"/>
  <c r="AU93" i="15"/>
  <c r="AU86" i="67"/>
  <c r="AQ93" i="15"/>
  <c r="AQ86" i="67" s="1"/>
  <c r="AU92" i="15"/>
  <c r="AU85" i="67"/>
  <c r="AQ92" i="15"/>
  <c r="AQ85" i="67" s="1"/>
  <c r="AU91" i="15"/>
  <c r="AQ91" i="15"/>
  <c r="AU90" i="15"/>
  <c r="AU83" i="67" s="1"/>
  <c r="AQ90" i="15"/>
  <c r="AQ83" i="67"/>
  <c r="AL89" i="27"/>
  <c r="D89" i="15"/>
  <c r="F89" i="15"/>
  <c r="F89" i="27"/>
  <c r="O89" i="27" s="1"/>
  <c r="H89" i="15"/>
  <c r="J89" i="15"/>
  <c r="AQ89" i="15"/>
  <c r="AQ82" i="67" s="1"/>
  <c r="AU89" i="15"/>
  <c r="AU82" i="67"/>
  <c r="N82" i="67"/>
  <c r="P82" i="67"/>
  <c r="R82" i="67"/>
  <c r="S82" i="67"/>
  <c r="U82" i="67"/>
  <c r="W82" i="67"/>
  <c r="Y82" i="67"/>
  <c r="AA82" i="67"/>
  <c r="AC82" i="67"/>
  <c r="AE82" i="67"/>
  <c r="AJ82" i="67"/>
  <c r="AL82" i="67"/>
  <c r="AN82" i="67"/>
  <c r="AO82" i="67"/>
  <c r="AP82" i="67"/>
  <c r="AR82" i="67"/>
  <c r="AT82" i="67"/>
  <c r="AV82" i="67"/>
  <c r="AW82" i="67"/>
  <c r="AY82" i="67"/>
  <c r="BA82" i="67"/>
  <c r="BD82" i="67"/>
  <c r="BF82" i="67"/>
  <c r="BH82" i="67"/>
  <c r="BM82" i="67"/>
  <c r="BO82" i="67"/>
  <c r="BQ82" i="67"/>
  <c r="BS82" i="67"/>
  <c r="BT82" i="67"/>
  <c r="BU82" i="67"/>
  <c r="AL88" i="27"/>
  <c r="N81" i="67"/>
  <c r="P81" i="67"/>
  <c r="R81" i="67"/>
  <c r="S81" i="67"/>
  <c r="U81" i="67"/>
  <c r="W81" i="67"/>
  <c r="Y81" i="67"/>
  <c r="AA81" i="67"/>
  <c r="AC81" i="67"/>
  <c r="AE81" i="67"/>
  <c r="AJ81" i="67"/>
  <c r="AL81" i="67"/>
  <c r="AN81" i="67"/>
  <c r="AO81" i="67"/>
  <c r="AP81" i="67"/>
  <c r="AR81" i="67"/>
  <c r="AT81" i="67"/>
  <c r="AV81" i="67"/>
  <c r="AW81" i="67"/>
  <c r="AY81" i="67"/>
  <c r="BA81" i="67"/>
  <c r="BD81" i="67"/>
  <c r="BF81" i="67"/>
  <c r="BH81" i="67"/>
  <c r="BM81" i="67"/>
  <c r="BO81" i="67"/>
  <c r="BQ81" i="67"/>
  <c r="BS81" i="67"/>
  <c r="BT81" i="67"/>
  <c r="BU81" i="67"/>
  <c r="AL87" i="27"/>
  <c r="N80" i="67"/>
  <c r="P80" i="67"/>
  <c r="R80" i="67"/>
  <c r="S80" i="67"/>
  <c r="U80" i="67"/>
  <c r="W80" i="67"/>
  <c r="Y80" i="67"/>
  <c r="AA80" i="67"/>
  <c r="AC80" i="67"/>
  <c r="AE80" i="67"/>
  <c r="AJ80" i="67"/>
  <c r="AL80" i="67"/>
  <c r="AN80" i="67"/>
  <c r="AO80" i="67"/>
  <c r="AP80" i="67"/>
  <c r="AR80" i="67"/>
  <c r="AT80" i="67"/>
  <c r="AV80" i="67"/>
  <c r="AW80" i="67"/>
  <c r="AY80" i="67"/>
  <c r="BA80" i="67"/>
  <c r="BD80" i="67"/>
  <c r="BF80" i="67"/>
  <c r="BH80" i="67"/>
  <c r="BM80" i="67"/>
  <c r="BO80" i="67"/>
  <c r="BQ80" i="67"/>
  <c r="BS80" i="67"/>
  <c r="BT80" i="67"/>
  <c r="BU80" i="67"/>
  <c r="AL86" i="27"/>
  <c r="N79" i="67"/>
  <c r="P79" i="67"/>
  <c r="R79" i="67"/>
  <c r="S79" i="67"/>
  <c r="U79" i="67"/>
  <c r="W79" i="67"/>
  <c r="Y79" i="67"/>
  <c r="AA79" i="67"/>
  <c r="AC79" i="67"/>
  <c r="AE79" i="67"/>
  <c r="AJ79" i="67"/>
  <c r="AL79" i="67"/>
  <c r="AN79" i="67"/>
  <c r="AO79" i="67"/>
  <c r="AP79" i="67"/>
  <c r="AR79" i="67"/>
  <c r="AT79" i="67"/>
  <c r="AV79" i="67"/>
  <c r="AW79" i="67"/>
  <c r="AY79" i="67"/>
  <c r="BA79" i="67"/>
  <c r="BD79" i="67"/>
  <c r="BF79" i="67"/>
  <c r="BH79" i="67"/>
  <c r="BM79" i="67"/>
  <c r="BO79" i="67"/>
  <c r="BQ79" i="67"/>
  <c r="BS79" i="67"/>
  <c r="BT79" i="67"/>
  <c r="BU79" i="67"/>
  <c r="AL85" i="27"/>
  <c r="N78" i="67"/>
  <c r="P78" i="67"/>
  <c r="R78" i="67"/>
  <c r="S78" i="67"/>
  <c r="U78" i="67"/>
  <c r="W78" i="67"/>
  <c r="Y78" i="67"/>
  <c r="AA78" i="67"/>
  <c r="AC78" i="67"/>
  <c r="AE78" i="67"/>
  <c r="AJ78" i="67"/>
  <c r="AL78" i="67"/>
  <c r="AN78" i="67"/>
  <c r="AO78" i="67"/>
  <c r="AP78" i="67"/>
  <c r="AR78" i="67"/>
  <c r="AT78" i="67"/>
  <c r="AV78" i="67"/>
  <c r="AW78" i="67"/>
  <c r="AY78" i="67"/>
  <c r="BA78" i="67"/>
  <c r="BD78" i="67"/>
  <c r="BF78" i="67"/>
  <c r="BH78" i="67"/>
  <c r="BM78" i="67"/>
  <c r="BO78" i="67"/>
  <c r="BQ78" i="67"/>
  <c r="BS78" i="67"/>
  <c r="BT78" i="67"/>
  <c r="BU78" i="67"/>
  <c r="AL84" i="27"/>
  <c r="N77" i="67"/>
  <c r="P77" i="67"/>
  <c r="R77" i="67"/>
  <c r="S77" i="67"/>
  <c r="U77" i="67"/>
  <c r="W77" i="67"/>
  <c r="Y77" i="67"/>
  <c r="AA77" i="67"/>
  <c r="AC77" i="67"/>
  <c r="AE77" i="67"/>
  <c r="AJ77" i="67"/>
  <c r="AL77" i="67"/>
  <c r="AN77" i="67"/>
  <c r="AO77" i="67"/>
  <c r="AP77" i="67"/>
  <c r="AR77" i="67"/>
  <c r="AT77" i="67"/>
  <c r="AV77" i="67"/>
  <c r="AW77" i="67"/>
  <c r="AY77" i="67"/>
  <c r="BA77" i="67"/>
  <c r="BD77" i="67"/>
  <c r="BF77" i="67"/>
  <c r="BH77" i="67"/>
  <c r="BM77" i="67"/>
  <c r="BO77" i="67"/>
  <c r="BQ77" i="67"/>
  <c r="BS77" i="67"/>
  <c r="BT77" i="67"/>
  <c r="BU77" i="67"/>
  <c r="AL83" i="27"/>
  <c r="N76" i="67"/>
  <c r="P76" i="67"/>
  <c r="R76" i="67"/>
  <c r="S76" i="67"/>
  <c r="U76" i="67"/>
  <c r="W76" i="67"/>
  <c r="Y76" i="67"/>
  <c r="AA76" i="67"/>
  <c r="AC76" i="67"/>
  <c r="AE76" i="67"/>
  <c r="AJ76" i="67"/>
  <c r="AL76" i="67"/>
  <c r="AN76" i="67"/>
  <c r="AO76" i="67"/>
  <c r="AP76" i="67"/>
  <c r="AR76" i="67"/>
  <c r="AT76" i="67"/>
  <c r="AV76" i="67"/>
  <c r="AW76" i="67"/>
  <c r="AY76" i="67"/>
  <c r="BA76" i="67"/>
  <c r="BD76" i="67"/>
  <c r="BF76" i="67"/>
  <c r="BH76" i="67"/>
  <c r="BM76" i="67"/>
  <c r="BO76" i="67"/>
  <c r="BQ76" i="67"/>
  <c r="BS76" i="67"/>
  <c r="BT76" i="67"/>
  <c r="BU76" i="67"/>
  <c r="AL82" i="27"/>
  <c r="N75" i="67"/>
  <c r="P75" i="67"/>
  <c r="R75" i="67"/>
  <c r="S75" i="67"/>
  <c r="U75" i="67"/>
  <c r="W75" i="67"/>
  <c r="Y75" i="67"/>
  <c r="AA75" i="67"/>
  <c r="AC75" i="67"/>
  <c r="AE75" i="67"/>
  <c r="AJ75" i="67"/>
  <c r="AL75" i="67"/>
  <c r="AN75" i="67"/>
  <c r="AO75" i="67"/>
  <c r="AP75" i="67"/>
  <c r="AR75" i="67"/>
  <c r="AT75" i="67"/>
  <c r="AV75" i="67"/>
  <c r="AW75" i="67"/>
  <c r="AY75" i="67"/>
  <c r="BA75" i="67"/>
  <c r="BD75" i="67"/>
  <c r="BF75" i="67"/>
  <c r="BH75" i="67"/>
  <c r="BM75" i="67"/>
  <c r="BO75" i="67"/>
  <c r="BQ75" i="67"/>
  <c r="BS75" i="67"/>
  <c r="BT75" i="67"/>
  <c r="BV75" i="67"/>
  <c r="BU75" i="67"/>
  <c r="AL81" i="27"/>
  <c r="D81" i="15"/>
  <c r="F81" i="15"/>
  <c r="H81" i="15"/>
  <c r="H81" i="27" s="1"/>
  <c r="BL74" i="67" s="1"/>
  <c r="J81" i="15"/>
  <c r="AQ81" i="15"/>
  <c r="AQ74" i="67" s="1"/>
  <c r="AU81" i="15"/>
  <c r="AU74" i="67"/>
  <c r="D82" i="15"/>
  <c r="D82" i="27"/>
  <c r="M82" i="27" s="1"/>
  <c r="F82" i="15"/>
  <c r="F82" i="27"/>
  <c r="O82" i="27"/>
  <c r="Q82" i="27" s="1"/>
  <c r="H82" i="15"/>
  <c r="T82" i="15"/>
  <c r="T75" i="67" s="1"/>
  <c r="J82" i="15"/>
  <c r="V82" i="15" s="1"/>
  <c r="J82" i="27"/>
  <c r="AQ82" i="15"/>
  <c r="AQ75" i="67"/>
  <c r="AU82" i="15"/>
  <c r="D83" i="15"/>
  <c r="M83" i="15" s="1"/>
  <c r="M76" i="67" s="1"/>
  <c r="F83" i="15"/>
  <c r="O83" i="15"/>
  <c r="O76" i="67" s="1"/>
  <c r="H83" i="15"/>
  <c r="J83" i="15"/>
  <c r="J83" i="27" s="1"/>
  <c r="AQ83" i="15"/>
  <c r="AQ76" i="67" s="1"/>
  <c r="AU83" i="15"/>
  <c r="AU76" i="67" s="1"/>
  <c r="D84" i="15"/>
  <c r="M84" i="15"/>
  <c r="F84" i="15"/>
  <c r="F84" i="27"/>
  <c r="O84" i="27"/>
  <c r="H84" i="15"/>
  <c r="H84" i="27"/>
  <c r="J84" i="15"/>
  <c r="J84" i="27" s="1"/>
  <c r="AQ84" i="15"/>
  <c r="AQ77" i="67" s="1"/>
  <c r="AU84" i="15"/>
  <c r="AU77" i="67" s="1"/>
  <c r="D85" i="15"/>
  <c r="M85" i="15" s="1"/>
  <c r="F85" i="15"/>
  <c r="F85" i="27" s="1"/>
  <c r="O85" i="27" s="1"/>
  <c r="H85" i="15"/>
  <c r="H85" i="27" s="1"/>
  <c r="BL78" i="67"/>
  <c r="J85" i="15"/>
  <c r="V85" i="15" s="1"/>
  <c r="V78" i="67" s="1"/>
  <c r="AQ85" i="15"/>
  <c r="AU85" i="15"/>
  <c r="D86" i="15"/>
  <c r="D86" i="27" s="1"/>
  <c r="M86" i="27" s="1"/>
  <c r="F86" i="15"/>
  <c r="O86" i="15"/>
  <c r="O79" i="67"/>
  <c r="H86" i="15"/>
  <c r="J86" i="15"/>
  <c r="V86" i="15"/>
  <c r="V79" i="67" s="1"/>
  <c r="AQ86" i="15"/>
  <c r="AQ79" i="67" s="1"/>
  <c r="AU86" i="15"/>
  <c r="D87" i="15"/>
  <c r="F87" i="15"/>
  <c r="O87" i="15"/>
  <c r="O80" i="67"/>
  <c r="H87" i="15"/>
  <c r="T87" i="15" s="1"/>
  <c r="J87" i="15"/>
  <c r="AQ87" i="15"/>
  <c r="AQ80" i="67"/>
  <c r="AU87" i="15"/>
  <c r="AU80" i="67" s="1"/>
  <c r="D88" i="15"/>
  <c r="M88" i="15" s="1"/>
  <c r="M81" i="67"/>
  <c r="F88" i="15"/>
  <c r="F88" i="27" s="1"/>
  <c r="O88" i="27"/>
  <c r="H88" i="15"/>
  <c r="J88" i="15"/>
  <c r="J88" i="27"/>
  <c r="AQ88" i="15"/>
  <c r="AQ81" i="67" s="1"/>
  <c r="AU88" i="15"/>
  <c r="N74" i="67"/>
  <c r="P74" i="67"/>
  <c r="R74" i="67"/>
  <c r="S74" i="67"/>
  <c r="U74" i="67"/>
  <c r="W74" i="67"/>
  <c r="Y74" i="67"/>
  <c r="AA74" i="67"/>
  <c r="AC74" i="67"/>
  <c r="AE74" i="67"/>
  <c r="AJ74" i="67"/>
  <c r="AL74" i="67"/>
  <c r="AN74" i="67"/>
  <c r="AO74" i="67"/>
  <c r="AP74" i="67"/>
  <c r="AR74" i="67"/>
  <c r="AT74" i="67"/>
  <c r="AV74" i="67"/>
  <c r="AW74" i="67"/>
  <c r="AY74" i="67"/>
  <c r="BA74" i="67"/>
  <c r="BD74" i="67"/>
  <c r="BF74" i="67"/>
  <c r="BH74" i="67"/>
  <c r="BM74" i="67"/>
  <c r="BO74" i="67"/>
  <c r="BQ74" i="67"/>
  <c r="BS74" i="67"/>
  <c r="BT74" i="67"/>
  <c r="BU74" i="67"/>
  <c r="AL80" i="27"/>
  <c r="K73" i="67"/>
  <c r="N73" i="67"/>
  <c r="P73" i="67"/>
  <c r="U73" i="67"/>
  <c r="W73" i="67"/>
  <c r="Y73" i="67"/>
  <c r="AA73" i="67"/>
  <c r="AC73" i="67"/>
  <c r="AE73" i="67"/>
  <c r="AL73" i="67"/>
  <c r="AN73" i="67"/>
  <c r="AO73" i="67"/>
  <c r="AP73" i="67"/>
  <c r="AR73" i="67"/>
  <c r="AT73" i="67"/>
  <c r="AV73" i="67"/>
  <c r="AW73" i="67"/>
  <c r="AY73" i="67"/>
  <c r="BA73" i="67"/>
  <c r="BD73" i="67"/>
  <c r="BF73" i="67"/>
  <c r="BH73" i="67"/>
  <c r="BM73" i="67"/>
  <c r="BO73" i="67"/>
  <c r="BQ73" i="67"/>
  <c r="BS73" i="67"/>
  <c r="BT73" i="67"/>
  <c r="BU73" i="67"/>
  <c r="H80" i="15"/>
  <c r="T80" i="15"/>
  <c r="T73" i="67" s="1"/>
  <c r="AU80" i="15"/>
  <c r="AU73" i="67"/>
  <c r="D80" i="15"/>
  <c r="M80" i="15"/>
  <c r="F80" i="15"/>
  <c r="J80" i="15"/>
  <c r="V80" i="15"/>
  <c r="V73" i="67" s="1"/>
  <c r="AQ80" i="15"/>
  <c r="AQ73" i="67"/>
  <c r="H79" i="15"/>
  <c r="T79" i="15"/>
  <c r="T72" i="67" s="1"/>
  <c r="AU79" i="15"/>
  <c r="D79" i="15"/>
  <c r="M79" i="15"/>
  <c r="M72" i="67" s="1"/>
  <c r="F79" i="15"/>
  <c r="O79" i="15" s="1"/>
  <c r="J79" i="15"/>
  <c r="J79" i="27"/>
  <c r="AQ79" i="15"/>
  <c r="AQ72" i="67"/>
  <c r="AL79" i="27"/>
  <c r="K72" i="67"/>
  <c r="N72" i="67"/>
  <c r="P72" i="67"/>
  <c r="U72" i="67"/>
  <c r="W72" i="67"/>
  <c r="Y72" i="67"/>
  <c r="AA72" i="67"/>
  <c r="AC72" i="67"/>
  <c r="AE72" i="67"/>
  <c r="AL72" i="67"/>
  <c r="AN72" i="67"/>
  <c r="AO72" i="67"/>
  <c r="AP72" i="67"/>
  <c r="AR72" i="67"/>
  <c r="AT72" i="67"/>
  <c r="AV72" i="67"/>
  <c r="AW72" i="67"/>
  <c r="AY72" i="67"/>
  <c r="BA72" i="67"/>
  <c r="BD72" i="67"/>
  <c r="BF72" i="67"/>
  <c r="BH72" i="67"/>
  <c r="BM72" i="67"/>
  <c r="BO72" i="67"/>
  <c r="BQ72" i="67"/>
  <c r="BS72" i="67"/>
  <c r="BT72" i="67"/>
  <c r="BU72" i="67"/>
  <c r="AL77" i="27"/>
  <c r="AL78" i="27"/>
  <c r="D78" i="15"/>
  <c r="M78" i="15" s="1"/>
  <c r="N71" i="67"/>
  <c r="F78" i="15"/>
  <c r="O78" i="15" s="1"/>
  <c r="O71" i="67" s="1"/>
  <c r="P71" i="67"/>
  <c r="H78" i="15"/>
  <c r="H78" i="27"/>
  <c r="U71" i="67"/>
  <c r="J78" i="15"/>
  <c r="W71" i="67"/>
  <c r="Y71" i="67"/>
  <c r="AA71" i="67"/>
  <c r="AC71" i="67"/>
  <c r="AE71" i="67"/>
  <c r="AL71" i="67"/>
  <c r="AN71" i="67"/>
  <c r="AO71" i="67"/>
  <c r="AP71" i="67"/>
  <c r="AR71" i="67"/>
  <c r="AT71" i="67"/>
  <c r="AV71" i="67"/>
  <c r="AW71" i="67"/>
  <c r="AY71" i="67"/>
  <c r="BA71" i="67"/>
  <c r="BD71" i="67"/>
  <c r="BF71" i="67"/>
  <c r="BH71" i="67"/>
  <c r="AQ78" i="15"/>
  <c r="AQ71" i="67"/>
  <c r="AU78" i="15"/>
  <c r="AU71" i="67"/>
  <c r="K71" i="67"/>
  <c r="BM71" i="67"/>
  <c r="BO71" i="67"/>
  <c r="BQ71" i="67"/>
  <c r="BS71" i="67"/>
  <c r="BT71" i="67"/>
  <c r="BU71" i="67"/>
  <c r="E70" i="67"/>
  <c r="G70" i="67"/>
  <c r="I70" i="67"/>
  <c r="BM70" i="67"/>
  <c r="BO70" i="67"/>
  <c r="BQ70" i="67"/>
  <c r="BS70" i="67"/>
  <c r="BT70" i="67"/>
  <c r="BU70" i="67"/>
  <c r="D77" i="15"/>
  <c r="F77" i="15"/>
  <c r="F77" i="27"/>
  <c r="O77" i="27" s="1"/>
  <c r="Q77" i="27" s="1"/>
  <c r="H77" i="15"/>
  <c r="J77" i="15"/>
  <c r="J77" i="27" s="1"/>
  <c r="AQ77" i="15"/>
  <c r="AS77" i="15" s="1"/>
  <c r="AQ70" i="67"/>
  <c r="AU77" i="15"/>
  <c r="AU70" i="67"/>
  <c r="U70" i="67"/>
  <c r="W70" i="67"/>
  <c r="Y70" i="67"/>
  <c r="AA70" i="67"/>
  <c r="AC70" i="67"/>
  <c r="AE70" i="67"/>
  <c r="AL70" i="67"/>
  <c r="AN70" i="67"/>
  <c r="AO70" i="67"/>
  <c r="AP70" i="67"/>
  <c r="AR70" i="67"/>
  <c r="AT70" i="67"/>
  <c r="AV70" i="67"/>
  <c r="AW70" i="67"/>
  <c r="AY70" i="67"/>
  <c r="BA70" i="67"/>
  <c r="BD70" i="67"/>
  <c r="BF70" i="67"/>
  <c r="BH70" i="67"/>
  <c r="N70" i="67"/>
  <c r="P70" i="67"/>
  <c r="K70" i="67"/>
  <c r="BM68" i="67"/>
  <c r="BO68" i="67"/>
  <c r="BQ68" i="67"/>
  <c r="BS68" i="67"/>
  <c r="BT68" i="67"/>
  <c r="BU68" i="67"/>
  <c r="BM69" i="67"/>
  <c r="BO69" i="67"/>
  <c r="BQ69" i="67"/>
  <c r="BS69" i="67"/>
  <c r="BT69" i="67"/>
  <c r="BU69" i="67"/>
  <c r="H76" i="15"/>
  <c r="T76" i="15" s="1"/>
  <c r="T69" i="67" s="1"/>
  <c r="D75" i="15"/>
  <c r="M75" i="15" s="1"/>
  <c r="M68" i="67" s="1"/>
  <c r="F75" i="15"/>
  <c r="F75" i="27"/>
  <c r="O75" i="27" s="1"/>
  <c r="H75" i="15"/>
  <c r="J75" i="15"/>
  <c r="V75" i="15" s="1"/>
  <c r="V68" i="67"/>
  <c r="D76" i="15"/>
  <c r="M76" i="15" s="1"/>
  <c r="M69" i="67"/>
  <c r="F76" i="15"/>
  <c r="J76" i="15"/>
  <c r="V76" i="15"/>
  <c r="V69" i="67"/>
  <c r="AY68" i="67"/>
  <c r="BA68" i="67"/>
  <c r="BD68" i="67"/>
  <c r="BF68" i="67"/>
  <c r="BH68" i="67"/>
  <c r="AY69" i="67"/>
  <c r="BA69" i="67"/>
  <c r="BD69" i="67"/>
  <c r="BF69" i="67"/>
  <c r="BH69" i="67"/>
  <c r="N68" i="67"/>
  <c r="P68" i="67"/>
  <c r="U68" i="67"/>
  <c r="W68" i="67"/>
  <c r="Y68" i="67"/>
  <c r="AA68" i="67"/>
  <c r="AC68" i="67"/>
  <c r="AE68" i="67"/>
  <c r="AL68" i="67"/>
  <c r="N69" i="67"/>
  <c r="P69" i="67"/>
  <c r="U69" i="67"/>
  <c r="W69" i="67"/>
  <c r="Y69" i="67"/>
  <c r="AA69" i="67"/>
  <c r="AC69" i="67"/>
  <c r="AE69" i="67"/>
  <c r="AL69" i="67"/>
  <c r="D74" i="15"/>
  <c r="M74" i="15" s="1"/>
  <c r="M67" i="67" s="1"/>
  <c r="F74" i="15"/>
  <c r="H74" i="15"/>
  <c r="H74" i="27" s="1"/>
  <c r="J74" i="15"/>
  <c r="BM67" i="67"/>
  <c r="BO67" i="67"/>
  <c r="BQ67" i="67"/>
  <c r="BS67" i="67"/>
  <c r="BT67" i="67"/>
  <c r="BV67" i="67"/>
  <c r="BU67" i="67"/>
  <c r="AY67" i="67"/>
  <c r="BA67" i="67"/>
  <c r="BD67" i="67"/>
  <c r="BF67" i="67"/>
  <c r="BH67" i="67"/>
  <c r="N67" i="67"/>
  <c r="P67" i="67"/>
  <c r="U67" i="67"/>
  <c r="W67" i="67"/>
  <c r="Y67" i="67"/>
  <c r="AA67" i="67"/>
  <c r="AC67" i="67"/>
  <c r="AE67" i="67"/>
  <c r="AL67" i="67"/>
  <c r="J73" i="15"/>
  <c r="V73" i="15" s="1"/>
  <c r="V66" i="67" s="1"/>
  <c r="AY66" i="67"/>
  <c r="BA66" i="67"/>
  <c r="BD66" i="67"/>
  <c r="BF66" i="67"/>
  <c r="BH66" i="67"/>
  <c r="BM66" i="67"/>
  <c r="BO66" i="67"/>
  <c r="BQ66" i="67"/>
  <c r="BS66" i="67"/>
  <c r="BT66" i="67"/>
  <c r="BU66" i="67"/>
  <c r="U66" i="67"/>
  <c r="W66" i="67"/>
  <c r="Y66" i="67"/>
  <c r="AA66" i="67"/>
  <c r="AC66" i="67"/>
  <c r="AE66" i="67"/>
  <c r="AL66" i="67"/>
  <c r="N66" i="67"/>
  <c r="P66" i="67"/>
  <c r="D73" i="15"/>
  <c r="D73" i="27"/>
  <c r="M73" i="27" s="1"/>
  <c r="F73" i="15"/>
  <c r="F73" i="27"/>
  <c r="O73" i="27" s="1"/>
  <c r="H73" i="15"/>
  <c r="H73" i="27"/>
  <c r="D72" i="15"/>
  <c r="F72" i="15"/>
  <c r="F72" i="27"/>
  <c r="O72" i="27" s="1"/>
  <c r="H72" i="15"/>
  <c r="J72" i="15"/>
  <c r="D71" i="15"/>
  <c r="M71" i="15"/>
  <c r="F71" i="15"/>
  <c r="H71" i="15"/>
  <c r="J71" i="15"/>
  <c r="V71" i="15" s="1"/>
  <c r="V64" i="67"/>
  <c r="D70" i="15"/>
  <c r="D70" i="27" s="1"/>
  <c r="M70" i="27" s="1"/>
  <c r="F70" i="15"/>
  <c r="F70" i="27"/>
  <c r="O70" i="27"/>
  <c r="H70" i="15"/>
  <c r="J70" i="15"/>
  <c r="V70" i="15"/>
  <c r="V63" i="67" s="1"/>
  <c r="D69" i="15"/>
  <c r="F69" i="15"/>
  <c r="O69" i="15" s="1"/>
  <c r="O62" i="67"/>
  <c r="H69" i="15"/>
  <c r="T69" i="15" s="1"/>
  <c r="T62" i="67" s="1"/>
  <c r="J69" i="15"/>
  <c r="J69" i="27"/>
  <c r="D68" i="15"/>
  <c r="F68" i="15"/>
  <c r="F68" i="27" s="1"/>
  <c r="O68" i="27"/>
  <c r="H68" i="15"/>
  <c r="J68" i="15"/>
  <c r="J68" i="27" s="1"/>
  <c r="D67" i="15"/>
  <c r="D67" i="27"/>
  <c r="M67" i="27" s="1"/>
  <c r="F67" i="15"/>
  <c r="H67" i="15"/>
  <c r="H67" i="27"/>
  <c r="BL60" i="67"/>
  <c r="J67" i="15"/>
  <c r="D66" i="15"/>
  <c r="D66" i="27"/>
  <c r="M66" i="27" s="1"/>
  <c r="F66" i="15"/>
  <c r="H66" i="15"/>
  <c r="T66" i="15" s="1"/>
  <c r="T59" i="67"/>
  <c r="J66" i="15"/>
  <c r="V66" i="15" s="1"/>
  <c r="V59" i="67"/>
  <c r="D65" i="15"/>
  <c r="D65" i="27" s="1"/>
  <c r="M65" i="27" s="1"/>
  <c r="F65" i="15"/>
  <c r="F65" i="27"/>
  <c r="O65" i="27"/>
  <c r="H65" i="15"/>
  <c r="T65" i="15"/>
  <c r="T58" i="67" s="1"/>
  <c r="J65" i="15"/>
  <c r="V65" i="15" s="1"/>
  <c r="V58" i="67"/>
  <c r="D64" i="15"/>
  <c r="F64" i="15"/>
  <c r="O64" i="15"/>
  <c r="H64" i="15"/>
  <c r="H64" i="27"/>
  <c r="BL57" i="67"/>
  <c r="J64" i="15"/>
  <c r="V64" i="15"/>
  <c r="V57" i="67" s="1"/>
  <c r="D63" i="15"/>
  <c r="D63" i="27" s="1"/>
  <c r="M63" i="27" s="1"/>
  <c r="F63" i="15"/>
  <c r="H63" i="15"/>
  <c r="T63" i="15" s="1"/>
  <c r="J63" i="15"/>
  <c r="V63" i="15"/>
  <c r="V56" i="67"/>
  <c r="D62" i="15"/>
  <c r="F62" i="15"/>
  <c r="H62" i="15"/>
  <c r="H62" i="27"/>
  <c r="J62" i="15"/>
  <c r="V62" i="15"/>
  <c r="V55" i="67"/>
  <c r="D61" i="15"/>
  <c r="D61" i="27" s="1"/>
  <c r="M61" i="27" s="1"/>
  <c r="Q61" i="27" s="1"/>
  <c r="F61" i="15"/>
  <c r="F61" i="27" s="1"/>
  <c r="O61" i="27"/>
  <c r="H61" i="15"/>
  <c r="T61" i="15" s="1"/>
  <c r="J61" i="15"/>
  <c r="V61" i="15" s="1"/>
  <c r="V54" i="67" s="1"/>
  <c r="D60" i="15"/>
  <c r="D60" i="27"/>
  <c r="M60" i="27" s="1"/>
  <c r="F60" i="15"/>
  <c r="H60" i="15"/>
  <c r="T60" i="15" s="1"/>
  <c r="T53" i="67" s="1"/>
  <c r="J60" i="15"/>
  <c r="J60" i="27" s="1"/>
  <c r="D59" i="15"/>
  <c r="F59" i="15"/>
  <c r="O59" i="15" s="1"/>
  <c r="O52" i="67"/>
  <c r="H59" i="15"/>
  <c r="T59" i="15"/>
  <c r="J59" i="15"/>
  <c r="V59" i="15" s="1"/>
  <c r="D58" i="15"/>
  <c r="M58" i="15"/>
  <c r="M51" i="67" s="1"/>
  <c r="F58" i="15"/>
  <c r="O58" i="15" s="1"/>
  <c r="H58" i="15"/>
  <c r="J58" i="15"/>
  <c r="J58" i="27" s="1"/>
  <c r="D57" i="15"/>
  <c r="M57" i="15" s="1"/>
  <c r="M50" i="67" s="1"/>
  <c r="F57" i="15"/>
  <c r="H57" i="15"/>
  <c r="T57" i="15"/>
  <c r="J57" i="15"/>
  <c r="V57" i="15" s="1"/>
  <c r="V50" i="67" s="1"/>
  <c r="D56" i="15"/>
  <c r="F56" i="15"/>
  <c r="H56" i="15"/>
  <c r="T56" i="15" s="1"/>
  <c r="T49" i="67" s="1"/>
  <c r="J56" i="15"/>
  <c r="D55" i="15"/>
  <c r="M55" i="15" s="1"/>
  <c r="M48" i="67" s="1"/>
  <c r="F55" i="15"/>
  <c r="F55" i="27" s="1"/>
  <c r="O55" i="27" s="1"/>
  <c r="H55" i="15"/>
  <c r="H55" i="27" s="1"/>
  <c r="J55" i="15"/>
  <c r="V55" i="15" s="1"/>
  <c r="V48" i="67"/>
  <c r="D54" i="15"/>
  <c r="M54" i="15" s="1"/>
  <c r="M47" i="67" s="1"/>
  <c r="F54" i="15"/>
  <c r="H54" i="15"/>
  <c r="H54" i="27" s="1"/>
  <c r="J54" i="15"/>
  <c r="V54" i="15"/>
  <c r="V47" i="67"/>
  <c r="D53" i="15"/>
  <c r="F53" i="15"/>
  <c r="F53" i="27" s="1"/>
  <c r="O53" i="27"/>
  <c r="H53" i="15"/>
  <c r="T53" i="15" s="1"/>
  <c r="J53" i="15"/>
  <c r="D52" i="15"/>
  <c r="D52" i="27" s="1"/>
  <c r="M52" i="27" s="1"/>
  <c r="F52" i="15"/>
  <c r="H52" i="15"/>
  <c r="H52" i="27" s="1"/>
  <c r="J52" i="15"/>
  <c r="V52" i="15"/>
  <c r="V45" i="67" s="1"/>
  <c r="D51" i="15"/>
  <c r="D51" i="27"/>
  <c r="M51" i="27" s="1"/>
  <c r="F51" i="15"/>
  <c r="O51" i="15" s="1"/>
  <c r="O44" i="67" s="1"/>
  <c r="H51" i="15"/>
  <c r="J51" i="15"/>
  <c r="V51" i="15" s="1"/>
  <c r="V44" i="67"/>
  <c r="D50" i="15"/>
  <c r="F50" i="15"/>
  <c r="F50" i="27" s="1"/>
  <c r="O50" i="27" s="1"/>
  <c r="H50" i="15"/>
  <c r="H50" i="27" s="1"/>
  <c r="BB50" i="27" s="1"/>
  <c r="J50" i="15"/>
  <c r="J50" i="27"/>
  <c r="D49" i="15"/>
  <c r="F49" i="15"/>
  <c r="O49" i="15" s="1"/>
  <c r="O42" i="67" s="1"/>
  <c r="H49" i="15"/>
  <c r="H49" i="27" s="1"/>
  <c r="BB49" i="27" s="1"/>
  <c r="J49" i="15"/>
  <c r="V49" i="15" s="1"/>
  <c r="V42" i="67" s="1"/>
  <c r="D48" i="15"/>
  <c r="D48" i="27" s="1"/>
  <c r="M48" i="27" s="1"/>
  <c r="F48" i="15"/>
  <c r="F48" i="27" s="1"/>
  <c r="O48" i="27"/>
  <c r="H48" i="15"/>
  <c r="H48" i="27" s="1"/>
  <c r="J48" i="15"/>
  <c r="D47" i="15"/>
  <c r="F47" i="15"/>
  <c r="O47" i="15" s="1"/>
  <c r="O40" i="67" s="1"/>
  <c r="H47" i="15"/>
  <c r="T47" i="15"/>
  <c r="T40" i="67"/>
  <c r="J47" i="15"/>
  <c r="J47" i="27" s="1"/>
  <c r="D46" i="15"/>
  <c r="D46" i="27"/>
  <c r="M46" i="27" s="1"/>
  <c r="F46" i="15"/>
  <c r="F46" i="27"/>
  <c r="O46" i="27" s="1"/>
  <c r="Q46" i="27" s="1"/>
  <c r="BN39" i="67" s="1"/>
  <c r="H46" i="15"/>
  <c r="T46" i="15" s="1"/>
  <c r="T39" i="67" s="1"/>
  <c r="J46" i="15"/>
  <c r="V46" i="15" s="1"/>
  <c r="V39" i="67" s="1"/>
  <c r="D45" i="15"/>
  <c r="M45" i="15" s="1"/>
  <c r="M38" i="67" s="1"/>
  <c r="F45" i="15"/>
  <c r="F45" i="27" s="1"/>
  <c r="O45" i="27" s="1"/>
  <c r="H45" i="15"/>
  <c r="T45" i="15" s="1"/>
  <c r="T38" i="67"/>
  <c r="J45" i="15"/>
  <c r="D44" i="15"/>
  <c r="F44" i="15"/>
  <c r="H44" i="15"/>
  <c r="T44" i="15"/>
  <c r="J44" i="15"/>
  <c r="D43" i="15"/>
  <c r="D43" i="27"/>
  <c r="M43" i="27" s="1"/>
  <c r="F43" i="15"/>
  <c r="F43" i="27" s="1"/>
  <c r="O43" i="27" s="1"/>
  <c r="H43" i="15"/>
  <c r="H43" i="27"/>
  <c r="J43" i="15"/>
  <c r="V43" i="15"/>
  <c r="D42" i="15"/>
  <c r="F42" i="15"/>
  <c r="H42" i="15"/>
  <c r="H42" i="27" s="1"/>
  <c r="J42" i="15"/>
  <c r="D41" i="15"/>
  <c r="F41" i="15"/>
  <c r="H41" i="15"/>
  <c r="J41" i="15"/>
  <c r="D40" i="15"/>
  <c r="D40" i="27"/>
  <c r="M40" i="27" s="1"/>
  <c r="F40" i="15"/>
  <c r="F40" i="27" s="1"/>
  <c r="O40" i="27" s="1"/>
  <c r="H40" i="15"/>
  <c r="H40" i="27" s="1"/>
  <c r="J40" i="15"/>
  <c r="D39" i="15"/>
  <c r="M39" i="15" s="1"/>
  <c r="F39" i="15"/>
  <c r="O39" i="15" s="1"/>
  <c r="H39" i="15"/>
  <c r="H39" i="27" s="1"/>
  <c r="BB39" i="27" s="1"/>
  <c r="J39" i="15"/>
  <c r="J39" i="27" s="1"/>
  <c r="D38" i="15"/>
  <c r="F38" i="15"/>
  <c r="O38" i="15" s="1"/>
  <c r="O31" i="67"/>
  <c r="H38" i="15"/>
  <c r="H38" i="27" s="1"/>
  <c r="BL31" i="67" s="1"/>
  <c r="J38" i="15"/>
  <c r="D37" i="15"/>
  <c r="D37" i="27" s="1"/>
  <c r="M37" i="27" s="1"/>
  <c r="Q37" i="27" s="1"/>
  <c r="F37" i="15"/>
  <c r="O37" i="15" s="1"/>
  <c r="O30" i="67" s="1"/>
  <c r="H37" i="15"/>
  <c r="J37" i="15"/>
  <c r="D36" i="15"/>
  <c r="M36" i="15" s="1"/>
  <c r="M29" i="67" s="1"/>
  <c r="F36" i="15"/>
  <c r="O36" i="15" s="1"/>
  <c r="O29" i="67"/>
  <c r="H36" i="15"/>
  <c r="T36" i="15" s="1"/>
  <c r="T29" i="67" s="1"/>
  <c r="J36" i="15"/>
  <c r="D35" i="15"/>
  <c r="M35" i="15"/>
  <c r="M28" i="67" s="1"/>
  <c r="F35" i="15"/>
  <c r="O35" i="15" s="1"/>
  <c r="O28" i="67"/>
  <c r="H35" i="15"/>
  <c r="H35" i="27" s="1"/>
  <c r="J35" i="15"/>
  <c r="D34" i="15"/>
  <c r="D34" i="27" s="1"/>
  <c r="M34" i="27"/>
  <c r="F34" i="15"/>
  <c r="F34" i="27" s="1"/>
  <c r="O34" i="27" s="1"/>
  <c r="H34" i="15"/>
  <c r="T34" i="15"/>
  <c r="T27" i="67"/>
  <c r="J34" i="15"/>
  <c r="D33" i="15"/>
  <c r="F33" i="15"/>
  <c r="O33" i="15"/>
  <c r="O26" i="67" s="1"/>
  <c r="H33" i="15"/>
  <c r="J33" i="15"/>
  <c r="D32" i="15"/>
  <c r="F32" i="15"/>
  <c r="O32" i="15"/>
  <c r="O25" i="67" s="1"/>
  <c r="H32" i="15"/>
  <c r="H32" i="27" s="1"/>
  <c r="BL25" i="67"/>
  <c r="J32" i="15"/>
  <c r="D31" i="15"/>
  <c r="M31" i="15" s="1"/>
  <c r="F31" i="15"/>
  <c r="O31" i="15" s="1"/>
  <c r="O24" i="67" s="1"/>
  <c r="H31" i="15"/>
  <c r="T31" i="15"/>
  <c r="J31" i="15"/>
  <c r="D30" i="15"/>
  <c r="F30" i="15"/>
  <c r="O30" i="15" s="1"/>
  <c r="H30" i="15"/>
  <c r="J30" i="15"/>
  <c r="V30" i="15" s="1"/>
  <c r="V23" i="67" s="1"/>
  <c r="D29" i="15"/>
  <c r="F29" i="15"/>
  <c r="O29" i="15" s="1"/>
  <c r="O22" i="67" s="1"/>
  <c r="H29" i="15"/>
  <c r="T29" i="15" s="1"/>
  <c r="T22" i="67" s="1"/>
  <c r="J29" i="15"/>
  <c r="D28" i="15"/>
  <c r="M28" i="15" s="1"/>
  <c r="M21" i="67" s="1"/>
  <c r="F28" i="15"/>
  <c r="F28" i="27" s="1"/>
  <c r="O28" i="27"/>
  <c r="H28" i="15"/>
  <c r="H28" i="27" s="1"/>
  <c r="J28" i="15"/>
  <c r="V28" i="15" s="1"/>
  <c r="D27" i="15"/>
  <c r="M27" i="15" s="1"/>
  <c r="M20" i="67"/>
  <c r="F27" i="15"/>
  <c r="F27" i="27"/>
  <c r="O27" i="27" s="1"/>
  <c r="H27" i="15"/>
  <c r="H27" i="27"/>
  <c r="J27" i="15"/>
  <c r="D26" i="15"/>
  <c r="F26" i="15"/>
  <c r="O26" i="15" s="1"/>
  <c r="O19" i="67" s="1"/>
  <c r="H26" i="15"/>
  <c r="H26" i="27" s="1"/>
  <c r="J26" i="15"/>
  <c r="V26" i="15" s="1"/>
  <c r="V19" i="67" s="1"/>
  <c r="D25" i="15"/>
  <c r="M25" i="15"/>
  <c r="M18" i="67"/>
  <c r="F25" i="15"/>
  <c r="O25" i="15" s="1"/>
  <c r="H25" i="15"/>
  <c r="J25" i="15"/>
  <c r="D24" i="15"/>
  <c r="F24" i="15"/>
  <c r="H24" i="15"/>
  <c r="T24" i="15" s="1"/>
  <c r="J24" i="15"/>
  <c r="D23" i="15"/>
  <c r="M23" i="15" s="1"/>
  <c r="Q23" i="15" s="1"/>
  <c r="F23" i="15"/>
  <c r="H23" i="15"/>
  <c r="J23" i="15"/>
  <c r="D22" i="15"/>
  <c r="M22" i="15" s="1"/>
  <c r="M15" i="67"/>
  <c r="F22" i="15"/>
  <c r="F22" i="27"/>
  <c r="O22" i="27" s="1"/>
  <c r="H22" i="15"/>
  <c r="J22" i="15"/>
  <c r="D21" i="15"/>
  <c r="M21" i="15"/>
  <c r="M14" i="67"/>
  <c r="F21" i="15"/>
  <c r="O21" i="15"/>
  <c r="H21" i="15"/>
  <c r="J21" i="15"/>
  <c r="V21" i="15" s="1"/>
  <c r="V14" i="67" s="1"/>
  <c r="D20" i="15"/>
  <c r="D20" i="27"/>
  <c r="M20" i="27" s="1"/>
  <c r="F20" i="15"/>
  <c r="H20" i="15"/>
  <c r="T20" i="15"/>
  <c r="T13" i="67" s="1"/>
  <c r="J20" i="15"/>
  <c r="V20" i="15"/>
  <c r="V13" i="67" s="1"/>
  <c r="D19" i="15"/>
  <c r="M19" i="15" s="1"/>
  <c r="F19" i="15"/>
  <c r="F19" i="27"/>
  <c r="O19" i="27" s="1"/>
  <c r="H19" i="15"/>
  <c r="T19" i="15" s="1"/>
  <c r="T12" i="67" s="1"/>
  <c r="J19" i="15"/>
  <c r="J19" i="27"/>
  <c r="D18" i="15"/>
  <c r="M18" i="15"/>
  <c r="M11" i="67" s="1"/>
  <c r="F18" i="15"/>
  <c r="F18" i="27" s="1"/>
  <c r="O18" i="27" s="1"/>
  <c r="Q18" i="27" s="1"/>
  <c r="H18" i="15"/>
  <c r="T18" i="15"/>
  <c r="J18" i="15"/>
  <c r="D17" i="15"/>
  <c r="F17" i="15"/>
  <c r="O17" i="15"/>
  <c r="O10" i="67" s="1"/>
  <c r="H17" i="15"/>
  <c r="J17" i="15"/>
  <c r="J17" i="27"/>
  <c r="D16" i="15"/>
  <c r="M16" i="15" s="1"/>
  <c r="M9" i="67"/>
  <c r="F16" i="15"/>
  <c r="H16" i="15"/>
  <c r="J16" i="15"/>
  <c r="D15" i="15"/>
  <c r="F15" i="15"/>
  <c r="F15" i="27"/>
  <c r="O15" i="27" s="1"/>
  <c r="H15" i="15"/>
  <c r="J15" i="15"/>
  <c r="J15" i="27" s="1"/>
  <c r="D14" i="15"/>
  <c r="M14" i="15" s="1"/>
  <c r="F14" i="15"/>
  <c r="H14" i="15"/>
  <c r="T14" i="15"/>
  <c r="J14" i="15"/>
  <c r="J14" i="27" s="1"/>
  <c r="D13" i="15"/>
  <c r="M13" i="15" s="1"/>
  <c r="F13" i="15"/>
  <c r="O13" i="15"/>
  <c r="O6" i="67" s="1"/>
  <c r="H13" i="15"/>
  <c r="T13" i="15"/>
  <c r="T6" i="67" s="1"/>
  <c r="J13" i="15"/>
  <c r="D12" i="15"/>
  <c r="F12" i="15"/>
  <c r="F12" i="27"/>
  <c r="O12" i="27"/>
  <c r="H12" i="15"/>
  <c r="J12" i="15"/>
  <c r="J12" i="27" s="1"/>
  <c r="D11" i="15"/>
  <c r="F11" i="15"/>
  <c r="F11" i="27"/>
  <c r="O11" i="27" s="1"/>
  <c r="H11" i="15"/>
  <c r="T11" i="15"/>
  <c r="T4" i="67" s="1"/>
  <c r="J11" i="15"/>
  <c r="J11" i="27" s="1"/>
  <c r="D10" i="15"/>
  <c r="D10" i="27"/>
  <c r="M10" i="27" s="1"/>
  <c r="F10" i="15"/>
  <c r="H10" i="15"/>
  <c r="J10" i="15"/>
  <c r="D9" i="15"/>
  <c r="M9" i="15" s="1"/>
  <c r="M2" i="67" s="1"/>
  <c r="F9" i="15"/>
  <c r="O9" i="15" s="1"/>
  <c r="H9" i="15"/>
  <c r="J9" i="15"/>
  <c r="V9" i="15"/>
  <c r="V2" i="67" s="1"/>
  <c r="BM65" i="67"/>
  <c r="BO65" i="67"/>
  <c r="BQ65" i="67"/>
  <c r="BS65" i="67"/>
  <c r="BT65" i="67"/>
  <c r="BU65" i="67"/>
  <c r="AY65" i="67"/>
  <c r="BA65" i="67"/>
  <c r="BD65" i="67"/>
  <c r="BF65" i="67"/>
  <c r="BH65" i="67"/>
  <c r="AL65" i="67"/>
  <c r="N65" i="67"/>
  <c r="P65" i="67"/>
  <c r="R65" i="67"/>
  <c r="S65" i="67"/>
  <c r="U65" i="67"/>
  <c r="W65" i="67"/>
  <c r="Y65" i="67"/>
  <c r="AA65" i="67"/>
  <c r="AC65" i="67"/>
  <c r="AE65" i="67"/>
  <c r="AU71" i="15"/>
  <c r="AU64" i="67" s="1"/>
  <c r="AQ71" i="15"/>
  <c r="AQ64" i="67"/>
  <c r="BM64" i="67"/>
  <c r="BO64" i="67"/>
  <c r="BQ64" i="67"/>
  <c r="BS64" i="67"/>
  <c r="BT64" i="67"/>
  <c r="BU64" i="67"/>
  <c r="AY64" i="67"/>
  <c r="BA64" i="67"/>
  <c r="BD64" i="67"/>
  <c r="BF64" i="67"/>
  <c r="BH64" i="67"/>
  <c r="N64" i="67"/>
  <c r="P64" i="67"/>
  <c r="R64" i="67"/>
  <c r="S64" i="67"/>
  <c r="U64" i="67"/>
  <c r="W64" i="67"/>
  <c r="Y64" i="67"/>
  <c r="AA64" i="67"/>
  <c r="AC64" i="67"/>
  <c r="AE64" i="67"/>
  <c r="AJ64" i="67"/>
  <c r="AL64" i="67"/>
  <c r="AQ70" i="15"/>
  <c r="BM62" i="67"/>
  <c r="BO62" i="67"/>
  <c r="BQ62" i="67"/>
  <c r="BS62" i="67"/>
  <c r="BT62" i="67"/>
  <c r="BV62" i="67" s="1"/>
  <c r="BU62" i="67"/>
  <c r="BM63" i="67"/>
  <c r="BO63" i="67"/>
  <c r="BQ63" i="67"/>
  <c r="BS63" i="67"/>
  <c r="BT63" i="67"/>
  <c r="BU63" i="67"/>
  <c r="N62" i="67"/>
  <c r="P62" i="67"/>
  <c r="R62" i="67"/>
  <c r="S62" i="67"/>
  <c r="U62" i="67"/>
  <c r="W62" i="67"/>
  <c r="Y62" i="67"/>
  <c r="AA62" i="67"/>
  <c r="AC62" i="67"/>
  <c r="AE62" i="67"/>
  <c r="AJ62" i="67"/>
  <c r="AL62" i="67"/>
  <c r="AN62" i="67"/>
  <c r="AO62" i="67"/>
  <c r="AP62" i="67"/>
  <c r="AQ69" i="15"/>
  <c r="AS69" i="15" s="1"/>
  <c r="AQ62" i="67"/>
  <c r="AR62" i="67"/>
  <c r="AT62" i="67"/>
  <c r="AV62" i="67"/>
  <c r="AW62" i="67"/>
  <c r="AY62" i="67"/>
  <c r="BA62" i="67"/>
  <c r="BD62" i="67"/>
  <c r="BF62" i="67"/>
  <c r="BH62" i="67"/>
  <c r="N63" i="67"/>
  <c r="P63" i="67"/>
  <c r="R63" i="67"/>
  <c r="S63" i="67"/>
  <c r="U63" i="67"/>
  <c r="W63" i="67"/>
  <c r="Y63" i="67"/>
  <c r="AA63" i="67"/>
  <c r="AC63" i="67"/>
  <c r="AE63" i="67"/>
  <c r="AJ63" i="67"/>
  <c r="AL63" i="67"/>
  <c r="AN63" i="67"/>
  <c r="AO63" i="67"/>
  <c r="AP63" i="67"/>
  <c r="AR63" i="67"/>
  <c r="AT63" i="67"/>
  <c r="AV63" i="67"/>
  <c r="AW63" i="67"/>
  <c r="AY63" i="67"/>
  <c r="BA63" i="67"/>
  <c r="BD63" i="67"/>
  <c r="BF63" i="67"/>
  <c r="BH63" i="67"/>
  <c r="AU68" i="15"/>
  <c r="AQ68" i="15"/>
  <c r="AQ61" i="67"/>
  <c r="BM61" i="67"/>
  <c r="BO61" i="67"/>
  <c r="BQ61" i="67"/>
  <c r="BS61" i="67"/>
  <c r="BT61" i="67"/>
  <c r="BU61" i="67"/>
  <c r="AY61" i="67"/>
  <c r="BA61" i="67"/>
  <c r="BD61" i="67"/>
  <c r="BF61" i="67"/>
  <c r="BH61" i="67"/>
  <c r="N61" i="67"/>
  <c r="P61" i="67"/>
  <c r="R61" i="67"/>
  <c r="S61" i="67"/>
  <c r="U61" i="67"/>
  <c r="W61" i="67"/>
  <c r="Y61" i="67"/>
  <c r="AA61" i="67"/>
  <c r="AC61" i="67"/>
  <c r="AE61" i="67"/>
  <c r="AJ61" i="67"/>
  <c r="AL61" i="67"/>
  <c r="AQ10" i="15"/>
  <c r="AQ3" i="67" s="1"/>
  <c r="AU10" i="15"/>
  <c r="AS10" i="15" s="1"/>
  <c r="AQ11" i="15"/>
  <c r="AQ4" i="67"/>
  <c r="AU11" i="15"/>
  <c r="AU4" i="67" s="1"/>
  <c r="AQ12" i="15"/>
  <c r="AQ5" i="67" s="1"/>
  <c r="AU12" i="15"/>
  <c r="AU5" i="67" s="1"/>
  <c r="AQ13" i="15"/>
  <c r="AQ6" i="67" s="1"/>
  <c r="AU13" i="15"/>
  <c r="AU6" i="67" s="1"/>
  <c r="AQ14" i="15"/>
  <c r="AQ7" i="67"/>
  <c r="AU14" i="15"/>
  <c r="AQ15" i="15"/>
  <c r="AQ8" i="67" s="1"/>
  <c r="AU15" i="15"/>
  <c r="AQ16" i="15"/>
  <c r="AQ9" i="67"/>
  <c r="AU16" i="15"/>
  <c r="AU9" i="67"/>
  <c r="AQ17" i="15"/>
  <c r="AQ10" i="67"/>
  <c r="AU17" i="15"/>
  <c r="AU10" i="67" s="1"/>
  <c r="AQ18" i="15"/>
  <c r="AQ11" i="67"/>
  <c r="AU18" i="15"/>
  <c r="AS18" i="15" s="1"/>
  <c r="AQ19" i="15"/>
  <c r="AQ12" i="67"/>
  <c r="AU19" i="15"/>
  <c r="AS19" i="15" s="1"/>
  <c r="AQ20" i="15"/>
  <c r="AQ13" i="67" s="1"/>
  <c r="AU20" i="15"/>
  <c r="AQ21" i="15"/>
  <c r="AQ14" i="67" s="1"/>
  <c r="AU21" i="15"/>
  <c r="AU14" i="67" s="1"/>
  <c r="AQ22" i="15"/>
  <c r="AQ15" i="67" s="1"/>
  <c r="AU22" i="15"/>
  <c r="AU15" i="67" s="1"/>
  <c r="AQ23" i="15"/>
  <c r="AQ16" i="67"/>
  <c r="AU23" i="15"/>
  <c r="AU16" i="67"/>
  <c r="AQ24" i="15"/>
  <c r="AQ17" i="67"/>
  <c r="AU24" i="15"/>
  <c r="AU17" i="67" s="1"/>
  <c r="AQ25" i="15"/>
  <c r="AQ18" i="67" s="1"/>
  <c r="AU25" i="15"/>
  <c r="AQ26" i="15"/>
  <c r="AQ19" i="67" s="1"/>
  <c r="AU26" i="15"/>
  <c r="AU19" i="67" s="1"/>
  <c r="AQ27" i="15"/>
  <c r="AQ20" i="67"/>
  <c r="AU27" i="15"/>
  <c r="AQ28" i="15"/>
  <c r="AQ21" i="67" s="1"/>
  <c r="AU28" i="15"/>
  <c r="AU21" i="67" s="1"/>
  <c r="AQ29" i="15"/>
  <c r="AQ22" i="67"/>
  <c r="AU29" i="15"/>
  <c r="AQ30" i="15"/>
  <c r="AQ23" i="67" s="1"/>
  <c r="AU30" i="15"/>
  <c r="AQ31" i="15"/>
  <c r="AQ24" i="67" s="1"/>
  <c r="AU31" i="15"/>
  <c r="AU24" i="67"/>
  <c r="AQ32" i="15"/>
  <c r="AQ25" i="67"/>
  <c r="AU32" i="15"/>
  <c r="AU25" i="67"/>
  <c r="AQ33" i="15"/>
  <c r="AQ26" i="67" s="1"/>
  <c r="AU33" i="15"/>
  <c r="AU26" i="67" s="1"/>
  <c r="AQ34" i="15"/>
  <c r="AQ27" i="67" s="1"/>
  <c r="AU34" i="15"/>
  <c r="AQ35" i="15"/>
  <c r="AQ28" i="67" s="1"/>
  <c r="AU35" i="15"/>
  <c r="AU28" i="67"/>
  <c r="AQ36" i="15"/>
  <c r="AQ29" i="67"/>
  <c r="AU36" i="15"/>
  <c r="AQ37" i="15"/>
  <c r="AQ30" i="67" s="1"/>
  <c r="AU37" i="15"/>
  <c r="AU30" i="67"/>
  <c r="AQ38" i="15"/>
  <c r="AQ31" i="67"/>
  <c r="AU38" i="15"/>
  <c r="AU31" i="67"/>
  <c r="AQ39" i="15"/>
  <c r="AQ32" i="67" s="1"/>
  <c r="AU39" i="15"/>
  <c r="AU32" i="67"/>
  <c r="AQ40" i="15"/>
  <c r="AQ33" i="67" s="1"/>
  <c r="AU40" i="15"/>
  <c r="AU33" i="67" s="1"/>
  <c r="AQ41" i="15"/>
  <c r="AQ34" i="67" s="1"/>
  <c r="AU41" i="15"/>
  <c r="AQ42" i="15"/>
  <c r="AQ35" i="67" s="1"/>
  <c r="AU42" i="15"/>
  <c r="AQ43" i="15"/>
  <c r="AQ36" i="67"/>
  <c r="AU43" i="15"/>
  <c r="AU36" i="67" s="1"/>
  <c r="AQ44" i="15"/>
  <c r="AQ37" i="67"/>
  <c r="AU44" i="15"/>
  <c r="AU37" i="67" s="1"/>
  <c r="AQ45" i="15"/>
  <c r="AQ38" i="67" s="1"/>
  <c r="AU45" i="15"/>
  <c r="AQ46" i="15"/>
  <c r="AU46" i="15"/>
  <c r="AU39" i="67" s="1"/>
  <c r="AQ47" i="15"/>
  <c r="AQ40" i="67" s="1"/>
  <c r="AU47" i="15"/>
  <c r="AU40" i="67"/>
  <c r="AQ48" i="15"/>
  <c r="AQ41" i="67" s="1"/>
  <c r="AU48" i="15"/>
  <c r="AU41" i="67"/>
  <c r="AQ49" i="15"/>
  <c r="AU49" i="15"/>
  <c r="AQ50" i="15"/>
  <c r="AQ43" i="67" s="1"/>
  <c r="AU50" i="15"/>
  <c r="AQ51" i="15"/>
  <c r="AQ44" i="67" s="1"/>
  <c r="AU51" i="15"/>
  <c r="AQ52" i="15"/>
  <c r="AQ45" i="67"/>
  <c r="AU52" i="15"/>
  <c r="AU45" i="67"/>
  <c r="AQ53" i="15"/>
  <c r="AQ46" i="67" s="1"/>
  <c r="AU53" i="15"/>
  <c r="AU46" i="67"/>
  <c r="AQ54" i="15"/>
  <c r="AQ47" i="67" s="1"/>
  <c r="AU54" i="15"/>
  <c r="AU47" i="67"/>
  <c r="AQ55" i="15"/>
  <c r="AQ48" i="67"/>
  <c r="AU55" i="15"/>
  <c r="AQ56" i="15"/>
  <c r="AQ49" i="67"/>
  <c r="AU56" i="15"/>
  <c r="AU49" i="67" s="1"/>
  <c r="AQ57" i="15"/>
  <c r="AQ50" i="67" s="1"/>
  <c r="AU57" i="15"/>
  <c r="AQ58" i="15"/>
  <c r="AQ51" i="67" s="1"/>
  <c r="AU58" i="15"/>
  <c r="AU51" i="67" s="1"/>
  <c r="AQ59" i="15"/>
  <c r="AQ52" i="67" s="1"/>
  <c r="AU59" i="15"/>
  <c r="AQ60" i="15"/>
  <c r="AQ53" i="67" s="1"/>
  <c r="AU60" i="15"/>
  <c r="AU53" i="67"/>
  <c r="AQ61" i="15"/>
  <c r="AU61" i="15"/>
  <c r="AQ62" i="15"/>
  <c r="AQ55" i="67"/>
  <c r="AU62" i="15"/>
  <c r="AU55" i="67" s="1"/>
  <c r="AQ63" i="15"/>
  <c r="AQ56" i="67" s="1"/>
  <c r="AU63" i="15"/>
  <c r="AQ64" i="15"/>
  <c r="AQ57" i="67" s="1"/>
  <c r="AU64" i="15"/>
  <c r="AQ65" i="15"/>
  <c r="AQ58" i="67"/>
  <c r="AU65" i="15"/>
  <c r="AQ66" i="15"/>
  <c r="AU66" i="15"/>
  <c r="AQ67" i="15"/>
  <c r="AU67" i="15"/>
  <c r="AU60" i="67" s="1"/>
  <c r="AU9" i="15"/>
  <c r="AU2" i="67"/>
  <c r="AQ9" i="15"/>
  <c r="AW69" i="67"/>
  <c r="AV69" i="67"/>
  <c r="AU76" i="15"/>
  <c r="AU69" i="67" s="1"/>
  <c r="AT69" i="67"/>
  <c r="AQ76" i="15"/>
  <c r="AQ69" i="67"/>
  <c r="AR69" i="67"/>
  <c r="AP69" i="67"/>
  <c r="AO69" i="67"/>
  <c r="AN69" i="67"/>
  <c r="AW68" i="67"/>
  <c r="AV68" i="67"/>
  <c r="AU75" i="15"/>
  <c r="AT68" i="67"/>
  <c r="AQ75" i="15"/>
  <c r="AQ68" i="67"/>
  <c r="AR68" i="67"/>
  <c r="AP68" i="67"/>
  <c r="AO68" i="67"/>
  <c r="AN68" i="67"/>
  <c r="AW67" i="67"/>
  <c r="AV67" i="67"/>
  <c r="AU74" i="15"/>
  <c r="AU67" i="67"/>
  <c r="AT67" i="67"/>
  <c r="AQ74" i="15"/>
  <c r="AQ67" i="67" s="1"/>
  <c r="AR67" i="67"/>
  <c r="AP67" i="67"/>
  <c r="AO67" i="67"/>
  <c r="AN67" i="67"/>
  <c r="AW66" i="67"/>
  <c r="AV66" i="67"/>
  <c r="AU73" i="15"/>
  <c r="AT66" i="67"/>
  <c r="AQ73" i="15"/>
  <c r="AQ66" i="67"/>
  <c r="AR66" i="67"/>
  <c r="AP66" i="67"/>
  <c r="AO66" i="67"/>
  <c r="AN66" i="67"/>
  <c r="AW65" i="67"/>
  <c r="AV65" i="67"/>
  <c r="AU72" i="15"/>
  <c r="AU65" i="67"/>
  <c r="AT65" i="67"/>
  <c r="AQ72" i="15"/>
  <c r="AR65" i="67"/>
  <c r="AP65" i="67"/>
  <c r="AO65" i="67"/>
  <c r="AN65" i="67"/>
  <c r="AW64" i="67"/>
  <c r="AV64" i="67"/>
  <c r="AT64" i="67"/>
  <c r="AR64" i="67"/>
  <c r="AP64" i="67"/>
  <c r="AO64" i="67"/>
  <c r="AN64" i="67"/>
  <c r="AW61" i="67"/>
  <c r="AV61" i="67"/>
  <c r="AT61" i="67"/>
  <c r="AR61" i="67"/>
  <c r="AP61" i="67"/>
  <c r="AO61" i="67"/>
  <c r="AN61" i="67"/>
  <c r="BH60" i="67"/>
  <c r="BF60" i="67"/>
  <c r="BD60" i="67"/>
  <c r="BA60" i="67"/>
  <c r="AY60" i="67"/>
  <c r="AW60" i="67"/>
  <c r="AV60" i="67"/>
  <c r="AT60" i="67"/>
  <c r="AR60" i="67"/>
  <c r="AP60" i="67"/>
  <c r="AO60" i="67"/>
  <c r="AN60" i="67"/>
  <c r="AL60" i="67"/>
  <c r="AJ60" i="67"/>
  <c r="AE60" i="67"/>
  <c r="AC60" i="67"/>
  <c r="AA60" i="67"/>
  <c r="Y60" i="67"/>
  <c r="W60" i="67"/>
  <c r="U60" i="67"/>
  <c r="S60" i="67"/>
  <c r="R60" i="67"/>
  <c r="P60" i="67"/>
  <c r="N60" i="67"/>
  <c r="K60" i="67"/>
  <c r="I60" i="67"/>
  <c r="G60" i="67"/>
  <c r="E60" i="67"/>
  <c r="BH59" i="67"/>
  <c r="BF59" i="67"/>
  <c r="BD59" i="67"/>
  <c r="BA59" i="67"/>
  <c r="AY59" i="67"/>
  <c r="AW59" i="67"/>
  <c r="AV59" i="67"/>
  <c r="AT59" i="67"/>
  <c r="AR59" i="67"/>
  <c r="AP59" i="67"/>
  <c r="AO59" i="67"/>
  <c r="AN59" i="67"/>
  <c r="AL59" i="67"/>
  <c r="AJ59" i="67"/>
  <c r="AE59" i="67"/>
  <c r="AC59" i="67"/>
  <c r="AA59" i="67"/>
  <c r="Y59" i="67"/>
  <c r="W59" i="67"/>
  <c r="U59" i="67"/>
  <c r="S59" i="67"/>
  <c r="R59" i="67"/>
  <c r="P59" i="67"/>
  <c r="N59" i="67"/>
  <c r="K59" i="67"/>
  <c r="I59" i="67"/>
  <c r="G59" i="67"/>
  <c r="E59" i="67"/>
  <c r="BH58" i="67"/>
  <c r="BF58" i="67"/>
  <c r="BD58" i="67"/>
  <c r="BA58" i="67"/>
  <c r="AY58" i="67"/>
  <c r="AW58" i="67"/>
  <c r="AV58" i="67"/>
  <c r="AT58" i="67"/>
  <c r="AR58" i="67"/>
  <c r="AP58" i="67"/>
  <c r="AO58" i="67"/>
  <c r="AN58" i="67"/>
  <c r="AL58" i="67"/>
  <c r="AJ58" i="67"/>
  <c r="AE58" i="67"/>
  <c r="AC58" i="67"/>
  <c r="AA58" i="67"/>
  <c r="Y58" i="67"/>
  <c r="W58" i="67"/>
  <c r="U58" i="67"/>
  <c r="S58" i="67"/>
  <c r="R58" i="67"/>
  <c r="P58" i="67"/>
  <c r="N58" i="67"/>
  <c r="K58" i="67"/>
  <c r="I58" i="67"/>
  <c r="G58" i="67"/>
  <c r="E58" i="67"/>
  <c r="BH57" i="67"/>
  <c r="BF57" i="67"/>
  <c r="BD57" i="67"/>
  <c r="BA57" i="67"/>
  <c r="AY57" i="67"/>
  <c r="AW57" i="67"/>
  <c r="AV57" i="67"/>
  <c r="AT57" i="67"/>
  <c r="AR57" i="67"/>
  <c r="AP57" i="67"/>
  <c r="AO57" i="67"/>
  <c r="AN57" i="67"/>
  <c r="AL57" i="67"/>
  <c r="AJ57" i="67"/>
  <c r="AE57" i="67"/>
  <c r="AC57" i="67"/>
  <c r="AA57" i="67"/>
  <c r="Y57" i="67"/>
  <c r="W57" i="67"/>
  <c r="U57" i="67"/>
  <c r="S57" i="67"/>
  <c r="R57" i="67"/>
  <c r="P57" i="67"/>
  <c r="N57" i="67"/>
  <c r="K57" i="67"/>
  <c r="I57" i="67"/>
  <c r="G57" i="67"/>
  <c r="E57" i="67"/>
  <c r="BH56" i="67"/>
  <c r="BF56" i="67"/>
  <c r="BD56" i="67"/>
  <c r="BA56" i="67"/>
  <c r="AY56" i="67"/>
  <c r="AW56" i="67"/>
  <c r="AV56" i="67"/>
  <c r="AT56" i="67"/>
  <c r="AR56" i="67"/>
  <c r="AP56" i="67"/>
  <c r="AO56" i="67"/>
  <c r="AN56" i="67"/>
  <c r="AL56" i="67"/>
  <c r="AJ56" i="67"/>
  <c r="AE56" i="67"/>
  <c r="AC56" i="67"/>
  <c r="AA56" i="67"/>
  <c r="Y56" i="67"/>
  <c r="W56" i="67"/>
  <c r="U56" i="67"/>
  <c r="S56" i="67"/>
  <c r="R56" i="67"/>
  <c r="P56" i="67"/>
  <c r="N56" i="67"/>
  <c r="K56" i="67"/>
  <c r="I56" i="67"/>
  <c r="G56" i="67"/>
  <c r="E56" i="67"/>
  <c r="BH55" i="67"/>
  <c r="BF55" i="67"/>
  <c r="BD55" i="67"/>
  <c r="BA55" i="67"/>
  <c r="AY55" i="67"/>
  <c r="AW55" i="67"/>
  <c r="AV55" i="67"/>
  <c r="AT55" i="67"/>
  <c r="AR55" i="67"/>
  <c r="AP55" i="67"/>
  <c r="AO55" i="67"/>
  <c r="AN55" i="67"/>
  <c r="AL55" i="67"/>
  <c r="AJ55" i="67"/>
  <c r="AE55" i="67"/>
  <c r="AC55" i="67"/>
  <c r="AA55" i="67"/>
  <c r="Y55" i="67"/>
  <c r="W55" i="67"/>
  <c r="U55" i="67"/>
  <c r="S55" i="67"/>
  <c r="R55" i="67"/>
  <c r="P55" i="67"/>
  <c r="N55" i="67"/>
  <c r="K55" i="67"/>
  <c r="I55" i="67"/>
  <c r="G55" i="67"/>
  <c r="E55" i="67"/>
  <c r="BH54" i="67"/>
  <c r="BF54" i="67"/>
  <c r="BD54" i="67"/>
  <c r="BA54" i="67"/>
  <c r="AY54" i="67"/>
  <c r="AW54" i="67"/>
  <c r="AV54" i="67"/>
  <c r="AT54" i="67"/>
  <c r="AR54" i="67"/>
  <c r="AP54" i="67"/>
  <c r="AO54" i="67"/>
  <c r="AN54" i="67"/>
  <c r="AL54" i="67"/>
  <c r="AJ54" i="67"/>
  <c r="AE54" i="67"/>
  <c r="AC54" i="67"/>
  <c r="AA54" i="67"/>
  <c r="Y54" i="67"/>
  <c r="W54" i="67"/>
  <c r="U54" i="67"/>
  <c r="S54" i="67"/>
  <c r="R54" i="67"/>
  <c r="P54" i="67"/>
  <c r="N54" i="67"/>
  <c r="K54" i="67"/>
  <c r="I54" i="67"/>
  <c r="G54" i="67"/>
  <c r="E54" i="67"/>
  <c r="BH53" i="67"/>
  <c r="BF53" i="67"/>
  <c r="BD53" i="67"/>
  <c r="BA53" i="67"/>
  <c r="AY53" i="67"/>
  <c r="AW53" i="67"/>
  <c r="AV53" i="67"/>
  <c r="AT53" i="67"/>
  <c r="AR53" i="67"/>
  <c r="AP53" i="67"/>
  <c r="AO53" i="67"/>
  <c r="AN53" i="67"/>
  <c r="AL53" i="67"/>
  <c r="AJ53" i="67"/>
  <c r="AE53" i="67"/>
  <c r="AC53" i="67"/>
  <c r="AA53" i="67"/>
  <c r="Y53" i="67"/>
  <c r="W53" i="67"/>
  <c r="U53" i="67"/>
  <c r="S53" i="67"/>
  <c r="R53" i="67"/>
  <c r="P53" i="67"/>
  <c r="N53" i="67"/>
  <c r="K53" i="67"/>
  <c r="I53" i="67"/>
  <c r="G53" i="67"/>
  <c r="E53" i="67"/>
  <c r="BH52" i="67"/>
  <c r="BF52" i="67"/>
  <c r="BD52" i="67"/>
  <c r="BA52" i="67"/>
  <c r="AY52" i="67"/>
  <c r="AW52" i="67"/>
  <c r="AV52" i="67"/>
  <c r="AT52" i="67"/>
  <c r="AR52" i="67"/>
  <c r="AP52" i="67"/>
  <c r="AO52" i="67"/>
  <c r="AN52" i="67"/>
  <c r="AL52" i="67"/>
  <c r="AJ52" i="67"/>
  <c r="AE52" i="67"/>
  <c r="AC52" i="67"/>
  <c r="AA52" i="67"/>
  <c r="Y52" i="67"/>
  <c r="W52" i="67"/>
  <c r="U52" i="67"/>
  <c r="S52" i="67"/>
  <c r="R52" i="67"/>
  <c r="P52" i="67"/>
  <c r="N52" i="67"/>
  <c r="K52" i="67"/>
  <c r="I52" i="67"/>
  <c r="G52" i="67"/>
  <c r="E52" i="67"/>
  <c r="BH51" i="67"/>
  <c r="BF51" i="67"/>
  <c r="BD51" i="67"/>
  <c r="BA51" i="67"/>
  <c r="AY51" i="67"/>
  <c r="AW51" i="67"/>
  <c r="AV51" i="67"/>
  <c r="AT51" i="67"/>
  <c r="AR51" i="67"/>
  <c r="AP51" i="67"/>
  <c r="AO51" i="67"/>
  <c r="AN51" i="67"/>
  <c r="AL51" i="67"/>
  <c r="AJ51" i="67"/>
  <c r="AE51" i="67"/>
  <c r="AC51" i="67"/>
  <c r="AA51" i="67"/>
  <c r="Y51" i="67"/>
  <c r="W51" i="67"/>
  <c r="U51" i="67"/>
  <c r="S51" i="67"/>
  <c r="R51" i="67"/>
  <c r="P51" i="67"/>
  <c r="N51" i="67"/>
  <c r="K51" i="67"/>
  <c r="I51" i="67"/>
  <c r="G51" i="67"/>
  <c r="E51" i="67"/>
  <c r="BH50" i="67"/>
  <c r="BF50" i="67"/>
  <c r="BD50" i="67"/>
  <c r="BA50" i="67"/>
  <c r="AY50" i="67"/>
  <c r="AW50" i="67"/>
  <c r="AV50" i="67"/>
  <c r="AT50" i="67"/>
  <c r="AR50" i="67"/>
  <c r="AP50" i="67"/>
  <c r="AO50" i="67"/>
  <c r="AN50" i="67"/>
  <c r="AL50" i="67"/>
  <c r="AJ50" i="67"/>
  <c r="AE50" i="67"/>
  <c r="AC50" i="67"/>
  <c r="AA50" i="67"/>
  <c r="Y50" i="67"/>
  <c r="W50" i="67"/>
  <c r="U50" i="67"/>
  <c r="S50" i="67"/>
  <c r="R50" i="67"/>
  <c r="P50" i="67"/>
  <c r="N50" i="67"/>
  <c r="K50" i="67"/>
  <c r="I50" i="67"/>
  <c r="G50" i="67"/>
  <c r="E50" i="67"/>
  <c r="BH49" i="67"/>
  <c r="BF49" i="67"/>
  <c r="BD49" i="67"/>
  <c r="BA49" i="67"/>
  <c r="AY49" i="67"/>
  <c r="AW49" i="67"/>
  <c r="AV49" i="67"/>
  <c r="AT49" i="67"/>
  <c r="AR49" i="67"/>
  <c r="AP49" i="67"/>
  <c r="AO49" i="67"/>
  <c r="AN49" i="67"/>
  <c r="AL49" i="67"/>
  <c r="AJ49" i="67"/>
  <c r="AE49" i="67"/>
  <c r="AC49" i="67"/>
  <c r="AA49" i="67"/>
  <c r="Y49" i="67"/>
  <c r="W49" i="67"/>
  <c r="U49" i="67"/>
  <c r="S49" i="67"/>
  <c r="R49" i="67"/>
  <c r="P49" i="67"/>
  <c r="N49" i="67"/>
  <c r="K49" i="67"/>
  <c r="I49" i="67"/>
  <c r="G49" i="67"/>
  <c r="E49" i="67"/>
  <c r="BH48" i="67"/>
  <c r="BF48" i="67"/>
  <c r="BD48" i="67"/>
  <c r="BA48" i="67"/>
  <c r="AY48" i="67"/>
  <c r="AW48" i="67"/>
  <c r="AV48" i="67"/>
  <c r="AT48" i="67"/>
  <c r="AR48" i="67"/>
  <c r="AP48" i="67"/>
  <c r="AO48" i="67"/>
  <c r="AN48" i="67"/>
  <c r="AL48" i="67"/>
  <c r="AJ48" i="67"/>
  <c r="AE48" i="67"/>
  <c r="AC48" i="67"/>
  <c r="AA48" i="67"/>
  <c r="Y48" i="67"/>
  <c r="W48" i="67"/>
  <c r="U48" i="67"/>
  <c r="S48" i="67"/>
  <c r="R48" i="67"/>
  <c r="P48" i="67"/>
  <c r="N48" i="67"/>
  <c r="K48" i="67"/>
  <c r="I48" i="67"/>
  <c r="G48" i="67"/>
  <c r="E48" i="67"/>
  <c r="BH47" i="67"/>
  <c r="BF47" i="67"/>
  <c r="BD47" i="67"/>
  <c r="BA47" i="67"/>
  <c r="AY47" i="67"/>
  <c r="AW47" i="67"/>
  <c r="AV47" i="67"/>
  <c r="AT47" i="67"/>
  <c r="AR47" i="67"/>
  <c r="AP47" i="67"/>
  <c r="AO47" i="67"/>
  <c r="AN47" i="67"/>
  <c r="AL47" i="67"/>
  <c r="AJ47" i="67"/>
  <c r="AE47" i="67"/>
  <c r="AC47" i="67"/>
  <c r="AA47" i="67"/>
  <c r="Y47" i="67"/>
  <c r="W47" i="67"/>
  <c r="U47" i="67"/>
  <c r="S47" i="67"/>
  <c r="R47" i="67"/>
  <c r="P47" i="67"/>
  <c r="N47" i="67"/>
  <c r="K47" i="67"/>
  <c r="I47" i="67"/>
  <c r="G47" i="67"/>
  <c r="E47" i="67"/>
  <c r="BH46" i="67"/>
  <c r="BF46" i="67"/>
  <c r="BD46" i="67"/>
  <c r="BA46" i="67"/>
  <c r="AY46" i="67"/>
  <c r="AW46" i="67"/>
  <c r="AV46" i="67"/>
  <c r="AT46" i="67"/>
  <c r="AR46" i="67"/>
  <c r="AP46" i="67"/>
  <c r="AO46" i="67"/>
  <c r="AN46" i="67"/>
  <c r="AL46" i="67"/>
  <c r="AJ46" i="67"/>
  <c r="AE46" i="67"/>
  <c r="AC46" i="67"/>
  <c r="AA46" i="67"/>
  <c r="Y46" i="67"/>
  <c r="W46" i="67"/>
  <c r="U46" i="67"/>
  <c r="S46" i="67"/>
  <c r="R46" i="67"/>
  <c r="P46" i="67"/>
  <c r="N46" i="67"/>
  <c r="K46" i="67"/>
  <c r="I46" i="67"/>
  <c r="G46" i="67"/>
  <c r="E46" i="67"/>
  <c r="BH45" i="67"/>
  <c r="BF45" i="67"/>
  <c r="BD45" i="67"/>
  <c r="BA45" i="67"/>
  <c r="AY45" i="67"/>
  <c r="AW45" i="67"/>
  <c r="AV45" i="67"/>
  <c r="AT45" i="67"/>
  <c r="AR45" i="67"/>
  <c r="AP45" i="67"/>
  <c r="AO45" i="67"/>
  <c r="AN45" i="67"/>
  <c r="AL45" i="67"/>
  <c r="AJ45" i="67"/>
  <c r="AE45" i="67"/>
  <c r="AC45" i="67"/>
  <c r="AA45" i="67"/>
  <c r="Y45" i="67"/>
  <c r="W45" i="67"/>
  <c r="U45" i="67"/>
  <c r="S45" i="67"/>
  <c r="R45" i="67"/>
  <c r="P45" i="67"/>
  <c r="N45" i="67"/>
  <c r="K45" i="67"/>
  <c r="I45" i="67"/>
  <c r="G45" i="67"/>
  <c r="E45" i="67"/>
  <c r="BH44" i="67"/>
  <c r="BF44" i="67"/>
  <c r="BD44" i="67"/>
  <c r="BA44" i="67"/>
  <c r="AY44" i="67"/>
  <c r="AW44" i="67"/>
  <c r="AV44" i="67"/>
  <c r="AT44" i="67"/>
  <c r="AR44" i="67"/>
  <c r="AP44" i="67"/>
  <c r="AO44" i="67"/>
  <c r="AN44" i="67"/>
  <c r="AL44" i="67"/>
  <c r="AJ44" i="67"/>
  <c r="AE44" i="67"/>
  <c r="AC44" i="67"/>
  <c r="AA44" i="67"/>
  <c r="Y44" i="67"/>
  <c r="W44" i="67"/>
  <c r="U44" i="67"/>
  <c r="S44" i="67"/>
  <c r="R44" i="67"/>
  <c r="P44" i="67"/>
  <c r="N44" i="67"/>
  <c r="K44" i="67"/>
  <c r="I44" i="67"/>
  <c r="G44" i="67"/>
  <c r="E44" i="67"/>
  <c r="BH43" i="67"/>
  <c r="BF43" i="67"/>
  <c r="BD43" i="67"/>
  <c r="BA43" i="67"/>
  <c r="AY43" i="67"/>
  <c r="AW43" i="67"/>
  <c r="AV43" i="67"/>
  <c r="AT43" i="67"/>
  <c r="AR43" i="67"/>
  <c r="AP43" i="67"/>
  <c r="AO43" i="67"/>
  <c r="AN43" i="67"/>
  <c r="AL43" i="67"/>
  <c r="AJ43" i="67"/>
  <c r="AE43" i="67"/>
  <c r="AC43" i="67"/>
  <c r="AA43" i="67"/>
  <c r="Y43" i="67"/>
  <c r="W43" i="67"/>
  <c r="U43" i="67"/>
  <c r="S43" i="67"/>
  <c r="R43" i="67"/>
  <c r="P43" i="67"/>
  <c r="N43" i="67"/>
  <c r="K43" i="67"/>
  <c r="I43" i="67"/>
  <c r="G43" i="67"/>
  <c r="E43" i="67"/>
  <c r="BH42" i="67"/>
  <c r="BF42" i="67"/>
  <c r="BD42" i="67"/>
  <c r="BA42" i="67"/>
  <c r="AY42" i="67"/>
  <c r="AW42" i="67"/>
  <c r="AV42" i="67"/>
  <c r="AT42" i="67"/>
  <c r="AR42" i="67"/>
  <c r="AP42" i="67"/>
  <c r="AO42" i="67"/>
  <c r="AN42" i="67"/>
  <c r="AL42" i="67"/>
  <c r="AJ42" i="67"/>
  <c r="AE42" i="67"/>
  <c r="AC42" i="67"/>
  <c r="AA42" i="67"/>
  <c r="Y42" i="67"/>
  <c r="W42" i="67"/>
  <c r="U42" i="67"/>
  <c r="S42" i="67"/>
  <c r="R42" i="67"/>
  <c r="P42" i="67"/>
  <c r="N42" i="67"/>
  <c r="K42" i="67"/>
  <c r="I42" i="67"/>
  <c r="G42" i="67"/>
  <c r="E42" i="67"/>
  <c r="BH41" i="67"/>
  <c r="BF41" i="67"/>
  <c r="BD41" i="67"/>
  <c r="BA41" i="67"/>
  <c r="AY41" i="67"/>
  <c r="AW41" i="67"/>
  <c r="AV41" i="67"/>
  <c r="AT41" i="67"/>
  <c r="AR41" i="67"/>
  <c r="AP41" i="67"/>
  <c r="AO41" i="67"/>
  <c r="AN41" i="67"/>
  <c r="AL41" i="67"/>
  <c r="AJ41" i="67"/>
  <c r="AE41" i="67"/>
  <c r="AC41" i="67"/>
  <c r="AA41" i="67"/>
  <c r="Y41" i="67"/>
  <c r="W41" i="67"/>
  <c r="U41" i="67"/>
  <c r="S41" i="67"/>
  <c r="R41" i="67"/>
  <c r="P41" i="67"/>
  <c r="N41" i="67"/>
  <c r="K41" i="67"/>
  <c r="I41" i="67"/>
  <c r="G41" i="67"/>
  <c r="E41" i="67"/>
  <c r="BH40" i="67"/>
  <c r="BF40" i="67"/>
  <c r="BD40" i="67"/>
  <c r="BA40" i="67"/>
  <c r="AY40" i="67"/>
  <c r="AW40" i="67"/>
  <c r="AV40" i="67"/>
  <c r="AT40" i="67"/>
  <c r="AR40" i="67"/>
  <c r="AP40" i="67"/>
  <c r="AO40" i="67"/>
  <c r="AN40" i="67"/>
  <c r="AL40" i="67"/>
  <c r="AJ40" i="67"/>
  <c r="AE40" i="67"/>
  <c r="AC40" i="67"/>
  <c r="AA40" i="67"/>
  <c r="Y40" i="67"/>
  <c r="W40" i="67"/>
  <c r="U40" i="67"/>
  <c r="S40" i="67"/>
  <c r="R40" i="67"/>
  <c r="P40" i="67"/>
  <c r="N40" i="67"/>
  <c r="K40" i="67"/>
  <c r="I40" i="67"/>
  <c r="G40" i="67"/>
  <c r="E40" i="67"/>
  <c r="BH39" i="67"/>
  <c r="BF39" i="67"/>
  <c r="BD39" i="67"/>
  <c r="BA39" i="67"/>
  <c r="AY39" i="67"/>
  <c r="AW39" i="67"/>
  <c r="AV39" i="67"/>
  <c r="AT39" i="67"/>
  <c r="AR39" i="67"/>
  <c r="AP39" i="67"/>
  <c r="AO39" i="67"/>
  <c r="AN39" i="67"/>
  <c r="AL39" i="67"/>
  <c r="AJ39" i="67"/>
  <c r="AE39" i="67"/>
  <c r="AC39" i="67"/>
  <c r="AA39" i="67"/>
  <c r="Y39" i="67"/>
  <c r="W39" i="67"/>
  <c r="U39" i="67"/>
  <c r="S39" i="67"/>
  <c r="R39" i="67"/>
  <c r="P39" i="67"/>
  <c r="N39" i="67"/>
  <c r="K39" i="67"/>
  <c r="I39" i="67"/>
  <c r="G39" i="67"/>
  <c r="E39" i="67"/>
  <c r="BH38" i="67"/>
  <c r="BF38" i="67"/>
  <c r="BD38" i="67"/>
  <c r="BA38" i="67"/>
  <c r="AY38" i="67"/>
  <c r="AW38" i="67"/>
  <c r="AV38" i="67"/>
  <c r="AT38" i="67"/>
  <c r="AR38" i="67"/>
  <c r="AP38" i="67"/>
  <c r="AO38" i="67"/>
  <c r="AN38" i="67"/>
  <c r="AL38" i="67"/>
  <c r="AJ38" i="67"/>
  <c r="AE38" i="67"/>
  <c r="AC38" i="67"/>
  <c r="AA38" i="67"/>
  <c r="Y38" i="67"/>
  <c r="W38" i="67"/>
  <c r="U38" i="67"/>
  <c r="S38" i="67"/>
  <c r="R38" i="67"/>
  <c r="P38" i="67"/>
  <c r="N38" i="67"/>
  <c r="K38" i="67"/>
  <c r="I38" i="67"/>
  <c r="G38" i="67"/>
  <c r="E38" i="67"/>
  <c r="BH37" i="67"/>
  <c r="BF37" i="67"/>
  <c r="BD37" i="67"/>
  <c r="BA37" i="67"/>
  <c r="AY37" i="67"/>
  <c r="AW37" i="67"/>
  <c r="AV37" i="67"/>
  <c r="AT37" i="67"/>
  <c r="AR37" i="67"/>
  <c r="AP37" i="67"/>
  <c r="AO37" i="67"/>
  <c r="AN37" i="67"/>
  <c r="AL37" i="67"/>
  <c r="AJ37" i="67"/>
  <c r="AE37" i="67"/>
  <c r="AC37" i="67"/>
  <c r="AA37" i="67"/>
  <c r="Y37" i="67"/>
  <c r="W37" i="67"/>
  <c r="U37" i="67"/>
  <c r="S37" i="67"/>
  <c r="R37" i="67"/>
  <c r="P37" i="67"/>
  <c r="N37" i="67"/>
  <c r="K37" i="67"/>
  <c r="I37" i="67"/>
  <c r="G37" i="67"/>
  <c r="E37" i="67"/>
  <c r="BH36" i="67"/>
  <c r="BF36" i="67"/>
  <c r="BD36" i="67"/>
  <c r="BA36" i="67"/>
  <c r="AY36" i="67"/>
  <c r="AW36" i="67"/>
  <c r="AV36" i="67"/>
  <c r="AT36" i="67"/>
  <c r="AR36" i="67"/>
  <c r="AP36" i="67"/>
  <c r="AO36" i="67"/>
  <c r="AN36" i="67"/>
  <c r="AL36" i="67"/>
  <c r="AJ36" i="67"/>
  <c r="AE36" i="67"/>
  <c r="AC36" i="67"/>
  <c r="AA36" i="67"/>
  <c r="Y36" i="67"/>
  <c r="W36" i="67"/>
  <c r="U36" i="67"/>
  <c r="S36" i="67"/>
  <c r="R36" i="67"/>
  <c r="P36" i="67"/>
  <c r="N36" i="67"/>
  <c r="K36" i="67"/>
  <c r="I36" i="67"/>
  <c r="G36" i="67"/>
  <c r="E36" i="67"/>
  <c r="BH35" i="67"/>
  <c r="BF35" i="67"/>
  <c r="BD35" i="67"/>
  <c r="BA35" i="67"/>
  <c r="AY35" i="67"/>
  <c r="AW35" i="67"/>
  <c r="AV35" i="67"/>
  <c r="AT35" i="67"/>
  <c r="AR35" i="67"/>
  <c r="AP35" i="67"/>
  <c r="AO35" i="67"/>
  <c r="AN35" i="67"/>
  <c r="AL35" i="67"/>
  <c r="AJ35" i="67"/>
  <c r="AE35" i="67"/>
  <c r="AC35" i="67"/>
  <c r="AA35" i="67"/>
  <c r="Y35" i="67"/>
  <c r="W35" i="67"/>
  <c r="U35" i="67"/>
  <c r="S35" i="67"/>
  <c r="R35" i="67"/>
  <c r="P35" i="67"/>
  <c r="N35" i="67"/>
  <c r="K35" i="67"/>
  <c r="I35" i="67"/>
  <c r="G35" i="67"/>
  <c r="E35" i="67"/>
  <c r="BH34" i="67"/>
  <c r="BF34" i="67"/>
  <c r="BD34" i="67"/>
  <c r="BA34" i="67"/>
  <c r="AY34" i="67"/>
  <c r="AW34" i="67"/>
  <c r="AV34" i="67"/>
  <c r="AT34" i="67"/>
  <c r="AR34" i="67"/>
  <c r="AP34" i="67"/>
  <c r="AO34" i="67"/>
  <c r="AN34" i="67"/>
  <c r="AL34" i="67"/>
  <c r="AJ34" i="67"/>
  <c r="AE34" i="67"/>
  <c r="AC34" i="67"/>
  <c r="AA34" i="67"/>
  <c r="Y34" i="67"/>
  <c r="W34" i="67"/>
  <c r="U34" i="67"/>
  <c r="S34" i="67"/>
  <c r="R34" i="67"/>
  <c r="P34" i="67"/>
  <c r="N34" i="67"/>
  <c r="K34" i="67"/>
  <c r="I34" i="67"/>
  <c r="G34" i="67"/>
  <c r="E34" i="67"/>
  <c r="BH33" i="67"/>
  <c r="BF33" i="67"/>
  <c r="BD33" i="67"/>
  <c r="BA33" i="67"/>
  <c r="AY33" i="67"/>
  <c r="AW33" i="67"/>
  <c r="AV33" i="67"/>
  <c r="AT33" i="67"/>
  <c r="AR33" i="67"/>
  <c r="AP33" i="67"/>
  <c r="AO33" i="67"/>
  <c r="AN33" i="67"/>
  <c r="AL33" i="67"/>
  <c r="AJ33" i="67"/>
  <c r="AE33" i="67"/>
  <c r="AC33" i="67"/>
  <c r="AA33" i="67"/>
  <c r="Y33" i="67"/>
  <c r="W33" i="67"/>
  <c r="U33" i="67"/>
  <c r="S33" i="67"/>
  <c r="R33" i="67"/>
  <c r="P33" i="67"/>
  <c r="N33" i="67"/>
  <c r="K33" i="67"/>
  <c r="I33" i="67"/>
  <c r="G33" i="67"/>
  <c r="E33" i="67"/>
  <c r="BH32" i="67"/>
  <c r="BF32" i="67"/>
  <c r="BD32" i="67"/>
  <c r="BA32" i="67"/>
  <c r="AY32" i="67"/>
  <c r="AW32" i="67"/>
  <c r="AV32" i="67"/>
  <c r="AT32" i="67"/>
  <c r="AR32" i="67"/>
  <c r="AP32" i="67"/>
  <c r="AO32" i="67"/>
  <c r="AN32" i="67"/>
  <c r="AL32" i="67"/>
  <c r="AJ32" i="67"/>
  <c r="AE32" i="67"/>
  <c r="AC32" i="67"/>
  <c r="AA32" i="67"/>
  <c r="Y32" i="67"/>
  <c r="W32" i="67"/>
  <c r="U32" i="67"/>
  <c r="S32" i="67"/>
  <c r="R32" i="67"/>
  <c r="P32" i="67"/>
  <c r="N32" i="67"/>
  <c r="K32" i="67"/>
  <c r="I32" i="67"/>
  <c r="G32" i="67"/>
  <c r="E32" i="67"/>
  <c r="BH31" i="67"/>
  <c r="BF31" i="67"/>
  <c r="BD31" i="67"/>
  <c r="BA31" i="67"/>
  <c r="AY31" i="67"/>
  <c r="AW31" i="67"/>
  <c r="AV31" i="67"/>
  <c r="AT31" i="67"/>
  <c r="AR31" i="67"/>
  <c r="AP31" i="67"/>
  <c r="AO31" i="67"/>
  <c r="AN31" i="67"/>
  <c r="AL31" i="67"/>
  <c r="AJ31" i="67"/>
  <c r="AE31" i="67"/>
  <c r="AC31" i="67"/>
  <c r="AA31" i="67"/>
  <c r="Y31" i="67"/>
  <c r="W31" i="67"/>
  <c r="U31" i="67"/>
  <c r="S31" i="67"/>
  <c r="R31" i="67"/>
  <c r="P31" i="67"/>
  <c r="N31" i="67"/>
  <c r="K31" i="67"/>
  <c r="I31" i="67"/>
  <c r="G31" i="67"/>
  <c r="E31" i="67"/>
  <c r="BH30" i="67"/>
  <c r="BF30" i="67"/>
  <c r="BD30" i="67"/>
  <c r="BA30" i="67"/>
  <c r="AY30" i="67"/>
  <c r="AW30" i="67"/>
  <c r="AV30" i="67"/>
  <c r="AT30" i="67"/>
  <c r="AR30" i="67"/>
  <c r="AP30" i="67"/>
  <c r="AO30" i="67"/>
  <c r="AN30" i="67"/>
  <c r="AL30" i="67"/>
  <c r="AJ30" i="67"/>
  <c r="AE30" i="67"/>
  <c r="AC30" i="67"/>
  <c r="AA30" i="67"/>
  <c r="Y30" i="67"/>
  <c r="W30" i="67"/>
  <c r="U30" i="67"/>
  <c r="S30" i="67"/>
  <c r="R30" i="67"/>
  <c r="P30" i="67"/>
  <c r="N30" i="67"/>
  <c r="K30" i="67"/>
  <c r="I30" i="67"/>
  <c r="G30" i="67"/>
  <c r="E30" i="67"/>
  <c r="BH29" i="67"/>
  <c r="BF29" i="67"/>
  <c r="BD29" i="67"/>
  <c r="BA29" i="67"/>
  <c r="AY29" i="67"/>
  <c r="AW29" i="67"/>
  <c r="AV29" i="67"/>
  <c r="AT29" i="67"/>
  <c r="AR29" i="67"/>
  <c r="AP29" i="67"/>
  <c r="AO29" i="67"/>
  <c r="AN29" i="67"/>
  <c r="AL29" i="67"/>
  <c r="AJ29" i="67"/>
  <c r="AE29" i="67"/>
  <c r="AC29" i="67"/>
  <c r="AA29" i="67"/>
  <c r="Y29" i="67"/>
  <c r="W29" i="67"/>
  <c r="U29" i="67"/>
  <c r="S29" i="67"/>
  <c r="R29" i="67"/>
  <c r="P29" i="67"/>
  <c r="N29" i="67"/>
  <c r="K29" i="67"/>
  <c r="I29" i="67"/>
  <c r="G29" i="67"/>
  <c r="E29" i="67"/>
  <c r="BH28" i="67"/>
  <c r="BF28" i="67"/>
  <c r="BD28" i="67"/>
  <c r="BA28" i="67"/>
  <c r="AY28" i="67"/>
  <c r="AW28" i="67"/>
  <c r="AV28" i="67"/>
  <c r="AT28" i="67"/>
  <c r="AR28" i="67"/>
  <c r="AP28" i="67"/>
  <c r="AO28" i="67"/>
  <c r="AN28" i="67"/>
  <c r="AL28" i="67"/>
  <c r="AJ28" i="67"/>
  <c r="AE28" i="67"/>
  <c r="AC28" i="67"/>
  <c r="AA28" i="67"/>
  <c r="Y28" i="67"/>
  <c r="W28" i="67"/>
  <c r="U28" i="67"/>
  <c r="S28" i="67"/>
  <c r="R28" i="67"/>
  <c r="P28" i="67"/>
  <c r="N28" i="67"/>
  <c r="K28" i="67"/>
  <c r="I28" i="67"/>
  <c r="G28" i="67"/>
  <c r="E28" i="67"/>
  <c r="BH27" i="67"/>
  <c r="BF27" i="67"/>
  <c r="BD27" i="67"/>
  <c r="BA27" i="67"/>
  <c r="AY27" i="67"/>
  <c r="AW27" i="67"/>
  <c r="AV27" i="67"/>
  <c r="AT27" i="67"/>
  <c r="AR27" i="67"/>
  <c r="AP27" i="67"/>
  <c r="AO27" i="67"/>
  <c r="AN27" i="67"/>
  <c r="AL27" i="67"/>
  <c r="AJ27" i="67"/>
  <c r="AE27" i="67"/>
  <c r="AC27" i="67"/>
  <c r="AA27" i="67"/>
  <c r="Y27" i="67"/>
  <c r="W27" i="67"/>
  <c r="U27" i="67"/>
  <c r="S27" i="67"/>
  <c r="R27" i="67"/>
  <c r="P27" i="67"/>
  <c r="N27" i="67"/>
  <c r="K27" i="67"/>
  <c r="I27" i="67"/>
  <c r="G27" i="67"/>
  <c r="E27" i="67"/>
  <c r="BH26" i="67"/>
  <c r="BF26" i="67"/>
  <c r="BD26" i="67"/>
  <c r="BA26" i="67"/>
  <c r="AY26" i="67"/>
  <c r="AW26" i="67"/>
  <c r="AV26" i="67"/>
  <c r="AT26" i="67"/>
  <c r="AR26" i="67"/>
  <c r="AP26" i="67"/>
  <c r="AO26" i="67"/>
  <c r="AN26" i="67"/>
  <c r="AL26" i="67"/>
  <c r="AJ26" i="67"/>
  <c r="AE26" i="67"/>
  <c r="AC26" i="67"/>
  <c r="AA26" i="67"/>
  <c r="Y26" i="67"/>
  <c r="W26" i="67"/>
  <c r="U26" i="67"/>
  <c r="S26" i="67"/>
  <c r="R26" i="67"/>
  <c r="P26" i="67"/>
  <c r="N26" i="67"/>
  <c r="K26" i="67"/>
  <c r="I26" i="67"/>
  <c r="G26" i="67"/>
  <c r="E26" i="67"/>
  <c r="BH25" i="67"/>
  <c r="BF25" i="67"/>
  <c r="BD25" i="67"/>
  <c r="BA25" i="67"/>
  <c r="AY25" i="67"/>
  <c r="AW25" i="67"/>
  <c r="AV25" i="67"/>
  <c r="AT25" i="67"/>
  <c r="AR25" i="67"/>
  <c r="AP25" i="67"/>
  <c r="AO25" i="67"/>
  <c r="AN25" i="67"/>
  <c r="AL25" i="67"/>
  <c r="AJ25" i="67"/>
  <c r="AE25" i="67"/>
  <c r="AC25" i="67"/>
  <c r="AA25" i="67"/>
  <c r="Y25" i="67"/>
  <c r="W25" i="67"/>
  <c r="U25" i="67"/>
  <c r="S25" i="67"/>
  <c r="R25" i="67"/>
  <c r="P25" i="67"/>
  <c r="N25" i="67"/>
  <c r="K25" i="67"/>
  <c r="I25" i="67"/>
  <c r="G25" i="67"/>
  <c r="E25" i="67"/>
  <c r="BH24" i="67"/>
  <c r="BF24" i="67"/>
  <c r="BD24" i="67"/>
  <c r="BA24" i="67"/>
  <c r="AY24" i="67"/>
  <c r="AW24" i="67"/>
  <c r="AV24" i="67"/>
  <c r="AT24" i="67"/>
  <c r="AR24" i="67"/>
  <c r="AP24" i="67"/>
  <c r="AO24" i="67"/>
  <c r="AN24" i="67"/>
  <c r="AL24" i="67"/>
  <c r="AJ24" i="67"/>
  <c r="AE24" i="67"/>
  <c r="AC24" i="67"/>
  <c r="AA24" i="67"/>
  <c r="Y24" i="67"/>
  <c r="W24" i="67"/>
  <c r="U24" i="67"/>
  <c r="S24" i="67"/>
  <c r="R24" i="67"/>
  <c r="P24" i="67"/>
  <c r="N24" i="67"/>
  <c r="K24" i="67"/>
  <c r="I24" i="67"/>
  <c r="G24" i="67"/>
  <c r="E24" i="67"/>
  <c r="BH23" i="67"/>
  <c r="BF23" i="67"/>
  <c r="BD23" i="67"/>
  <c r="BA23" i="67"/>
  <c r="AY23" i="67"/>
  <c r="AW23" i="67"/>
  <c r="AV23" i="67"/>
  <c r="AT23" i="67"/>
  <c r="AR23" i="67"/>
  <c r="AP23" i="67"/>
  <c r="AO23" i="67"/>
  <c r="AN23" i="67"/>
  <c r="AL23" i="67"/>
  <c r="AJ23" i="67"/>
  <c r="AE23" i="67"/>
  <c r="AC23" i="67"/>
  <c r="AA23" i="67"/>
  <c r="Y23" i="67"/>
  <c r="W23" i="67"/>
  <c r="U23" i="67"/>
  <c r="S23" i="67"/>
  <c r="R23" i="67"/>
  <c r="P23" i="67"/>
  <c r="N23" i="67"/>
  <c r="K23" i="67"/>
  <c r="I23" i="67"/>
  <c r="G23" i="67"/>
  <c r="E23" i="67"/>
  <c r="BH22" i="67"/>
  <c r="BF22" i="67"/>
  <c r="BD22" i="67"/>
  <c r="BA22" i="67"/>
  <c r="AY22" i="67"/>
  <c r="AW22" i="67"/>
  <c r="AV22" i="67"/>
  <c r="AT22" i="67"/>
  <c r="AR22" i="67"/>
  <c r="AP22" i="67"/>
  <c r="AO22" i="67"/>
  <c r="AN22" i="67"/>
  <c r="AL22" i="67"/>
  <c r="AJ22" i="67"/>
  <c r="AE22" i="67"/>
  <c r="AC22" i="67"/>
  <c r="AA22" i="67"/>
  <c r="Y22" i="67"/>
  <c r="W22" i="67"/>
  <c r="U22" i="67"/>
  <c r="S22" i="67"/>
  <c r="R22" i="67"/>
  <c r="P22" i="67"/>
  <c r="N22" i="67"/>
  <c r="K22" i="67"/>
  <c r="I22" i="67"/>
  <c r="G22" i="67"/>
  <c r="E22" i="67"/>
  <c r="BH21" i="67"/>
  <c r="BF21" i="67"/>
  <c r="BD21" i="67"/>
  <c r="BA21" i="67"/>
  <c r="AY21" i="67"/>
  <c r="AW21" i="67"/>
  <c r="AV21" i="67"/>
  <c r="AT21" i="67"/>
  <c r="AR21" i="67"/>
  <c r="AP21" i="67"/>
  <c r="AO21" i="67"/>
  <c r="AN21" i="67"/>
  <c r="AL21" i="67"/>
  <c r="AJ21" i="67"/>
  <c r="AE21" i="67"/>
  <c r="AC21" i="67"/>
  <c r="AA21" i="67"/>
  <c r="Y21" i="67"/>
  <c r="W21" i="67"/>
  <c r="U21" i="67"/>
  <c r="S21" i="67"/>
  <c r="R21" i="67"/>
  <c r="P21" i="67"/>
  <c r="N21" i="67"/>
  <c r="K21" i="67"/>
  <c r="I21" i="67"/>
  <c r="G21" i="67"/>
  <c r="E21" i="67"/>
  <c r="BH20" i="67"/>
  <c r="BF20" i="67"/>
  <c r="BD20" i="67"/>
  <c r="BA20" i="67"/>
  <c r="AY20" i="67"/>
  <c r="AW20" i="67"/>
  <c r="AV20" i="67"/>
  <c r="AT20" i="67"/>
  <c r="AR20" i="67"/>
  <c r="AP20" i="67"/>
  <c r="AO20" i="67"/>
  <c r="AN20" i="67"/>
  <c r="AL20" i="67"/>
  <c r="AJ20" i="67"/>
  <c r="AE20" i="67"/>
  <c r="AC20" i="67"/>
  <c r="AA20" i="67"/>
  <c r="Y20" i="67"/>
  <c r="W20" i="67"/>
  <c r="U20" i="67"/>
  <c r="S20" i="67"/>
  <c r="R20" i="67"/>
  <c r="P20" i="67"/>
  <c r="N20" i="67"/>
  <c r="K20" i="67"/>
  <c r="I20" i="67"/>
  <c r="G20" i="67"/>
  <c r="E20" i="67"/>
  <c r="BH19" i="67"/>
  <c r="BF19" i="67"/>
  <c r="BD19" i="67"/>
  <c r="BA19" i="67"/>
  <c r="AY19" i="67"/>
  <c r="AW19" i="67"/>
  <c r="AV19" i="67"/>
  <c r="AT19" i="67"/>
  <c r="AR19" i="67"/>
  <c r="AP19" i="67"/>
  <c r="AO19" i="67"/>
  <c r="AN19" i="67"/>
  <c r="AL19" i="67"/>
  <c r="AJ19" i="67"/>
  <c r="AE19" i="67"/>
  <c r="AC19" i="67"/>
  <c r="AA19" i="67"/>
  <c r="Y19" i="67"/>
  <c r="W19" i="67"/>
  <c r="U19" i="67"/>
  <c r="S19" i="67"/>
  <c r="R19" i="67"/>
  <c r="P19" i="67"/>
  <c r="N19" i="67"/>
  <c r="K19" i="67"/>
  <c r="I19" i="67"/>
  <c r="G19" i="67"/>
  <c r="E19" i="67"/>
  <c r="BH18" i="67"/>
  <c r="BF18" i="67"/>
  <c r="BD18" i="67"/>
  <c r="BA18" i="67"/>
  <c r="AY18" i="67"/>
  <c r="AW18" i="67"/>
  <c r="AV18" i="67"/>
  <c r="AT18" i="67"/>
  <c r="AR18" i="67"/>
  <c r="AP18" i="67"/>
  <c r="AO18" i="67"/>
  <c r="AN18" i="67"/>
  <c r="AL18" i="67"/>
  <c r="AJ18" i="67"/>
  <c r="AE18" i="67"/>
  <c r="AC18" i="67"/>
  <c r="AA18" i="67"/>
  <c r="Y18" i="67"/>
  <c r="W18" i="67"/>
  <c r="U18" i="67"/>
  <c r="S18" i="67"/>
  <c r="R18" i="67"/>
  <c r="P18" i="67"/>
  <c r="N18" i="67"/>
  <c r="K18" i="67"/>
  <c r="I18" i="67"/>
  <c r="G18" i="67"/>
  <c r="E18" i="67"/>
  <c r="BH17" i="67"/>
  <c r="BF17" i="67"/>
  <c r="BD17" i="67"/>
  <c r="BA17" i="67"/>
  <c r="AY17" i="67"/>
  <c r="AW17" i="67"/>
  <c r="AV17" i="67"/>
  <c r="AT17" i="67"/>
  <c r="AR17" i="67"/>
  <c r="AP17" i="67"/>
  <c r="AO17" i="67"/>
  <c r="AN17" i="67"/>
  <c r="AL17" i="67"/>
  <c r="AJ17" i="67"/>
  <c r="AE17" i="67"/>
  <c r="AC17" i="67"/>
  <c r="AA17" i="67"/>
  <c r="Y17" i="67"/>
  <c r="W17" i="67"/>
  <c r="U17" i="67"/>
  <c r="S17" i="67"/>
  <c r="R17" i="67"/>
  <c r="P17" i="67"/>
  <c r="N17" i="67"/>
  <c r="K17" i="67"/>
  <c r="I17" i="67"/>
  <c r="G17" i="67"/>
  <c r="E17" i="67"/>
  <c r="BH16" i="67"/>
  <c r="BF16" i="67"/>
  <c r="BD16" i="67"/>
  <c r="BA16" i="67"/>
  <c r="AY16" i="67"/>
  <c r="AW16" i="67"/>
  <c r="AV16" i="67"/>
  <c r="AT16" i="67"/>
  <c r="AR16" i="67"/>
  <c r="AP16" i="67"/>
  <c r="AO16" i="67"/>
  <c r="AN16" i="67"/>
  <c r="AL16" i="67"/>
  <c r="AJ16" i="67"/>
  <c r="AE16" i="67"/>
  <c r="AC16" i="67"/>
  <c r="AA16" i="67"/>
  <c r="Y16" i="67"/>
  <c r="W16" i="67"/>
  <c r="U16" i="67"/>
  <c r="S16" i="67"/>
  <c r="R16" i="67"/>
  <c r="P16" i="67"/>
  <c r="N16" i="67"/>
  <c r="K16" i="67"/>
  <c r="I16" i="67"/>
  <c r="G16" i="67"/>
  <c r="E16" i="67"/>
  <c r="BH15" i="67"/>
  <c r="BF15" i="67"/>
  <c r="BD15" i="67"/>
  <c r="BA15" i="67"/>
  <c r="AY15" i="67"/>
  <c r="AW15" i="67"/>
  <c r="AV15" i="67"/>
  <c r="AT15" i="67"/>
  <c r="AR15" i="67"/>
  <c r="AP15" i="67"/>
  <c r="AO15" i="67"/>
  <c r="AN15" i="67"/>
  <c r="AL15" i="67"/>
  <c r="AJ15" i="67"/>
  <c r="AE15" i="67"/>
  <c r="AC15" i="67"/>
  <c r="AA15" i="67"/>
  <c r="Y15" i="67"/>
  <c r="W15" i="67"/>
  <c r="U15" i="67"/>
  <c r="S15" i="67"/>
  <c r="R15" i="67"/>
  <c r="P15" i="67"/>
  <c r="N15" i="67"/>
  <c r="K15" i="67"/>
  <c r="I15" i="67"/>
  <c r="G15" i="67"/>
  <c r="E15" i="67"/>
  <c r="BH14" i="67"/>
  <c r="BF14" i="67"/>
  <c r="BD14" i="67"/>
  <c r="BA14" i="67"/>
  <c r="AY14" i="67"/>
  <c r="AW14" i="67"/>
  <c r="AV14" i="67"/>
  <c r="AT14" i="67"/>
  <c r="AR14" i="67"/>
  <c r="AP14" i="67"/>
  <c r="AO14" i="67"/>
  <c r="AN14" i="67"/>
  <c r="AL14" i="67"/>
  <c r="AJ14" i="67"/>
  <c r="AE14" i="67"/>
  <c r="AC14" i="67"/>
  <c r="AA14" i="67"/>
  <c r="Y14" i="67"/>
  <c r="W14" i="67"/>
  <c r="U14" i="67"/>
  <c r="S14" i="67"/>
  <c r="R14" i="67"/>
  <c r="P14" i="67"/>
  <c r="N14" i="67"/>
  <c r="K14" i="67"/>
  <c r="I14" i="67"/>
  <c r="G14" i="67"/>
  <c r="E14" i="67"/>
  <c r="BH13" i="67"/>
  <c r="BF13" i="67"/>
  <c r="BD13" i="67"/>
  <c r="BA13" i="67"/>
  <c r="AY13" i="67"/>
  <c r="AW13" i="67"/>
  <c r="AV13" i="67"/>
  <c r="AT13" i="67"/>
  <c r="AR13" i="67"/>
  <c r="AP13" i="67"/>
  <c r="AO13" i="67"/>
  <c r="AN13" i="67"/>
  <c r="AL13" i="67"/>
  <c r="AJ13" i="67"/>
  <c r="AE13" i="67"/>
  <c r="AC13" i="67"/>
  <c r="AA13" i="67"/>
  <c r="Y13" i="67"/>
  <c r="W13" i="67"/>
  <c r="U13" i="67"/>
  <c r="S13" i="67"/>
  <c r="R13" i="67"/>
  <c r="P13" i="67"/>
  <c r="N13" i="67"/>
  <c r="K13" i="67"/>
  <c r="I13" i="67"/>
  <c r="G13" i="67"/>
  <c r="E13" i="67"/>
  <c r="BH12" i="67"/>
  <c r="BF12" i="67"/>
  <c r="BD12" i="67"/>
  <c r="BA12" i="67"/>
  <c r="AY12" i="67"/>
  <c r="AW12" i="67"/>
  <c r="AV12" i="67"/>
  <c r="AT12" i="67"/>
  <c r="AR12" i="67"/>
  <c r="AP12" i="67"/>
  <c r="AO12" i="67"/>
  <c r="AN12" i="67"/>
  <c r="AL12" i="67"/>
  <c r="AJ12" i="67"/>
  <c r="AE12" i="67"/>
  <c r="AC12" i="67"/>
  <c r="AA12" i="67"/>
  <c r="Y12" i="67"/>
  <c r="W12" i="67"/>
  <c r="U12" i="67"/>
  <c r="S12" i="67"/>
  <c r="R12" i="67"/>
  <c r="P12" i="67"/>
  <c r="N12" i="67"/>
  <c r="K12" i="67"/>
  <c r="I12" i="67"/>
  <c r="G12" i="67"/>
  <c r="E12" i="67"/>
  <c r="BH11" i="67"/>
  <c r="BF11" i="67"/>
  <c r="BD11" i="67"/>
  <c r="BA11" i="67"/>
  <c r="AY11" i="67"/>
  <c r="AW11" i="67"/>
  <c r="AV11" i="67"/>
  <c r="AT11" i="67"/>
  <c r="AR11" i="67"/>
  <c r="AP11" i="67"/>
  <c r="AO11" i="67"/>
  <c r="AN11" i="67"/>
  <c r="AL11" i="67"/>
  <c r="AJ11" i="67"/>
  <c r="AE11" i="67"/>
  <c r="AC11" i="67"/>
  <c r="AA11" i="67"/>
  <c r="Y11" i="67"/>
  <c r="W11" i="67"/>
  <c r="U11" i="67"/>
  <c r="S11" i="67"/>
  <c r="R11" i="67"/>
  <c r="P11" i="67"/>
  <c r="N11" i="67"/>
  <c r="K11" i="67"/>
  <c r="I11" i="67"/>
  <c r="G11" i="67"/>
  <c r="E11" i="67"/>
  <c r="BH10" i="67"/>
  <c r="BF10" i="67"/>
  <c r="BD10" i="67"/>
  <c r="BA10" i="67"/>
  <c r="AY10" i="67"/>
  <c r="AW10" i="67"/>
  <c r="AV10" i="67"/>
  <c r="AT10" i="67"/>
  <c r="AR10" i="67"/>
  <c r="AP10" i="67"/>
  <c r="AO10" i="67"/>
  <c r="AN10" i="67"/>
  <c r="AL10" i="67"/>
  <c r="AJ10" i="67"/>
  <c r="AE10" i="67"/>
  <c r="AC10" i="67"/>
  <c r="AA10" i="67"/>
  <c r="Y10" i="67"/>
  <c r="W10" i="67"/>
  <c r="U10" i="67"/>
  <c r="S10" i="67"/>
  <c r="R10" i="67"/>
  <c r="P10" i="67"/>
  <c r="N10" i="67"/>
  <c r="K10" i="67"/>
  <c r="I10" i="67"/>
  <c r="G10" i="67"/>
  <c r="E10" i="67"/>
  <c r="BH9" i="67"/>
  <c r="BF9" i="67"/>
  <c r="BD9" i="67"/>
  <c r="BA9" i="67"/>
  <c r="AY9" i="67"/>
  <c r="AW9" i="67"/>
  <c r="AV9" i="67"/>
  <c r="AT9" i="67"/>
  <c r="AR9" i="67"/>
  <c r="AP9" i="67"/>
  <c r="AO9" i="67"/>
  <c r="AN9" i="67"/>
  <c r="AL9" i="67"/>
  <c r="AJ9" i="67"/>
  <c r="AE9" i="67"/>
  <c r="AC9" i="67"/>
  <c r="AA9" i="67"/>
  <c r="Y9" i="67"/>
  <c r="W9" i="67"/>
  <c r="U9" i="67"/>
  <c r="S9" i="67"/>
  <c r="R9" i="67"/>
  <c r="P9" i="67"/>
  <c r="N9" i="67"/>
  <c r="K9" i="67"/>
  <c r="I9" i="67"/>
  <c r="G9" i="67"/>
  <c r="E9" i="67"/>
  <c r="BH8" i="67"/>
  <c r="BF8" i="67"/>
  <c r="BD8" i="67"/>
  <c r="BA8" i="67"/>
  <c r="AY8" i="67"/>
  <c r="AW8" i="67"/>
  <c r="AV8" i="67"/>
  <c r="AT8" i="67"/>
  <c r="AR8" i="67"/>
  <c r="AP8" i="67"/>
  <c r="AO8" i="67"/>
  <c r="AN8" i="67"/>
  <c r="AL8" i="67"/>
  <c r="AJ8" i="67"/>
  <c r="AE8" i="67"/>
  <c r="AC8" i="67"/>
  <c r="AA8" i="67"/>
  <c r="Y8" i="67"/>
  <c r="W8" i="67"/>
  <c r="U8" i="67"/>
  <c r="S8" i="67"/>
  <c r="R8" i="67"/>
  <c r="P8" i="67"/>
  <c r="N8" i="67"/>
  <c r="K8" i="67"/>
  <c r="I8" i="67"/>
  <c r="G8" i="67"/>
  <c r="E8" i="67"/>
  <c r="BH7" i="67"/>
  <c r="BF7" i="67"/>
  <c r="BD7" i="67"/>
  <c r="BA7" i="67"/>
  <c r="AY7" i="67"/>
  <c r="AW7" i="67"/>
  <c r="AV7" i="67"/>
  <c r="AT7" i="67"/>
  <c r="AR7" i="67"/>
  <c r="AP7" i="67"/>
  <c r="AO7" i="67"/>
  <c r="AN7" i="67"/>
  <c r="AL7" i="67"/>
  <c r="AJ7" i="67"/>
  <c r="AE7" i="67"/>
  <c r="AC7" i="67"/>
  <c r="AA7" i="67"/>
  <c r="Y7" i="67"/>
  <c r="W7" i="67"/>
  <c r="U7" i="67"/>
  <c r="S7" i="67"/>
  <c r="R7" i="67"/>
  <c r="P7" i="67"/>
  <c r="N7" i="67"/>
  <c r="K7" i="67"/>
  <c r="I7" i="67"/>
  <c r="G7" i="67"/>
  <c r="E7" i="67"/>
  <c r="BH6" i="67"/>
  <c r="BF6" i="67"/>
  <c r="BD6" i="67"/>
  <c r="BA6" i="67"/>
  <c r="AY6" i="67"/>
  <c r="AW6" i="67"/>
  <c r="AV6" i="67"/>
  <c r="AT6" i="67"/>
  <c r="AR6" i="67"/>
  <c r="AP6" i="67"/>
  <c r="AO6" i="67"/>
  <c r="AN6" i="67"/>
  <c r="AL6" i="67"/>
  <c r="AJ6" i="67"/>
  <c r="AE6" i="67"/>
  <c r="AC6" i="67"/>
  <c r="AA6" i="67"/>
  <c r="Y6" i="67"/>
  <c r="W6" i="67"/>
  <c r="U6" i="67"/>
  <c r="S6" i="67"/>
  <c r="R6" i="67"/>
  <c r="P6" i="67"/>
  <c r="N6" i="67"/>
  <c r="K6" i="67"/>
  <c r="I6" i="67"/>
  <c r="G6" i="67"/>
  <c r="E6" i="67"/>
  <c r="BH5" i="67"/>
  <c r="BF5" i="67"/>
  <c r="BD5" i="67"/>
  <c r="BA5" i="67"/>
  <c r="AY5" i="67"/>
  <c r="AW5" i="67"/>
  <c r="AV5" i="67"/>
  <c r="AT5" i="67"/>
  <c r="AR5" i="67"/>
  <c r="AP5" i="67"/>
  <c r="AO5" i="67"/>
  <c r="AN5" i="67"/>
  <c r="AL5" i="67"/>
  <c r="AJ5" i="67"/>
  <c r="AE5" i="67"/>
  <c r="AC5" i="67"/>
  <c r="AA5" i="67"/>
  <c r="Y5" i="67"/>
  <c r="W5" i="67"/>
  <c r="U5" i="67"/>
  <c r="S5" i="67"/>
  <c r="R5" i="67"/>
  <c r="P5" i="67"/>
  <c r="N5" i="67"/>
  <c r="K5" i="67"/>
  <c r="I5" i="67"/>
  <c r="G5" i="67"/>
  <c r="E5" i="67"/>
  <c r="BH4" i="67"/>
  <c r="BF4" i="67"/>
  <c r="BD4" i="67"/>
  <c r="BA4" i="67"/>
  <c r="AY4" i="67"/>
  <c r="AW4" i="67"/>
  <c r="AV4" i="67"/>
  <c r="AT4" i="67"/>
  <c r="AR4" i="67"/>
  <c r="AP4" i="67"/>
  <c r="AO4" i="67"/>
  <c r="AN4" i="67"/>
  <c r="AL4" i="67"/>
  <c r="AJ4" i="67"/>
  <c r="AE4" i="67"/>
  <c r="AC4" i="67"/>
  <c r="AA4" i="67"/>
  <c r="Y4" i="67"/>
  <c r="W4" i="67"/>
  <c r="U4" i="67"/>
  <c r="S4" i="67"/>
  <c r="R4" i="67"/>
  <c r="P4" i="67"/>
  <c r="N4" i="67"/>
  <c r="K4" i="67"/>
  <c r="I4" i="67"/>
  <c r="G4" i="67"/>
  <c r="E4" i="67"/>
  <c r="BH3" i="67"/>
  <c r="BF3" i="67"/>
  <c r="BD3" i="67"/>
  <c r="BA3" i="67"/>
  <c r="AY3" i="67"/>
  <c r="AW3" i="67"/>
  <c r="AV3" i="67"/>
  <c r="AT3" i="67"/>
  <c r="AR3" i="67"/>
  <c r="AP3" i="67"/>
  <c r="AO3" i="67"/>
  <c r="AN3" i="67"/>
  <c r="AL3" i="67"/>
  <c r="AJ3" i="67"/>
  <c r="AE3" i="67"/>
  <c r="AC3" i="67"/>
  <c r="AA3" i="67"/>
  <c r="Y3" i="67"/>
  <c r="W3" i="67"/>
  <c r="U3" i="67"/>
  <c r="S3" i="67"/>
  <c r="R3" i="67"/>
  <c r="P3" i="67"/>
  <c r="N3" i="67"/>
  <c r="K3" i="67"/>
  <c r="I3" i="67"/>
  <c r="G3" i="67"/>
  <c r="E3" i="67"/>
  <c r="BH2" i="67"/>
  <c r="BF2" i="67"/>
  <c r="BD2" i="67"/>
  <c r="BA2" i="67"/>
  <c r="AY2" i="67"/>
  <c r="AW2" i="67"/>
  <c r="AV2" i="67"/>
  <c r="AT2" i="67"/>
  <c r="AR2" i="67"/>
  <c r="AP2" i="67"/>
  <c r="AO2" i="67"/>
  <c r="AN2" i="67"/>
  <c r="AL2" i="67"/>
  <c r="AJ2" i="67"/>
  <c r="AE2" i="67"/>
  <c r="AC2" i="67"/>
  <c r="AA2" i="67"/>
  <c r="Y2" i="67"/>
  <c r="W2" i="67"/>
  <c r="U2" i="67"/>
  <c r="S2" i="67"/>
  <c r="R2" i="67"/>
  <c r="P2" i="67"/>
  <c r="N2" i="67"/>
  <c r="K2" i="67"/>
  <c r="I2" i="67"/>
  <c r="G2" i="67"/>
  <c r="E2" i="67"/>
  <c r="BM2" i="67"/>
  <c r="BO2" i="67"/>
  <c r="BQ2" i="67"/>
  <c r="BS2" i="67"/>
  <c r="BT2" i="67"/>
  <c r="BU2" i="67"/>
  <c r="BM3" i="67"/>
  <c r="BO3" i="67"/>
  <c r="BQ3" i="67"/>
  <c r="BS3" i="67"/>
  <c r="BT3" i="67"/>
  <c r="BV3" i="67" s="1"/>
  <c r="BU3" i="67"/>
  <c r="BM4" i="67"/>
  <c r="BO4" i="67"/>
  <c r="BQ4" i="67"/>
  <c r="BS4" i="67"/>
  <c r="BT4" i="67"/>
  <c r="BU4" i="67"/>
  <c r="BM5" i="67"/>
  <c r="BO5" i="67"/>
  <c r="BQ5" i="67"/>
  <c r="BS5" i="67"/>
  <c r="BT5" i="67"/>
  <c r="BU5" i="67"/>
  <c r="BM6" i="67"/>
  <c r="BO6" i="67"/>
  <c r="BQ6" i="67"/>
  <c r="BS6" i="67"/>
  <c r="BT6" i="67"/>
  <c r="BU6" i="67"/>
  <c r="BM7" i="67"/>
  <c r="BO7" i="67"/>
  <c r="BQ7" i="67"/>
  <c r="BS7" i="67"/>
  <c r="BT7" i="67"/>
  <c r="BV7" i="67" s="1"/>
  <c r="BU7" i="67"/>
  <c r="BM8" i="67"/>
  <c r="BO8" i="67"/>
  <c r="BQ8" i="67"/>
  <c r="BS8" i="67"/>
  <c r="BT8" i="67"/>
  <c r="BU8" i="67"/>
  <c r="BM9" i="67"/>
  <c r="BO9" i="67"/>
  <c r="BQ9" i="67"/>
  <c r="BS9" i="67"/>
  <c r="BT9" i="67"/>
  <c r="BU9" i="67"/>
  <c r="BM10" i="67"/>
  <c r="BO10" i="67"/>
  <c r="BQ10" i="67"/>
  <c r="BS10" i="67"/>
  <c r="BT10" i="67"/>
  <c r="BU10" i="67"/>
  <c r="BM11" i="67"/>
  <c r="BO11" i="67"/>
  <c r="BQ11" i="67"/>
  <c r="BS11" i="67"/>
  <c r="BT11" i="67"/>
  <c r="BV11" i="67" s="1"/>
  <c r="BU11" i="67"/>
  <c r="BM12" i="67"/>
  <c r="BO12" i="67"/>
  <c r="BQ12" i="67"/>
  <c r="BS12" i="67"/>
  <c r="BT12" i="67"/>
  <c r="BV12" i="67" s="1"/>
  <c r="BU12" i="67"/>
  <c r="BM13" i="67"/>
  <c r="BO13" i="67"/>
  <c r="BQ13" i="67"/>
  <c r="BS13" i="67"/>
  <c r="BT13" i="67"/>
  <c r="BU13" i="67"/>
  <c r="BM14" i="67"/>
  <c r="BO14" i="67"/>
  <c r="BQ14" i="67"/>
  <c r="BS14" i="67"/>
  <c r="BT14" i="67"/>
  <c r="BU14" i="67"/>
  <c r="BM15" i="67"/>
  <c r="BO15" i="67"/>
  <c r="BQ15" i="67"/>
  <c r="BS15" i="67"/>
  <c r="BT15" i="67"/>
  <c r="BV15" i="67" s="1"/>
  <c r="BU15" i="67"/>
  <c r="BM16" i="67"/>
  <c r="BO16" i="67"/>
  <c r="BQ16" i="67"/>
  <c r="BS16" i="67"/>
  <c r="BT16" i="67"/>
  <c r="BV16" i="67" s="1"/>
  <c r="BU16" i="67"/>
  <c r="BM17" i="67"/>
  <c r="BO17" i="67"/>
  <c r="BQ17" i="67"/>
  <c r="BS17" i="67"/>
  <c r="BT17" i="67"/>
  <c r="BU17" i="67"/>
  <c r="BM18" i="67"/>
  <c r="BO18" i="67"/>
  <c r="BQ18" i="67"/>
  <c r="BS18" i="67"/>
  <c r="BT18" i="67"/>
  <c r="BU18" i="67"/>
  <c r="BM19" i="67"/>
  <c r="BO19" i="67"/>
  <c r="BQ19" i="67"/>
  <c r="BS19" i="67"/>
  <c r="BT19" i="67"/>
  <c r="BV19" i="67" s="1"/>
  <c r="BU19" i="67"/>
  <c r="BM20" i="67"/>
  <c r="BO20" i="67"/>
  <c r="BQ20" i="67"/>
  <c r="BS20" i="67"/>
  <c r="BT20" i="67"/>
  <c r="BU20" i="67"/>
  <c r="BM21" i="67"/>
  <c r="BO21" i="67"/>
  <c r="BQ21" i="67"/>
  <c r="BS21" i="67"/>
  <c r="BT21" i="67"/>
  <c r="BU21" i="67"/>
  <c r="BM22" i="67"/>
  <c r="BO22" i="67"/>
  <c r="BQ22" i="67"/>
  <c r="BS22" i="67"/>
  <c r="BT22" i="67"/>
  <c r="BU22" i="67"/>
  <c r="BM23" i="67"/>
  <c r="BO23" i="67"/>
  <c r="BQ23" i="67"/>
  <c r="BS23" i="67"/>
  <c r="BT23" i="67"/>
  <c r="BV23" i="67" s="1"/>
  <c r="BU23" i="67"/>
  <c r="BM24" i="67"/>
  <c r="BO24" i="67"/>
  <c r="BQ24" i="67"/>
  <c r="BS24" i="67"/>
  <c r="BT24" i="67"/>
  <c r="BV24" i="67" s="1"/>
  <c r="BU24" i="67"/>
  <c r="BM25" i="67"/>
  <c r="BO25" i="67"/>
  <c r="BQ25" i="67"/>
  <c r="BS25" i="67"/>
  <c r="BT25" i="67"/>
  <c r="BU25" i="67"/>
  <c r="BM26" i="67"/>
  <c r="BO26" i="67"/>
  <c r="BQ26" i="67"/>
  <c r="BS26" i="67"/>
  <c r="BT26" i="67"/>
  <c r="BU26" i="67"/>
  <c r="BM27" i="67"/>
  <c r="BO27" i="67"/>
  <c r="BQ27" i="67"/>
  <c r="BS27" i="67"/>
  <c r="BT27" i="67"/>
  <c r="BV27" i="67" s="1"/>
  <c r="BU27" i="67"/>
  <c r="BM28" i="67"/>
  <c r="BO28" i="67"/>
  <c r="BQ28" i="67"/>
  <c r="BS28" i="67"/>
  <c r="BT28" i="67"/>
  <c r="BV28" i="67" s="1"/>
  <c r="BU28" i="67"/>
  <c r="BM29" i="67"/>
  <c r="BO29" i="67"/>
  <c r="BQ29" i="67"/>
  <c r="BS29" i="67"/>
  <c r="BT29" i="67"/>
  <c r="BU29" i="67"/>
  <c r="BM30" i="67"/>
  <c r="BO30" i="67"/>
  <c r="BQ30" i="67"/>
  <c r="BS30" i="67"/>
  <c r="BT30" i="67"/>
  <c r="BU30" i="67"/>
  <c r="BM31" i="67"/>
  <c r="BO31" i="67"/>
  <c r="BQ31" i="67"/>
  <c r="BS31" i="67"/>
  <c r="BT31" i="67"/>
  <c r="BV31" i="67" s="1"/>
  <c r="BU31" i="67"/>
  <c r="BM32" i="67"/>
  <c r="BO32" i="67"/>
  <c r="BQ32" i="67"/>
  <c r="BS32" i="67"/>
  <c r="BT32" i="67"/>
  <c r="BU32" i="67"/>
  <c r="BM33" i="67"/>
  <c r="BO33" i="67"/>
  <c r="BQ33" i="67"/>
  <c r="BS33" i="67"/>
  <c r="BT33" i="67"/>
  <c r="BU33" i="67"/>
  <c r="BM34" i="67"/>
  <c r="BO34" i="67"/>
  <c r="BQ34" i="67"/>
  <c r="BS34" i="67"/>
  <c r="BT34" i="67"/>
  <c r="BU34" i="67"/>
  <c r="BM35" i="67"/>
  <c r="BO35" i="67"/>
  <c r="BQ35" i="67"/>
  <c r="BS35" i="67"/>
  <c r="BT35" i="67"/>
  <c r="BV35" i="67" s="1"/>
  <c r="BU35" i="67"/>
  <c r="BM36" i="67"/>
  <c r="BO36" i="67"/>
  <c r="BQ36" i="67"/>
  <c r="BS36" i="67"/>
  <c r="BT36" i="67"/>
  <c r="BV36" i="67" s="1"/>
  <c r="BU36" i="67"/>
  <c r="BM37" i="67"/>
  <c r="BO37" i="67"/>
  <c r="BQ37" i="67"/>
  <c r="BS37" i="67"/>
  <c r="BT37" i="67"/>
  <c r="BU37" i="67"/>
  <c r="BM38" i="67"/>
  <c r="BO38" i="67"/>
  <c r="BQ38" i="67"/>
  <c r="BS38" i="67"/>
  <c r="BT38" i="67"/>
  <c r="BU38" i="67"/>
  <c r="BM39" i="67"/>
  <c r="BO39" i="67"/>
  <c r="BQ39" i="67"/>
  <c r="BS39" i="67"/>
  <c r="BT39" i="67"/>
  <c r="BU39" i="67"/>
  <c r="BM40" i="67"/>
  <c r="BO40" i="67"/>
  <c r="BQ40" i="67"/>
  <c r="BS40" i="67"/>
  <c r="BT40" i="67"/>
  <c r="BV40" i="67" s="1"/>
  <c r="BU40" i="67"/>
  <c r="BM41" i="67"/>
  <c r="BO41" i="67"/>
  <c r="BQ41" i="67"/>
  <c r="BS41" i="67"/>
  <c r="BT41" i="67"/>
  <c r="BU41" i="67"/>
  <c r="BM42" i="67"/>
  <c r="BO42" i="67"/>
  <c r="BQ42" i="67"/>
  <c r="BS42" i="67"/>
  <c r="BT42" i="67"/>
  <c r="BU42" i="67"/>
  <c r="BM43" i="67"/>
  <c r="BO43" i="67"/>
  <c r="BQ43" i="67"/>
  <c r="BS43" i="67"/>
  <c r="BT43" i="67"/>
  <c r="BV43" i="67" s="1"/>
  <c r="BU43" i="67"/>
  <c r="BM44" i="67"/>
  <c r="BO44" i="67"/>
  <c r="BQ44" i="67"/>
  <c r="BS44" i="67"/>
  <c r="BT44" i="67"/>
  <c r="BV44" i="67" s="1"/>
  <c r="BU44" i="67"/>
  <c r="BM45" i="67"/>
  <c r="BO45" i="67"/>
  <c r="BQ45" i="67"/>
  <c r="BS45" i="67"/>
  <c r="BT45" i="67"/>
  <c r="BU45" i="67"/>
  <c r="BM46" i="67"/>
  <c r="BO46" i="67"/>
  <c r="BQ46" i="67"/>
  <c r="BS46" i="67"/>
  <c r="BT46" i="67"/>
  <c r="BU46" i="67"/>
  <c r="BM47" i="67"/>
  <c r="BO47" i="67"/>
  <c r="BQ47" i="67"/>
  <c r="BS47" i="67"/>
  <c r="BT47" i="67"/>
  <c r="BV47" i="67" s="1"/>
  <c r="BU47" i="67"/>
  <c r="BM48" i="67"/>
  <c r="BO48" i="67"/>
  <c r="BQ48" i="67"/>
  <c r="BS48" i="67"/>
  <c r="BT48" i="67"/>
  <c r="BV48" i="67" s="1"/>
  <c r="BU48" i="67"/>
  <c r="BM49" i="67"/>
  <c r="BO49" i="67"/>
  <c r="BQ49" i="67"/>
  <c r="BS49" i="67"/>
  <c r="BT49" i="67"/>
  <c r="BU49" i="67"/>
  <c r="BM50" i="67"/>
  <c r="BO50" i="67"/>
  <c r="BQ50" i="67"/>
  <c r="BS50" i="67"/>
  <c r="BT50" i="67"/>
  <c r="BU50" i="67"/>
  <c r="BM51" i="67"/>
  <c r="BO51" i="67"/>
  <c r="BQ51" i="67"/>
  <c r="BS51" i="67"/>
  <c r="BT51" i="67"/>
  <c r="BU51" i="67"/>
  <c r="BM52" i="67"/>
  <c r="BO52" i="67"/>
  <c r="BQ52" i="67"/>
  <c r="BS52" i="67"/>
  <c r="BT52" i="67"/>
  <c r="BV52" i="67" s="1"/>
  <c r="BU52" i="67"/>
  <c r="BM53" i="67"/>
  <c r="BO53" i="67"/>
  <c r="BQ53" i="67"/>
  <c r="BS53" i="67"/>
  <c r="BT53" i="67"/>
  <c r="BU53" i="67"/>
  <c r="BM54" i="67"/>
  <c r="BO54" i="67"/>
  <c r="BQ54" i="67"/>
  <c r="BS54" i="67"/>
  <c r="BT54" i="67"/>
  <c r="BU54" i="67"/>
  <c r="BM55" i="67"/>
  <c r="BO55" i="67"/>
  <c r="BQ55" i="67"/>
  <c r="BS55" i="67"/>
  <c r="BT55" i="67"/>
  <c r="BU55" i="67"/>
  <c r="BM56" i="67"/>
  <c r="BO56" i="67"/>
  <c r="BQ56" i="67"/>
  <c r="BS56" i="67"/>
  <c r="BT56" i="67"/>
  <c r="BV56" i="67" s="1"/>
  <c r="BU56" i="67"/>
  <c r="BM57" i="67"/>
  <c r="BO57" i="67"/>
  <c r="BQ57" i="67"/>
  <c r="BS57" i="67"/>
  <c r="BT57" i="67"/>
  <c r="BU57" i="67"/>
  <c r="BM58" i="67"/>
  <c r="BO58" i="67"/>
  <c r="BQ58" i="67"/>
  <c r="BS58" i="67"/>
  <c r="BT58" i="67"/>
  <c r="BU58" i="67"/>
  <c r="BM59" i="67"/>
  <c r="BO59" i="67"/>
  <c r="BQ59" i="67"/>
  <c r="BS59" i="67"/>
  <c r="BT59" i="67"/>
  <c r="BV59" i="67" s="1"/>
  <c r="BU59" i="67"/>
  <c r="BM60" i="67"/>
  <c r="BO60" i="67"/>
  <c r="BQ60" i="67"/>
  <c r="BS60" i="67"/>
  <c r="BT60" i="67"/>
  <c r="BU60" i="67"/>
  <c r="AL57" i="27"/>
  <c r="AL10" i="27"/>
  <c r="AL11" i="27"/>
  <c r="AL12" i="27"/>
  <c r="AL13" i="27"/>
  <c r="AL14" i="27"/>
  <c r="AL15" i="27"/>
  <c r="AL16" i="27"/>
  <c r="AL69" i="27"/>
  <c r="AL76" i="27"/>
  <c r="AL20" i="27"/>
  <c r="AL21" i="27"/>
  <c r="AL22" i="27"/>
  <c r="AL23" i="27"/>
  <c r="AL24" i="27"/>
  <c r="AL25" i="27"/>
  <c r="AL26" i="27"/>
  <c r="AL27" i="27"/>
  <c r="AL28" i="27"/>
  <c r="AL29" i="27"/>
  <c r="AL30" i="27"/>
  <c r="AL31" i="27"/>
  <c r="AL32" i="27"/>
  <c r="AL33" i="27"/>
  <c r="AL34" i="27"/>
  <c r="AL35" i="27"/>
  <c r="AL36" i="27"/>
  <c r="AL37" i="27"/>
  <c r="AL38" i="27"/>
  <c r="AL39" i="27"/>
  <c r="AL40" i="27"/>
  <c r="AL41" i="27"/>
  <c r="AL42" i="27"/>
  <c r="AL43" i="27"/>
  <c r="AL44" i="27"/>
  <c r="AL45" i="27"/>
  <c r="AL46" i="27"/>
  <c r="AL47" i="27"/>
  <c r="AL48" i="27"/>
  <c r="AL49" i="27"/>
  <c r="AL50" i="27"/>
  <c r="AL51" i="27"/>
  <c r="AL52" i="27"/>
  <c r="AL53" i="27"/>
  <c r="AL54" i="27"/>
  <c r="AL55" i="27"/>
  <c r="AL56" i="27"/>
  <c r="AL58" i="27"/>
  <c r="AL59" i="27"/>
  <c r="AL60" i="27"/>
  <c r="AL61" i="27"/>
  <c r="AL62" i="27"/>
  <c r="AL63" i="27"/>
  <c r="AL64" i="27"/>
  <c r="AL65" i="27"/>
  <c r="AL66" i="27"/>
  <c r="AL67" i="27"/>
  <c r="AL68" i="27"/>
  <c r="AL71" i="27"/>
  <c r="AL72" i="27"/>
  <c r="AL73" i="27"/>
  <c r="AL74" i="27"/>
  <c r="AL75" i="27"/>
  <c r="H31" i="1"/>
  <c r="H17" i="1"/>
  <c r="H26" i="1"/>
  <c r="AL19" i="27"/>
  <c r="H32" i="1"/>
  <c r="H30" i="1"/>
  <c r="H22" i="1"/>
  <c r="H23" i="1"/>
  <c r="H21" i="1"/>
  <c r="H24" i="1"/>
  <c r="H25" i="1"/>
  <c r="H29" i="1"/>
  <c r="H33" i="1"/>
  <c r="H34" i="1"/>
  <c r="H35" i="1"/>
  <c r="F32" i="27"/>
  <c r="O32" i="27" s="1"/>
  <c r="D22" i="27"/>
  <c r="M22" i="27"/>
  <c r="D90" i="27"/>
  <c r="M90" i="27"/>
  <c r="F153" i="27"/>
  <c r="O153" i="27"/>
  <c r="Q153" i="27" s="1"/>
  <c r="BN146" i="67" s="1"/>
  <c r="O146" i="67"/>
  <c r="V112" i="15"/>
  <c r="V105" i="67"/>
  <c r="H115" i="27"/>
  <c r="BL108" i="67" s="1"/>
  <c r="AU11" i="67"/>
  <c r="AS93" i="15"/>
  <c r="AS86" i="67" s="1"/>
  <c r="BY86" i="67" s="1"/>
  <c r="T148" i="67"/>
  <c r="O150" i="67"/>
  <c r="O152" i="67"/>
  <c r="O149" i="67"/>
  <c r="T131" i="15"/>
  <c r="T124" i="67"/>
  <c r="V148" i="67"/>
  <c r="O151" i="67"/>
  <c r="AS104" i="15"/>
  <c r="AS97" i="67"/>
  <c r="BY97" i="67" s="1"/>
  <c r="H158" i="27"/>
  <c r="BB158" i="27" s="1"/>
  <c r="O116" i="15"/>
  <c r="O109" i="67"/>
  <c r="AU123" i="67"/>
  <c r="H129" i="27"/>
  <c r="BB129" i="27"/>
  <c r="T147" i="67"/>
  <c r="H157" i="27"/>
  <c r="F111" i="27"/>
  <c r="O111" i="27"/>
  <c r="J109" i="27"/>
  <c r="H152" i="27"/>
  <c r="BL145" i="67" s="1"/>
  <c r="Q146" i="67"/>
  <c r="M149" i="67"/>
  <c r="AS146" i="67"/>
  <c r="BY146" i="67" s="1"/>
  <c r="AU146" i="67"/>
  <c r="F155" i="27"/>
  <c r="O155" i="27"/>
  <c r="O148" i="67"/>
  <c r="D157" i="27"/>
  <c r="M157" i="27"/>
  <c r="AQ151" i="67"/>
  <c r="AS151" i="67"/>
  <c r="BY151" i="67"/>
  <c r="AS147" i="67"/>
  <c r="BY147" i="67"/>
  <c r="AU147" i="67"/>
  <c r="BI147" i="67"/>
  <c r="BI151" i="67"/>
  <c r="T151" i="67"/>
  <c r="AQ152" i="67"/>
  <c r="H159" i="27"/>
  <c r="BB159" i="27" s="1"/>
  <c r="H153" i="27"/>
  <c r="BL146" i="67"/>
  <c r="F154" i="27"/>
  <c r="O154" i="27" s="1"/>
  <c r="J156" i="27"/>
  <c r="V149" i="67"/>
  <c r="AS150" i="67"/>
  <c r="BY150" i="67" s="1"/>
  <c r="AQ150" i="67"/>
  <c r="BI146" i="67"/>
  <c r="AS149" i="67"/>
  <c r="BY149" i="67" s="1"/>
  <c r="J157" i="27"/>
  <c r="D158" i="27"/>
  <c r="M158" i="27"/>
  <c r="Q152" i="67"/>
  <c r="V147" i="67"/>
  <c r="M152" i="67"/>
  <c r="Q151" i="67"/>
  <c r="M151" i="67"/>
  <c r="V150" i="67"/>
  <c r="BI152" i="67"/>
  <c r="T152" i="67"/>
  <c r="BI149" i="67"/>
  <c r="T149" i="67"/>
  <c r="M150" i="67"/>
  <c r="M148" i="67"/>
  <c r="O147" i="67"/>
  <c r="V152" i="67"/>
  <c r="Q148" i="67"/>
  <c r="Q150" i="67"/>
  <c r="Q147" i="67"/>
  <c r="AS134" i="15"/>
  <c r="AS127" i="67" s="1"/>
  <c r="BY127" i="67" s="1"/>
  <c r="T112" i="15"/>
  <c r="BJ112" i="15"/>
  <c r="BI105" i="67" s="1"/>
  <c r="AS81" i="15"/>
  <c r="AS74" i="67" s="1"/>
  <c r="BY74" i="67" s="1"/>
  <c r="D25" i="27"/>
  <c r="M25" i="27"/>
  <c r="BV58" i="67"/>
  <c r="BV50" i="67"/>
  <c r="BV42" i="67"/>
  <c r="BV34" i="67"/>
  <c r="BV18" i="67"/>
  <c r="BV74" i="67"/>
  <c r="BV82" i="67"/>
  <c r="BV90" i="67"/>
  <c r="BV106" i="67"/>
  <c r="BV121" i="67"/>
  <c r="M110" i="15"/>
  <c r="M103" i="67"/>
  <c r="AS147" i="15"/>
  <c r="AS140" i="67"/>
  <c r="BY140" i="67" s="1"/>
  <c r="F129" i="27"/>
  <c r="O129" i="27" s="1"/>
  <c r="Q129" i="27" s="1"/>
  <c r="BN122" i="67" s="1"/>
  <c r="J61" i="27"/>
  <c r="BV66" i="67"/>
  <c r="AS131" i="15"/>
  <c r="AS124" i="67" s="1"/>
  <c r="BY124" i="67" s="1"/>
  <c r="M119" i="15"/>
  <c r="M112" i="67"/>
  <c r="D121" i="27"/>
  <c r="M121" i="27" s="1"/>
  <c r="Q121" i="27"/>
  <c r="D126" i="27"/>
  <c r="M126" i="27"/>
  <c r="Q126" i="27" s="1"/>
  <c r="O99" i="15"/>
  <c r="O92" i="67" s="1"/>
  <c r="O85" i="15"/>
  <c r="O78" i="67"/>
  <c r="AU84" i="67"/>
  <c r="H76" i="27"/>
  <c r="BL69" i="67" s="1"/>
  <c r="BB76" i="27"/>
  <c r="D120" i="27"/>
  <c r="M120" i="27"/>
  <c r="AS70" i="67"/>
  <c r="BY70" i="67"/>
  <c r="T147" i="15"/>
  <c r="M122" i="15"/>
  <c r="Q122" i="15"/>
  <c r="O40" i="15"/>
  <c r="O33" i="67"/>
  <c r="T108" i="15"/>
  <c r="BJ108" i="15" s="1"/>
  <c r="T101" i="67"/>
  <c r="O124" i="15"/>
  <c r="O117" i="67" s="1"/>
  <c r="V137" i="15"/>
  <c r="V130" i="67" s="1"/>
  <c r="V11" i="15"/>
  <c r="V4" i="67"/>
  <c r="D137" i="27"/>
  <c r="M137" i="27" s="1"/>
  <c r="Q137" i="27" s="1"/>
  <c r="Q111" i="15"/>
  <c r="Q104" i="67"/>
  <c r="J121" i="27"/>
  <c r="F143" i="27"/>
  <c r="O143" i="27"/>
  <c r="Q143" i="27" s="1"/>
  <c r="J123" i="27"/>
  <c r="T114" i="15"/>
  <c r="T107" i="67"/>
  <c r="M149" i="15"/>
  <c r="M142" i="67"/>
  <c r="M70" i="15"/>
  <c r="Q70" i="15" s="1"/>
  <c r="Q63" i="67" s="1"/>
  <c r="M63" i="67"/>
  <c r="D55" i="27"/>
  <c r="M55" i="27" s="1"/>
  <c r="Q55" i="27" s="1"/>
  <c r="BN48" i="67" s="1"/>
  <c r="H79" i="27"/>
  <c r="BB79" i="27"/>
  <c r="D150" i="27"/>
  <c r="M150" i="27"/>
  <c r="M103" i="15"/>
  <c r="M96" i="67" s="1"/>
  <c r="F152" i="27"/>
  <c r="O152" i="27"/>
  <c r="T134" i="15"/>
  <c r="BJ134" i="15"/>
  <c r="BI127" i="67" s="1"/>
  <c r="H135" i="27"/>
  <c r="BB135" i="27" s="1"/>
  <c r="BL128" i="67"/>
  <c r="V115" i="15"/>
  <c r="V108" i="67" s="1"/>
  <c r="D111" i="27"/>
  <c r="M111" i="27" s="1"/>
  <c r="J145" i="27"/>
  <c r="M46" i="15"/>
  <c r="V69" i="15"/>
  <c r="V62" i="67" s="1"/>
  <c r="V75" i="67"/>
  <c r="M65" i="15"/>
  <c r="M58" i="67"/>
  <c r="J51" i="27"/>
  <c r="M67" i="15"/>
  <c r="Q67" i="15" s="1"/>
  <c r="M60" i="67"/>
  <c r="M100" i="15"/>
  <c r="M93" i="67" s="1"/>
  <c r="T118" i="15"/>
  <c r="T111" i="67"/>
  <c r="T113" i="15"/>
  <c r="T106" i="67"/>
  <c r="BB113" i="27"/>
  <c r="O127" i="15"/>
  <c r="O120" i="67"/>
  <c r="D74" i="27"/>
  <c r="M74" i="27"/>
  <c r="F133" i="27"/>
  <c r="O133" i="27" s="1"/>
  <c r="Q133" i="27" s="1"/>
  <c r="BN126" i="67" s="1"/>
  <c r="J138" i="27"/>
  <c r="D16" i="27"/>
  <c r="M16" i="27" s="1"/>
  <c r="M43" i="15"/>
  <c r="F94" i="27"/>
  <c r="O94" i="27" s="1"/>
  <c r="D45" i="27"/>
  <c r="M45" i="27"/>
  <c r="Q45" i="27" s="1"/>
  <c r="BN38" i="67" s="1"/>
  <c r="D27" i="27"/>
  <c r="M27" i="27"/>
  <c r="J9" i="27"/>
  <c r="H45" i="27"/>
  <c r="BL38" i="67" s="1"/>
  <c r="J71" i="27"/>
  <c r="V19" i="15"/>
  <c r="V12" i="67" s="1"/>
  <c r="V77" i="15"/>
  <c r="V70" i="67"/>
  <c r="D85" i="27"/>
  <c r="M85" i="27" s="1"/>
  <c r="Q85" i="27" s="1"/>
  <c r="BV98" i="67"/>
  <c r="O131" i="15"/>
  <c r="O124" i="67" s="1"/>
  <c r="O118" i="15"/>
  <c r="O111" i="67"/>
  <c r="D116" i="27"/>
  <c r="M116" i="27" s="1"/>
  <c r="Q116" i="27"/>
  <c r="BN109" i="67"/>
  <c r="J151" i="27"/>
  <c r="O113" i="15"/>
  <c r="O106" i="67" s="1"/>
  <c r="D83" i="27"/>
  <c r="M83" i="27"/>
  <c r="D76" i="27"/>
  <c r="M76" i="27"/>
  <c r="T73" i="15"/>
  <c r="T66" i="67" s="1"/>
  <c r="J55" i="27"/>
  <c r="AS26" i="15"/>
  <c r="AS19" i="67" s="1"/>
  <c r="BY19" i="67" s="1"/>
  <c r="T64" i="15"/>
  <c r="T57" i="67"/>
  <c r="T54" i="15"/>
  <c r="T47" i="67"/>
  <c r="AS55" i="15"/>
  <c r="AS48" i="67" s="1"/>
  <c r="BY48" i="67" s="1"/>
  <c r="AS12" i="67"/>
  <c r="BY12" i="67" s="1"/>
  <c r="BJ106" i="15"/>
  <c r="BI99" i="67"/>
  <c r="BV124" i="67"/>
  <c r="BV126" i="67"/>
  <c r="BV152" i="67"/>
  <c r="T50" i="15"/>
  <c r="T43" i="67"/>
  <c r="H142" i="27"/>
  <c r="BL135" i="67"/>
  <c r="T26" i="15"/>
  <c r="BJ26" i="15" s="1"/>
  <c r="BI19" i="67" s="1"/>
  <c r="H56" i="27"/>
  <c r="BL49" i="67"/>
  <c r="AS11" i="67"/>
  <c r="BY11" i="67" s="1"/>
  <c r="T103" i="15"/>
  <c r="T96" i="67" s="1"/>
  <c r="AS127" i="15"/>
  <c r="AS120" i="67" s="1"/>
  <c r="BY120" i="67" s="1"/>
  <c r="F17" i="27"/>
  <c r="O17" i="27" s="1"/>
  <c r="J94" i="27"/>
  <c r="O28" i="15"/>
  <c r="O21" i="67" s="1"/>
  <c r="BV60" i="67"/>
  <c r="J131" i="27"/>
  <c r="AS113" i="15"/>
  <c r="AS106" i="67" s="1"/>
  <c r="BY106" i="67" s="1"/>
  <c r="J114" i="27"/>
  <c r="AS11" i="15"/>
  <c r="AS4" i="67" s="1"/>
  <c r="BY4" i="67"/>
  <c r="AS53" i="15"/>
  <c r="AS46" i="67" s="1"/>
  <c r="BY46" i="67" s="1"/>
  <c r="V96" i="15"/>
  <c r="V89" i="67"/>
  <c r="F38" i="27"/>
  <c r="O38" i="27" s="1"/>
  <c r="AS115" i="15"/>
  <c r="AS108" i="67"/>
  <c r="BY108" i="67" s="1"/>
  <c r="AS132" i="15"/>
  <c r="AS125" i="67"/>
  <c r="BY125" i="67" s="1"/>
  <c r="BV125" i="67"/>
  <c r="BV132" i="67"/>
  <c r="BV139" i="67"/>
  <c r="BV141" i="67"/>
  <c r="AS135" i="15"/>
  <c r="AS128" i="67" s="1"/>
  <c r="BY128" i="67" s="1"/>
  <c r="D109" i="27"/>
  <c r="M109" i="27" s="1"/>
  <c r="F104" i="27"/>
  <c r="O104" i="27" s="1"/>
  <c r="Q104" i="27" s="1"/>
  <c r="BN97" i="67" s="1"/>
  <c r="J125" i="27"/>
  <c r="V125" i="27" s="1"/>
  <c r="F51" i="27"/>
  <c r="O51" i="27"/>
  <c r="Q51" i="27" s="1"/>
  <c r="BN44" i="67" s="1"/>
  <c r="O89" i="15"/>
  <c r="O82" i="67" s="1"/>
  <c r="O48" i="15"/>
  <c r="O41" i="67" s="1"/>
  <c r="O12" i="15"/>
  <c r="O5" i="67"/>
  <c r="F64" i="27"/>
  <c r="O64" i="27"/>
  <c r="AS143" i="15"/>
  <c r="AS136" i="67" s="1"/>
  <c r="BY136" i="67" s="1"/>
  <c r="AU128" i="67"/>
  <c r="M101" i="15"/>
  <c r="M94" i="67"/>
  <c r="AS119" i="15"/>
  <c r="AS112" i="67" s="1"/>
  <c r="BY112" i="67"/>
  <c r="AU48" i="67"/>
  <c r="BV32" i="67"/>
  <c r="BV20" i="67"/>
  <c r="BV8" i="67"/>
  <c r="D113" i="27"/>
  <c r="M113" i="27" s="1"/>
  <c r="Q113" i="27" s="1"/>
  <c r="BN106" i="67"/>
  <c r="AS138" i="15"/>
  <c r="AS131" i="67"/>
  <c r="BY131" i="67" s="1"/>
  <c r="F101" i="27"/>
  <c r="O101" i="27"/>
  <c r="Q101" i="27" s="1"/>
  <c r="F109" i="27"/>
  <c r="O109" i="27"/>
  <c r="H44" i="27"/>
  <c r="BL37" i="67" s="1"/>
  <c r="BB44" i="27"/>
  <c r="BJ135" i="15"/>
  <c r="BI128" i="67" s="1"/>
  <c r="H106" i="27"/>
  <c r="BB106" i="27" s="1"/>
  <c r="J106" i="27"/>
  <c r="AS33" i="15"/>
  <c r="AS26" i="67" s="1"/>
  <c r="BY26" i="67" s="1"/>
  <c r="M143" i="15"/>
  <c r="M136" i="67"/>
  <c r="F148" i="27"/>
  <c r="O148" i="27" s="1"/>
  <c r="AS21" i="15"/>
  <c r="AS14" i="67" s="1"/>
  <c r="BY14" i="67" s="1"/>
  <c r="AS37" i="15"/>
  <c r="AS30" i="67"/>
  <c r="BY30" i="67"/>
  <c r="H69" i="27"/>
  <c r="BL62" i="67" s="1"/>
  <c r="H13" i="27"/>
  <c r="BB13" i="27" s="1"/>
  <c r="F86" i="27"/>
  <c r="O86" i="27"/>
  <c r="Q86" i="27" s="1"/>
  <c r="M86" i="15"/>
  <c r="M79" i="67"/>
  <c r="H14" i="27"/>
  <c r="J21" i="27"/>
  <c r="H34" i="27"/>
  <c r="BB34" i="27" s="1"/>
  <c r="T96" i="15"/>
  <c r="BJ96" i="15" s="1"/>
  <c r="BI89" i="67" s="1"/>
  <c r="J98" i="27"/>
  <c r="J59" i="27"/>
  <c r="F26" i="27"/>
  <c r="O26" i="27" s="1"/>
  <c r="H18" i="27"/>
  <c r="BB18" i="27"/>
  <c r="J63" i="27"/>
  <c r="O46" i="15"/>
  <c r="O39" i="67"/>
  <c r="O34" i="15"/>
  <c r="O27" i="67" s="1"/>
  <c r="J100" i="27"/>
  <c r="BV64" i="67"/>
  <c r="BV65" i="67"/>
  <c r="AS111" i="15"/>
  <c r="AS104" i="67" s="1"/>
  <c r="BY104" i="67"/>
  <c r="BV113" i="67"/>
  <c r="BV136" i="67"/>
  <c r="BV138" i="67"/>
  <c r="BV140" i="67"/>
  <c r="BV142" i="67"/>
  <c r="AS150" i="15"/>
  <c r="AS143" i="67" s="1"/>
  <c r="BY143" i="67" s="1"/>
  <c r="D152" i="27"/>
  <c r="M152" i="27"/>
  <c r="Q152" i="27" s="1"/>
  <c r="BN145" i="67" s="1"/>
  <c r="T151" i="15"/>
  <c r="T144" i="67" s="1"/>
  <c r="H19" i="27"/>
  <c r="BL12" i="67"/>
  <c r="BB48" i="27"/>
  <c r="T98" i="15"/>
  <c r="T91" i="67"/>
  <c r="H104" i="27"/>
  <c r="BB104" i="27" s="1"/>
  <c r="BL97" i="67"/>
  <c r="AS146" i="15"/>
  <c r="AS139" i="67"/>
  <c r="BY139" i="67" s="1"/>
  <c r="J139" i="27"/>
  <c r="AS108" i="15"/>
  <c r="AS101" i="67" s="1"/>
  <c r="BY101" i="67"/>
  <c r="J111" i="27"/>
  <c r="AS142" i="15"/>
  <c r="AS135" i="67"/>
  <c r="BY135" i="67" s="1"/>
  <c r="F112" i="27"/>
  <c r="O112" i="27"/>
  <c r="D78" i="27"/>
  <c r="M78" i="27" s="1"/>
  <c r="H47" i="27"/>
  <c r="BL40" i="67" s="1"/>
  <c r="H11" i="27"/>
  <c r="BB11" i="27" s="1"/>
  <c r="F13" i="27"/>
  <c r="O13" i="27" s="1"/>
  <c r="AS13" i="15"/>
  <c r="AS6" i="67"/>
  <c r="BY6" i="67" s="1"/>
  <c r="H20" i="27"/>
  <c r="BB20" i="27"/>
  <c r="T100" i="15"/>
  <c r="T93" i="67"/>
  <c r="BJ20" i="15"/>
  <c r="BI13" i="67"/>
  <c r="BV116" i="67"/>
  <c r="BV144" i="67"/>
  <c r="J66" i="27"/>
  <c r="V58" i="15"/>
  <c r="V51" i="67" s="1"/>
  <c r="V14" i="15"/>
  <c r="V7" i="67" s="1"/>
  <c r="M102" i="15"/>
  <c r="M95" i="67"/>
  <c r="O92" i="15"/>
  <c r="O85" i="67" s="1"/>
  <c r="J20" i="27"/>
  <c r="AI175" i="15"/>
  <c r="AI168" i="67"/>
  <c r="T101" i="15"/>
  <c r="T94" i="67"/>
  <c r="V60" i="15"/>
  <c r="V53" i="67"/>
  <c r="F96" i="27"/>
  <c r="O96" i="27" s="1"/>
  <c r="J76" i="27"/>
  <c r="J46" i="27"/>
  <c r="J52" i="27"/>
  <c r="F78" i="27"/>
  <c r="O78" i="27"/>
  <c r="J54" i="27"/>
  <c r="BJ53" i="15"/>
  <c r="BI46" i="67" s="1"/>
  <c r="BV127" i="67"/>
  <c r="F100" i="27"/>
  <c r="O100" i="27" s="1"/>
  <c r="Q100" i="27" s="1"/>
  <c r="BN93" i="67" s="1"/>
  <c r="AS80" i="15"/>
  <c r="AS73" i="67"/>
  <c r="BY73" i="67"/>
  <c r="AS48" i="15"/>
  <c r="AS41" i="67"/>
  <c r="BY41" i="67" s="1"/>
  <c r="J64" i="27"/>
  <c r="BV129" i="67"/>
  <c r="V79" i="15"/>
  <c r="V72" i="67" s="1"/>
  <c r="M40" i="15"/>
  <c r="M33" i="67" s="1"/>
  <c r="J75" i="27"/>
  <c r="M66" i="15"/>
  <c r="M59" i="67" s="1"/>
  <c r="D36" i="27"/>
  <c r="M36" i="27" s="1"/>
  <c r="Q36" i="27" s="1"/>
  <c r="BN29" i="67" s="1"/>
  <c r="J73" i="27"/>
  <c r="BJ79" i="15"/>
  <c r="BI72" i="67" s="1"/>
  <c r="D28" i="27"/>
  <c r="M28" i="27"/>
  <c r="M52" i="15"/>
  <c r="M45" i="67" s="1"/>
  <c r="F83" i="27"/>
  <c r="O83" i="27" s="1"/>
  <c r="Q83" i="27" s="1"/>
  <c r="BN76" i="67" s="1"/>
  <c r="V88" i="15"/>
  <c r="V81" i="67"/>
  <c r="D58" i="27"/>
  <c r="M58" i="27"/>
  <c r="M60" i="15"/>
  <c r="D91" i="27"/>
  <c r="M91" i="27"/>
  <c r="Q91" i="27" s="1"/>
  <c r="BN84" i="67" s="1"/>
  <c r="V84" i="15"/>
  <c r="V77" i="67"/>
  <c r="F87" i="27"/>
  <c r="O87" i="27" s="1"/>
  <c r="AS125" i="15"/>
  <c r="AS118" i="67" s="1"/>
  <c r="BY118" i="67"/>
  <c r="BV123" i="67"/>
  <c r="Q159" i="27"/>
  <c r="BN152" i="67" s="1"/>
  <c r="M114" i="15"/>
  <c r="D140" i="27"/>
  <c r="M140" i="27" s="1"/>
  <c r="Q140" i="27"/>
  <c r="BN133" i="67" s="1"/>
  <c r="J85" i="27"/>
  <c r="J99" i="27"/>
  <c r="T39" i="15"/>
  <c r="AU52" i="67"/>
  <c r="M108" i="15"/>
  <c r="M101" i="67"/>
  <c r="O15" i="15"/>
  <c r="O8" i="67" s="1"/>
  <c r="T67" i="15"/>
  <c r="H29" i="27"/>
  <c r="BB29" i="27" s="1"/>
  <c r="O88" i="15"/>
  <c r="O81" i="67" s="1"/>
  <c r="BV117" i="67"/>
  <c r="BJ115" i="15"/>
  <c r="BI108" i="67"/>
  <c r="D117" i="27"/>
  <c r="M117" i="27" s="1"/>
  <c r="AS118" i="15"/>
  <c r="AS111" i="67"/>
  <c r="BY111" i="67" s="1"/>
  <c r="H110" i="27"/>
  <c r="BB110" i="27"/>
  <c r="AS124" i="15"/>
  <c r="AS117" i="67"/>
  <c r="BY117" i="67"/>
  <c r="J97" i="27"/>
  <c r="V91" i="15"/>
  <c r="V84" i="67"/>
  <c r="D9" i="27"/>
  <c r="M9" i="27" s="1"/>
  <c r="O22" i="15"/>
  <c r="Q22" i="15" s="1"/>
  <c r="O15" i="67"/>
  <c r="BV69" i="67"/>
  <c r="AU108" i="67"/>
  <c r="F31" i="27"/>
  <c r="O31" i="27" s="1"/>
  <c r="H63" i="27"/>
  <c r="BB63" i="27" s="1"/>
  <c r="O126" i="15"/>
  <c r="BJ19" i="15"/>
  <c r="BI12" i="67"/>
  <c r="J105" i="27"/>
  <c r="BN119" i="67"/>
  <c r="J95" i="27"/>
  <c r="H59" i="27"/>
  <c r="BB59" i="27"/>
  <c r="T49" i="15"/>
  <c r="T42" i="67" s="1"/>
  <c r="AS52" i="15"/>
  <c r="AS45" i="67" s="1"/>
  <c r="BY45" i="67" s="1"/>
  <c r="AU12" i="67"/>
  <c r="H80" i="27"/>
  <c r="BB80" i="27"/>
  <c r="V116" i="15"/>
  <c r="V109" i="67" s="1"/>
  <c r="T107" i="15"/>
  <c r="AS44" i="15"/>
  <c r="AS37" i="67"/>
  <c r="BY37" i="67" s="1"/>
  <c r="H53" i="27"/>
  <c r="BB53" i="27"/>
  <c r="O141" i="15"/>
  <c r="O134" i="67"/>
  <c r="O84" i="15"/>
  <c r="O77" i="67"/>
  <c r="Q141" i="27"/>
  <c r="BN134" i="67" s="1"/>
  <c r="K49" i="1"/>
  <c r="K51" i="1" s="1"/>
  <c r="T11" i="67"/>
  <c r="BJ18" i="15"/>
  <c r="BI11" i="67" s="1"/>
  <c r="BJ99" i="15"/>
  <c r="BI92" i="67"/>
  <c r="H93" i="27"/>
  <c r="BL86" i="67" s="1"/>
  <c r="T78" i="15"/>
  <c r="BJ78" i="15" s="1"/>
  <c r="BI71" i="67"/>
  <c r="D21" i="27"/>
  <c r="M21" i="27"/>
  <c r="H13" i="1"/>
  <c r="BV118" i="67"/>
  <c r="J141" i="27"/>
  <c r="O147" i="15"/>
  <c r="O140" i="67" s="1"/>
  <c r="F108" i="27"/>
  <c r="O108" i="27" s="1"/>
  <c r="Q108" i="27" s="1"/>
  <c r="BN101" i="67" s="1"/>
  <c r="AU96" i="67"/>
  <c r="AU118" i="67"/>
  <c r="AS35" i="15"/>
  <c r="AS28" i="67" s="1"/>
  <c r="BY28" i="67"/>
  <c r="O45" i="15"/>
  <c r="T91" i="15"/>
  <c r="T84" i="67" s="1"/>
  <c r="BJ91" i="15"/>
  <c r="BI84" i="67"/>
  <c r="AU72" i="67"/>
  <c r="BV94" i="67"/>
  <c r="BV92" i="67"/>
  <c r="Q139" i="27"/>
  <c r="BN132" i="67" s="1"/>
  <c r="O128" i="15"/>
  <c r="O121" i="67"/>
  <c r="M141" i="15"/>
  <c r="M134" i="67" s="1"/>
  <c r="H12" i="1"/>
  <c r="O77" i="15"/>
  <c r="O70" i="67"/>
  <c r="F29" i="27"/>
  <c r="O29" i="27" s="1"/>
  <c r="D88" i="27"/>
  <c r="M88" i="27"/>
  <c r="Q88" i="27" s="1"/>
  <c r="BN81" i="67" s="1"/>
  <c r="BV70" i="67"/>
  <c r="O82" i="15"/>
  <c r="Q82" i="15" s="1"/>
  <c r="O75" i="67"/>
  <c r="BV78" i="67"/>
  <c r="AS109" i="15"/>
  <c r="AS102" i="67" s="1"/>
  <c r="BY102" i="67"/>
  <c r="J107" i="27"/>
  <c r="AQ107" i="27" s="1"/>
  <c r="F117" i="27"/>
  <c r="O117" i="27"/>
  <c r="O139" i="15"/>
  <c r="O132" i="67" s="1"/>
  <c r="AS96" i="15"/>
  <c r="AS89" i="67" s="1"/>
  <c r="BY89" i="67" s="1"/>
  <c r="H11" i="1"/>
  <c r="H10" i="1"/>
  <c r="F39" i="27"/>
  <c r="O39" i="27" s="1"/>
  <c r="AS79" i="15"/>
  <c r="AS72" i="67"/>
  <c r="BY72" i="67" s="1"/>
  <c r="O55" i="15"/>
  <c r="O48" i="67" s="1"/>
  <c r="BV86" i="67"/>
  <c r="H144" i="27"/>
  <c r="BB144" i="27" s="1"/>
  <c r="AI168" i="15"/>
  <c r="AI161" i="67"/>
  <c r="F35" i="27"/>
  <c r="O35" i="27" s="1"/>
  <c r="T126" i="15"/>
  <c r="T119" i="67"/>
  <c r="F69" i="27"/>
  <c r="O69" i="27"/>
  <c r="O43" i="15"/>
  <c r="O36" i="67"/>
  <c r="D75" i="27"/>
  <c r="M75" i="27" s="1"/>
  <c r="Q75" i="27" s="1"/>
  <c r="F49" i="27"/>
  <c r="O49" i="27"/>
  <c r="H28" i="1"/>
  <c r="H55" i="1"/>
  <c r="K55" i="1"/>
  <c r="O65" i="15"/>
  <c r="O58" i="67" s="1"/>
  <c r="F33" i="27"/>
  <c r="O33" i="27" s="1"/>
  <c r="H97" i="27"/>
  <c r="BB97" i="27" s="1"/>
  <c r="V12" i="15"/>
  <c r="V5" i="67" s="1"/>
  <c r="D84" i="27"/>
  <c r="M84" i="27" s="1"/>
  <c r="Q84" i="27" s="1"/>
  <c r="F37" i="27"/>
  <c r="O37" i="27"/>
  <c r="BV54" i="67"/>
  <c r="BV46" i="67"/>
  <c r="BV38" i="67"/>
  <c r="BV30" i="67"/>
  <c r="BV22" i="67"/>
  <c r="BV14" i="67"/>
  <c r="BV6" i="67"/>
  <c r="AS101" i="15"/>
  <c r="AS94" i="67"/>
  <c r="BY94" i="67" s="1"/>
  <c r="AS105" i="15"/>
  <c r="AS98" i="67" s="1"/>
  <c r="BY98" i="67" s="1"/>
  <c r="O61" i="15"/>
  <c r="O54" i="67" s="1"/>
  <c r="F59" i="27"/>
  <c r="O59" i="27"/>
  <c r="H99" i="27"/>
  <c r="BB99" i="27"/>
  <c r="H51" i="1"/>
  <c r="AI159" i="15"/>
  <c r="AI152" i="67" s="1"/>
  <c r="BL71" i="67"/>
  <c r="BB78" i="27"/>
  <c r="M71" i="67"/>
  <c r="Q78" i="15"/>
  <c r="Q71" i="67"/>
  <c r="M145" i="67"/>
  <c r="Q152" i="15"/>
  <c r="BJ44" i="15"/>
  <c r="BI37" i="67" s="1"/>
  <c r="T37" i="67"/>
  <c r="T56" i="67"/>
  <c r="BJ63" i="15"/>
  <c r="BI56" i="67" s="1"/>
  <c r="O14" i="15"/>
  <c r="O7" i="67" s="1"/>
  <c r="F14" i="27"/>
  <c r="O14" i="27"/>
  <c r="J44" i="27"/>
  <c r="V44" i="15"/>
  <c r="V37" i="67" s="1"/>
  <c r="D93" i="27"/>
  <c r="M93" i="27"/>
  <c r="M93" i="15"/>
  <c r="M86" i="67"/>
  <c r="M94" i="15"/>
  <c r="Q94" i="15"/>
  <c r="AI94" i="15" s="1"/>
  <c r="AI87" i="67" s="1"/>
  <c r="D94" i="27"/>
  <c r="M94" i="27" s="1"/>
  <c r="Q94" i="27" s="1"/>
  <c r="BV88" i="67"/>
  <c r="BV101" i="67"/>
  <c r="BV105" i="67"/>
  <c r="BV153" i="67"/>
  <c r="T33" i="15"/>
  <c r="T26" i="67"/>
  <c r="H33" i="27"/>
  <c r="T37" i="15"/>
  <c r="BJ37" i="15" s="1"/>
  <c r="BI30" i="67" s="1"/>
  <c r="H37" i="27"/>
  <c r="H51" i="27"/>
  <c r="BL44" i="67"/>
  <c r="T51" i="15"/>
  <c r="BJ51" i="15" s="1"/>
  <c r="T44" i="67"/>
  <c r="BB54" i="27"/>
  <c r="BL47" i="67"/>
  <c r="V119" i="15"/>
  <c r="V112" i="67"/>
  <c r="J119" i="27"/>
  <c r="D144" i="27"/>
  <c r="M144" i="27"/>
  <c r="Q144" i="27"/>
  <c r="BN137" i="67"/>
  <c r="M144" i="15"/>
  <c r="M137" i="67" s="1"/>
  <c r="BL32" i="67"/>
  <c r="BL149" i="67"/>
  <c r="BB125" i="27"/>
  <c r="V126" i="15"/>
  <c r="V119" i="67"/>
  <c r="BJ13" i="15"/>
  <c r="BI6" i="67"/>
  <c r="M130" i="15"/>
  <c r="Q130" i="15"/>
  <c r="V149" i="15"/>
  <c r="V142" i="67"/>
  <c r="M128" i="15"/>
  <c r="M121" i="67"/>
  <c r="V146" i="15"/>
  <c r="V139" i="67" s="1"/>
  <c r="J142" i="27"/>
  <c r="M134" i="15"/>
  <c r="M127" i="67"/>
  <c r="T125" i="15"/>
  <c r="BJ125" i="15" s="1"/>
  <c r="T118" i="67"/>
  <c r="O19" i="15"/>
  <c r="O12" i="67"/>
  <c r="H65" i="27"/>
  <c r="BL58" i="67"/>
  <c r="H61" i="27"/>
  <c r="BB61" i="27"/>
  <c r="H60" i="27"/>
  <c r="BB60" i="27" s="1"/>
  <c r="D79" i="27"/>
  <c r="M79" i="27"/>
  <c r="T32" i="15"/>
  <c r="T25" i="67"/>
  <c r="T42" i="15"/>
  <c r="BJ42" i="15" s="1"/>
  <c r="T35" i="67"/>
  <c r="F21" i="27"/>
  <c r="O21" i="27"/>
  <c r="O90" i="15"/>
  <c r="O67" i="15"/>
  <c r="O60" i="67"/>
  <c r="F67" i="27"/>
  <c r="O67" i="27" s="1"/>
  <c r="Q67" i="27"/>
  <c r="BN60" i="67" s="1"/>
  <c r="O80" i="15"/>
  <c r="O73" i="67"/>
  <c r="F80" i="27"/>
  <c r="O80" i="27" s="1"/>
  <c r="H87" i="27"/>
  <c r="BB87" i="27"/>
  <c r="H94" i="27"/>
  <c r="T94" i="15"/>
  <c r="T87" i="67"/>
  <c r="BV97" i="67"/>
  <c r="J134" i="27"/>
  <c r="BV143" i="67"/>
  <c r="BV151" i="67"/>
  <c r="H124" i="27"/>
  <c r="BL117" i="67" s="1"/>
  <c r="BJ124" i="15"/>
  <c r="BI117" i="67"/>
  <c r="V110" i="15"/>
  <c r="V103" i="67"/>
  <c r="M105" i="15"/>
  <c r="M98" i="67" s="1"/>
  <c r="M132" i="15"/>
  <c r="M125" i="67" s="1"/>
  <c r="F145" i="27"/>
  <c r="O145" i="27"/>
  <c r="O140" i="15"/>
  <c r="Q140" i="15" s="1"/>
  <c r="Q133" i="67" s="1"/>
  <c r="O133" i="67"/>
  <c r="T35" i="15"/>
  <c r="T28" i="67" s="1"/>
  <c r="H95" i="27"/>
  <c r="BB95" i="27"/>
  <c r="O73" i="15"/>
  <c r="O66" i="67"/>
  <c r="M10" i="15"/>
  <c r="M3" i="67"/>
  <c r="T40" i="15"/>
  <c r="T52" i="15"/>
  <c r="BJ52" i="15" s="1"/>
  <c r="H66" i="27"/>
  <c r="T15" i="15"/>
  <c r="H15" i="27"/>
  <c r="BB15" i="27" s="1"/>
  <c r="J22" i="27"/>
  <c r="V22" i="15"/>
  <c r="V15" i="67"/>
  <c r="D26" i="27"/>
  <c r="M26" i="27"/>
  <c r="M26" i="15"/>
  <c r="M19" i="67"/>
  <c r="M29" i="15"/>
  <c r="M22" i="67" s="1"/>
  <c r="D29" i="27"/>
  <c r="M29" i="27" s="1"/>
  <c r="Q29" i="27" s="1"/>
  <c r="M47" i="15"/>
  <c r="M40" i="67"/>
  <c r="D47" i="27"/>
  <c r="M47" i="27"/>
  <c r="D49" i="27"/>
  <c r="M49" i="27" s="1"/>
  <c r="M49" i="15"/>
  <c r="M42" i="67"/>
  <c r="M77" i="15"/>
  <c r="D77" i="27"/>
  <c r="M77" i="27" s="1"/>
  <c r="BV73" i="67"/>
  <c r="BV76" i="67"/>
  <c r="BV80" i="67"/>
  <c r="V90" i="15"/>
  <c r="V83" i="67"/>
  <c r="J90" i="27"/>
  <c r="BV85" i="67"/>
  <c r="BV89" i="67"/>
  <c r="BV93" i="67"/>
  <c r="BV100" i="67"/>
  <c r="BV109" i="67"/>
  <c r="BN111" i="67"/>
  <c r="BV57" i="67"/>
  <c r="BV53" i="67"/>
  <c r="BV51" i="67"/>
  <c r="BV49" i="67"/>
  <c r="BV45" i="67"/>
  <c r="BV41" i="67"/>
  <c r="BV37" i="67"/>
  <c r="BV33" i="67"/>
  <c r="BV29" i="67"/>
  <c r="BV25" i="67"/>
  <c r="BV21" i="67"/>
  <c r="BV17" i="67"/>
  <c r="BV13" i="67"/>
  <c r="BV9" i="67"/>
  <c r="BV5" i="67"/>
  <c r="BV61" i="67"/>
  <c r="BV77" i="67"/>
  <c r="BV81" i="67"/>
  <c r="BV83" i="67"/>
  <c r="BV91" i="67"/>
  <c r="M102" i="67"/>
  <c r="Q109" i="15"/>
  <c r="AI109" i="15" s="1"/>
  <c r="AI102" i="67" s="1"/>
  <c r="T52" i="67"/>
  <c r="BJ59" i="15"/>
  <c r="BI52" i="67" s="1"/>
  <c r="T145" i="67"/>
  <c r="D142" i="27"/>
  <c r="M142" i="27"/>
  <c r="Q142" i="27" s="1"/>
  <c r="M142" i="15"/>
  <c r="M135" i="67" s="1"/>
  <c r="D138" i="27"/>
  <c r="M138" i="27"/>
  <c r="Q138" i="27" s="1"/>
  <c r="M138" i="15"/>
  <c r="M131" i="67"/>
  <c r="F146" i="27"/>
  <c r="O146" i="27"/>
  <c r="O146" i="15"/>
  <c r="J144" i="27"/>
  <c r="V144" i="15"/>
  <c r="V137" i="67" s="1"/>
  <c r="F142" i="27"/>
  <c r="O142" i="27" s="1"/>
  <c r="O142" i="15"/>
  <c r="O135" i="67"/>
  <c r="V140" i="15"/>
  <c r="V133" i="67" s="1"/>
  <c r="J140" i="27"/>
  <c r="T139" i="15"/>
  <c r="T132" i="67"/>
  <c r="H139" i="27"/>
  <c r="F149" i="27"/>
  <c r="O149" i="27" s="1"/>
  <c r="Q149" i="27" s="1"/>
  <c r="BN142" i="67" s="1"/>
  <c r="O149" i="15"/>
  <c r="Q149" i="15" s="1"/>
  <c r="J152" i="27"/>
  <c r="V152" i="15"/>
  <c r="V145" i="67" s="1"/>
  <c r="M115" i="67"/>
  <c r="V25" i="15"/>
  <c r="V18" i="67"/>
  <c r="J25" i="27"/>
  <c r="V27" i="15"/>
  <c r="V20" i="67"/>
  <c r="J27" i="27"/>
  <c r="V31" i="15"/>
  <c r="V24" i="67" s="1"/>
  <c r="J31" i="27"/>
  <c r="J32" i="27"/>
  <c r="V32" i="15"/>
  <c r="V25" i="67" s="1"/>
  <c r="V34" i="15"/>
  <c r="V27" i="67" s="1"/>
  <c r="J34" i="27"/>
  <c r="J35" i="27"/>
  <c r="V35" i="15"/>
  <c r="V28" i="67"/>
  <c r="V36" i="15"/>
  <c r="J36" i="27"/>
  <c r="J37" i="27"/>
  <c r="V37" i="15"/>
  <c r="V30" i="67"/>
  <c r="V38" i="15"/>
  <c r="V31" i="67"/>
  <c r="J38" i="27"/>
  <c r="J41" i="27"/>
  <c r="V41" i="15"/>
  <c r="V34" i="67" s="1"/>
  <c r="T123" i="15"/>
  <c r="H123" i="27"/>
  <c r="BL116" i="67" s="1"/>
  <c r="T122" i="15"/>
  <c r="T115" i="67" s="1"/>
  <c r="H122" i="27"/>
  <c r="BL115" i="67" s="1"/>
  <c r="BB122" i="27"/>
  <c r="T121" i="15"/>
  <c r="T114" i="67"/>
  <c r="H121" i="27"/>
  <c r="T120" i="15"/>
  <c r="BJ120" i="15" s="1"/>
  <c r="T113" i="67"/>
  <c r="H120" i="27"/>
  <c r="BL113" i="67" s="1"/>
  <c r="T119" i="15"/>
  <c r="BJ119" i="15" s="1"/>
  <c r="H119" i="27"/>
  <c r="BB119" i="27"/>
  <c r="O125" i="15"/>
  <c r="F125" i="27"/>
  <c r="O125" i="27"/>
  <c r="Q125" i="27"/>
  <c r="BL119" i="67"/>
  <c r="BB126" i="27"/>
  <c r="O136" i="15"/>
  <c r="O129" i="67"/>
  <c r="F136" i="27"/>
  <c r="O136" i="27" s="1"/>
  <c r="Q136" i="27"/>
  <c r="BN129" i="67"/>
  <c r="D135" i="27"/>
  <c r="M135" i="27" s="1"/>
  <c r="Q135" i="27" s="1"/>
  <c r="M135" i="15"/>
  <c r="M128" i="67" s="1"/>
  <c r="J133" i="27"/>
  <c r="V133" i="15"/>
  <c r="V126" i="67"/>
  <c r="V129" i="15"/>
  <c r="V122" i="67" s="1"/>
  <c r="J129" i="27"/>
  <c r="J128" i="27"/>
  <c r="V128" i="15"/>
  <c r="V121" i="67" s="1"/>
  <c r="V127" i="15"/>
  <c r="J127" i="27"/>
  <c r="H143" i="27"/>
  <c r="BB143" i="27"/>
  <c r="M146" i="15"/>
  <c r="M139" i="67"/>
  <c r="D146" i="27"/>
  <c r="M146" i="27" s="1"/>
  <c r="BB147" i="27"/>
  <c r="BL140" i="67"/>
  <c r="J147" i="27"/>
  <c r="V147" i="15"/>
  <c r="V140" i="67" s="1"/>
  <c r="F150" i="27"/>
  <c r="O150" i="27" s="1"/>
  <c r="Q150" i="27" s="1"/>
  <c r="BN143" i="67" s="1"/>
  <c r="O150" i="15"/>
  <c r="O143" i="67" s="1"/>
  <c r="F151" i="27"/>
  <c r="O151" i="27"/>
  <c r="Q151" i="27" s="1"/>
  <c r="O151" i="15"/>
  <c r="O144" i="67" s="1"/>
  <c r="D14" i="27"/>
  <c r="M14" i="27"/>
  <c r="Q14" i="27" s="1"/>
  <c r="M15" i="15"/>
  <c r="Q15" i="15" s="1"/>
  <c r="Q8" i="67" s="1"/>
  <c r="D15" i="27"/>
  <c r="M15" i="27" s="1"/>
  <c r="Q15" i="27"/>
  <c r="T25" i="15"/>
  <c r="H25" i="27"/>
  <c r="BL18" i="67" s="1"/>
  <c r="T30" i="15"/>
  <c r="H30" i="27"/>
  <c r="BB30" i="27"/>
  <c r="M81" i="15"/>
  <c r="M74" i="67" s="1"/>
  <c r="D81" i="27"/>
  <c r="M81" i="27"/>
  <c r="J89" i="27"/>
  <c r="V89" i="15"/>
  <c r="O91" i="15"/>
  <c r="O84" i="67" s="1"/>
  <c r="F91" i="27"/>
  <c r="O91" i="27"/>
  <c r="O93" i="15"/>
  <c r="O86" i="67" s="1"/>
  <c r="F93" i="27"/>
  <c r="O93" i="27" s="1"/>
  <c r="F120" i="27"/>
  <c r="O120" i="27"/>
  <c r="O120" i="15"/>
  <c r="O113" i="67"/>
  <c r="BL127" i="67"/>
  <c r="D115" i="27"/>
  <c r="M115" i="27" s="1"/>
  <c r="F107" i="27"/>
  <c r="O107" i="27"/>
  <c r="Q107" i="27"/>
  <c r="BN100" i="67" s="1"/>
  <c r="T132" i="15"/>
  <c r="T46" i="67"/>
  <c r="J86" i="27"/>
  <c r="D96" i="27"/>
  <c r="M96" i="27" s="1"/>
  <c r="T27" i="15"/>
  <c r="T20" i="67" s="1"/>
  <c r="T28" i="15"/>
  <c r="BL66" i="67"/>
  <c r="BB73" i="27"/>
  <c r="V83" i="15"/>
  <c r="V76" i="67"/>
  <c r="V16" i="15"/>
  <c r="V9" i="67" s="1"/>
  <c r="J16" i="27"/>
  <c r="F23" i="27"/>
  <c r="O23" i="27"/>
  <c r="O23" i="15"/>
  <c r="O16" i="67"/>
  <c r="F41" i="27"/>
  <c r="O41" i="27"/>
  <c r="Q41" i="27" s="1"/>
  <c r="O41" i="15"/>
  <c r="O34" i="67" s="1"/>
  <c r="O42" i="15"/>
  <c r="F42" i="27"/>
  <c r="O42" i="27" s="1"/>
  <c r="F44" i="27"/>
  <c r="O44" i="27"/>
  <c r="O44" i="15"/>
  <c r="O37" i="67" s="1"/>
  <c r="F47" i="27"/>
  <c r="O47" i="27"/>
  <c r="O52" i="15"/>
  <c r="O45" i="67" s="1"/>
  <c r="F52" i="27"/>
  <c r="O52" i="27"/>
  <c r="F56" i="27"/>
  <c r="O56" i="27" s="1"/>
  <c r="O56" i="15"/>
  <c r="O49" i="67"/>
  <c r="O57" i="15"/>
  <c r="F57" i="27"/>
  <c r="O57" i="27" s="1"/>
  <c r="Q57" i="27" s="1"/>
  <c r="F63" i="27"/>
  <c r="O63" i="27" s="1"/>
  <c r="Q63" i="27" s="1"/>
  <c r="O63" i="15"/>
  <c r="O56" i="67" s="1"/>
  <c r="F66" i="27"/>
  <c r="O66" i="27" s="1"/>
  <c r="Q66" i="27" s="1"/>
  <c r="BN59" i="67"/>
  <c r="O66" i="15"/>
  <c r="O59" i="67"/>
  <c r="H68" i="27"/>
  <c r="BB68" i="27"/>
  <c r="T68" i="15"/>
  <c r="T61" i="67" s="1"/>
  <c r="T71" i="15"/>
  <c r="T64" i="67"/>
  <c r="H71" i="27"/>
  <c r="BL64" i="67" s="1"/>
  <c r="BB71" i="27"/>
  <c r="H72" i="27"/>
  <c r="BB72" i="27"/>
  <c r="T72" i="15"/>
  <c r="H75" i="27"/>
  <c r="BL68" i="67"/>
  <c r="T75" i="15"/>
  <c r="BJ75" i="15" s="1"/>
  <c r="BI68" i="67" s="1"/>
  <c r="T68" i="67"/>
  <c r="J78" i="27"/>
  <c r="V78" i="15"/>
  <c r="V71" i="67"/>
  <c r="H88" i="27"/>
  <c r="T88" i="15"/>
  <c r="BJ88" i="15"/>
  <c r="M87" i="15"/>
  <c r="M80" i="67" s="1"/>
  <c r="D87" i="27"/>
  <c r="M87" i="27" s="1"/>
  <c r="M78" i="67"/>
  <c r="M77" i="67"/>
  <c r="O98" i="15"/>
  <c r="F98" i="27"/>
  <c r="O98" i="27"/>
  <c r="T109" i="15"/>
  <c r="BJ109" i="15" s="1"/>
  <c r="T102" i="67"/>
  <c r="H109" i="27"/>
  <c r="BL102" i="67"/>
  <c r="H23" i="27"/>
  <c r="BL16" i="67" s="1"/>
  <c r="T23" i="15"/>
  <c r="BJ23" i="15" s="1"/>
  <c r="BI16" i="67" s="1"/>
  <c r="M95" i="15"/>
  <c r="M88" i="67"/>
  <c r="D95" i="27"/>
  <c r="M95" i="27"/>
  <c r="Q95" i="27" s="1"/>
  <c r="BN88" i="67" s="1"/>
  <c r="D98" i="27"/>
  <c r="M98" i="27"/>
  <c r="Q98" i="27" s="1"/>
  <c r="M98" i="15"/>
  <c r="M91" i="67"/>
  <c r="O102" i="15"/>
  <c r="O95" i="67"/>
  <c r="F102" i="27"/>
  <c r="O102" i="27"/>
  <c r="Q102" i="27" s="1"/>
  <c r="BN95" i="67"/>
  <c r="J118" i="27"/>
  <c r="V118" i="15"/>
  <c r="V111" i="67" s="1"/>
  <c r="T133" i="15"/>
  <c r="H133" i="27"/>
  <c r="BL126" i="67" s="1"/>
  <c r="BJ131" i="15"/>
  <c r="BI124" i="67" s="1"/>
  <c r="J113" i="27"/>
  <c r="T105" i="15"/>
  <c r="F106" i="27"/>
  <c r="O106" i="27" s="1"/>
  <c r="T127" i="15"/>
  <c r="H116" i="27"/>
  <c r="BB116" i="27" s="1"/>
  <c r="BL123" i="67"/>
  <c r="F122" i="27"/>
  <c r="O122" i="27"/>
  <c r="Q122" i="27" s="1"/>
  <c r="T130" i="15"/>
  <c r="T123" i="67" s="1"/>
  <c r="BJ130" i="15"/>
  <c r="BI123" i="67" s="1"/>
  <c r="M136" i="15"/>
  <c r="D13" i="27"/>
  <c r="M13" i="27"/>
  <c r="Q13" i="27" s="1"/>
  <c r="H12" i="27"/>
  <c r="BL5" i="67" s="1"/>
  <c r="T12" i="15"/>
  <c r="T5" i="67" s="1"/>
  <c r="M30" i="15"/>
  <c r="M23" i="67" s="1"/>
  <c r="D30" i="27"/>
  <c r="M30" i="27" s="1"/>
  <c r="D32" i="27"/>
  <c r="M32" i="27" s="1"/>
  <c r="Q32" i="27" s="1"/>
  <c r="BN25" i="67"/>
  <c r="M32" i="15"/>
  <c r="M25" i="67"/>
  <c r="D38" i="27"/>
  <c r="M38" i="27"/>
  <c r="Q38" i="27" s="1"/>
  <c r="M38" i="15"/>
  <c r="M41" i="15"/>
  <c r="M34" i="67"/>
  <c r="D41" i="27"/>
  <c r="M41" i="27" s="1"/>
  <c r="M42" i="15"/>
  <c r="M35" i="67"/>
  <c r="D42" i="27"/>
  <c r="M42" i="27"/>
  <c r="Q42" i="27" s="1"/>
  <c r="BN35" i="67" s="1"/>
  <c r="M44" i="15"/>
  <c r="M37" i="67"/>
  <c r="D44" i="27"/>
  <c r="M44" i="27" s="1"/>
  <c r="M50" i="15"/>
  <c r="D50" i="27"/>
  <c r="M50" i="27" s="1"/>
  <c r="Q50" i="27"/>
  <c r="M53" i="15"/>
  <c r="M46" i="67"/>
  <c r="D53" i="27"/>
  <c r="M53" i="27"/>
  <c r="Q53" i="27" s="1"/>
  <c r="BN46" i="67" s="1"/>
  <c r="M56" i="15"/>
  <c r="M49" i="67" s="1"/>
  <c r="D56" i="27"/>
  <c r="M56" i="27" s="1"/>
  <c r="Q56" i="27" s="1"/>
  <c r="BN49" i="67" s="1"/>
  <c r="D57" i="27"/>
  <c r="M57" i="27"/>
  <c r="M59" i="15"/>
  <c r="M52" i="67" s="1"/>
  <c r="Q59" i="15"/>
  <c r="Q52" i="67" s="1"/>
  <c r="D59" i="27"/>
  <c r="M59" i="27"/>
  <c r="M61" i="15"/>
  <c r="D62" i="27"/>
  <c r="M62" i="27"/>
  <c r="Q62" i="27" s="1"/>
  <c r="M62" i="15"/>
  <c r="M55" i="67" s="1"/>
  <c r="D64" i="27"/>
  <c r="M64" i="27"/>
  <c r="Q64" i="27" s="1"/>
  <c r="M64" i="15"/>
  <c r="M57" i="67" s="1"/>
  <c r="F71" i="27"/>
  <c r="O71" i="27"/>
  <c r="O71" i="15"/>
  <c r="O64" i="67"/>
  <c r="J143" i="27"/>
  <c r="V143" i="15"/>
  <c r="V136" i="67"/>
  <c r="T135" i="67"/>
  <c r="BJ142" i="15"/>
  <c r="BI135" i="67"/>
  <c r="O138" i="15"/>
  <c r="O131" i="67"/>
  <c r="F138" i="27"/>
  <c r="O138" i="27"/>
  <c r="H150" i="27"/>
  <c r="V150" i="27" s="1"/>
  <c r="T150" i="15"/>
  <c r="Q90" i="27"/>
  <c r="BN83" i="67"/>
  <c r="BN85" i="67"/>
  <c r="T54" i="67"/>
  <c r="BJ24" i="15"/>
  <c r="BI17" i="67" s="1"/>
  <c r="T17" i="67"/>
  <c r="M32" i="67"/>
  <c r="BB84" i="27"/>
  <c r="BL77" i="67"/>
  <c r="O108" i="67"/>
  <c r="Q115" i="15"/>
  <c r="AI115" i="15" s="1"/>
  <c r="Q108" i="67"/>
  <c r="BJ136" i="15"/>
  <c r="BI129" i="67" s="1"/>
  <c r="T129" i="67"/>
  <c r="O57" i="67"/>
  <c r="T86" i="67"/>
  <c r="BJ93" i="15"/>
  <c r="BI86" i="67"/>
  <c r="D112" i="27"/>
  <c r="M112" i="27"/>
  <c r="Q112" i="27" s="1"/>
  <c r="BN105" i="67" s="1"/>
  <c r="AQ143" i="67"/>
  <c r="BJ116" i="15"/>
  <c r="BI109" i="67" s="1"/>
  <c r="O144" i="15"/>
  <c r="AS78" i="15"/>
  <c r="AS71" i="67" s="1"/>
  <c r="BY71" i="67" s="1"/>
  <c r="AS98" i="15"/>
  <c r="AS91" i="67"/>
  <c r="BY91" i="67" s="1"/>
  <c r="T62" i="15"/>
  <c r="J30" i="27"/>
  <c r="D31" i="27"/>
  <c r="M31" i="27"/>
  <c r="H136" i="27"/>
  <c r="BB136" i="27" s="1"/>
  <c r="O132" i="15"/>
  <c r="AS102" i="15"/>
  <c r="AS95" i="67" s="1"/>
  <c r="BY95" i="67" s="1"/>
  <c r="Q35" i="15"/>
  <c r="M139" i="15"/>
  <c r="M132" i="67" s="1"/>
  <c r="H138" i="27"/>
  <c r="AS76" i="15"/>
  <c r="AS69" i="67"/>
  <c r="BY69" i="67"/>
  <c r="M92" i="15"/>
  <c r="Q92" i="15" s="1"/>
  <c r="D35" i="27"/>
  <c r="M35" i="27"/>
  <c r="T85" i="15"/>
  <c r="M82" i="15"/>
  <c r="M75" i="67"/>
  <c r="BJ66" i="15"/>
  <c r="BI59" i="67"/>
  <c r="BJ47" i="15"/>
  <c r="BI40" i="67" s="1"/>
  <c r="M147" i="15"/>
  <c r="M140" i="67" s="1"/>
  <c r="M118" i="15"/>
  <c r="T146" i="15"/>
  <c r="AS116" i="15"/>
  <c r="AS109" i="67"/>
  <c r="BY109" i="67"/>
  <c r="AS121" i="15"/>
  <c r="AS114" i="67"/>
  <c r="BY114" i="67" s="1"/>
  <c r="V117" i="15"/>
  <c r="V110" i="67"/>
  <c r="AS128" i="15"/>
  <c r="AS121" i="67"/>
  <c r="BY121" i="67" s="1"/>
  <c r="T84" i="15"/>
  <c r="BJ84" i="15" s="1"/>
  <c r="BI77" i="67"/>
  <c r="J80" i="27"/>
  <c r="T74" i="15"/>
  <c r="T67" i="67" s="1"/>
  <c r="V135" i="15"/>
  <c r="BJ145" i="15"/>
  <c r="BI138" i="67" s="1"/>
  <c r="BB153" i="27"/>
  <c r="M104" i="15"/>
  <c r="Q104" i="15" s="1"/>
  <c r="Q112" i="15"/>
  <c r="AI112" i="15" s="1"/>
  <c r="AI105" i="67" s="1"/>
  <c r="AS117" i="15"/>
  <c r="AS110" i="67"/>
  <c r="BY110" i="67"/>
  <c r="Q88" i="15"/>
  <c r="AI88" i="15" s="1"/>
  <c r="AI81" i="67" s="1"/>
  <c r="D39" i="27"/>
  <c r="M39" i="27" s="1"/>
  <c r="F58" i="27"/>
  <c r="O58" i="27"/>
  <c r="T141" i="15"/>
  <c r="BJ138" i="15"/>
  <c r="BI131" i="67" s="1"/>
  <c r="AS107" i="15"/>
  <c r="AS100" i="67"/>
  <c r="BY100" i="67" s="1"/>
  <c r="AS136" i="15"/>
  <c r="AS129" i="67" s="1"/>
  <c r="BY129" i="67"/>
  <c r="F115" i="27"/>
  <c r="O115" i="27"/>
  <c r="Q115" i="27" s="1"/>
  <c r="AS145" i="15"/>
  <c r="AS138" i="67"/>
  <c r="BY138" i="67" s="1"/>
  <c r="F130" i="27"/>
  <c r="O130" i="27" s="1"/>
  <c r="Q130" i="27"/>
  <c r="BN123" i="67"/>
  <c r="O72" i="15"/>
  <c r="O65" i="67" s="1"/>
  <c r="V47" i="15"/>
  <c r="V40" i="67"/>
  <c r="AS94" i="15"/>
  <c r="AS87" i="67" s="1"/>
  <c r="BY87" i="67" s="1"/>
  <c r="O134" i="15"/>
  <c r="O127" i="67" s="1"/>
  <c r="M63" i="15"/>
  <c r="J43" i="27"/>
  <c r="O103" i="15"/>
  <c r="O96" i="67" s="1"/>
  <c r="H24" i="27"/>
  <c r="BL17" i="67" s="1"/>
  <c r="AS141" i="15"/>
  <c r="AS134" i="67"/>
  <c r="BY134" i="67" s="1"/>
  <c r="O70" i="15"/>
  <c r="O97" i="15"/>
  <c r="O90" i="67" s="1"/>
  <c r="AS87" i="15"/>
  <c r="AS80" i="67" s="1"/>
  <c r="BY80" i="67"/>
  <c r="O68" i="15"/>
  <c r="T105" i="67"/>
  <c r="AU94" i="67"/>
  <c r="J108" i="27"/>
  <c r="AS28" i="15"/>
  <c r="AS21" i="67" s="1"/>
  <c r="BY21" i="67" s="1"/>
  <c r="O50" i="15"/>
  <c r="J49" i="27"/>
  <c r="AQ49" i="27" s="1"/>
  <c r="J26" i="27"/>
  <c r="AS36" i="15"/>
  <c r="AS29" i="67" s="1"/>
  <c r="BY29" i="67"/>
  <c r="AS20" i="15"/>
  <c r="AS13" i="67" s="1"/>
  <c r="BY13" i="67" s="1"/>
  <c r="AS129" i="15"/>
  <c r="AS122" i="67"/>
  <c r="BY122" i="67"/>
  <c r="BB43" i="27"/>
  <c r="BL36" i="67"/>
  <c r="O88" i="67"/>
  <c r="T85" i="67"/>
  <c r="BJ92" i="15"/>
  <c r="BI85" i="67" s="1"/>
  <c r="O72" i="67"/>
  <c r="Q79" i="15"/>
  <c r="BB101" i="27"/>
  <c r="BL94" i="67"/>
  <c r="M64" i="67"/>
  <c r="O98" i="67"/>
  <c r="O18" i="67"/>
  <c r="Q25" i="15"/>
  <c r="BJ31" i="15"/>
  <c r="BI24" i="67"/>
  <c r="T24" i="67"/>
  <c r="O2" i="67"/>
  <c r="Q9" i="15"/>
  <c r="Q2" i="67"/>
  <c r="O51" i="67"/>
  <c r="M92" i="67"/>
  <c r="BB152" i="27"/>
  <c r="Q116" i="15"/>
  <c r="AI116" i="15" s="1"/>
  <c r="AI109" i="67" s="1"/>
  <c r="AS148" i="15"/>
  <c r="AS141" i="67" s="1"/>
  <c r="BY141" i="67" s="1"/>
  <c r="M133" i="15"/>
  <c r="Q114" i="27"/>
  <c r="BN107" i="67"/>
  <c r="T138" i="67"/>
  <c r="AS120" i="15"/>
  <c r="AS113" i="67"/>
  <c r="BY113" i="67" s="1"/>
  <c r="F25" i="27"/>
  <c r="O25" i="27" s="1"/>
  <c r="BJ60" i="15"/>
  <c r="BI53" i="67"/>
  <c r="M73" i="15"/>
  <c r="Q73" i="15" s="1"/>
  <c r="D71" i="27"/>
  <c r="M71" i="27" s="1"/>
  <c r="Q71" i="27" s="1"/>
  <c r="O119" i="15"/>
  <c r="M151" i="15"/>
  <c r="BL147" i="67"/>
  <c r="AS106" i="15"/>
  <c r="AS99" i="67" s="1"/>
  <c r="BY99" i="67" s="1"/>
  <c r="H117" i="27"/>
  <c r="BJ95" i="15"/>
  <c r="BI88" i="67" s="1"/>
  <c r="Q96" i="15"/>
  <c r="AI96" i="15" s="1"/>
  <c r="M131" i="15"/>
  <c r="M107" i="15"/>
  <c r="Q107" i="15" s="1"/>
  <c r="F105" i="27"/>
  <c r="O105" i="27" s="1"/>
  <c r="Q105" i="27" s="1"/>
  <c r="H31" i="27"/>
  <c r="BB31" i="27"/>
  <c r="AS34" i="15"/>
  <c r="AS27" i="67"/>
  <c r="BY27" i="67"/>
  <c r="M20" i="15"/>
  <c r="M13" i="67" s="1"/>
  <c r="D99" i="27"/>
  <c r="M99" i="27" s="1"/>
  <c r="Q99" i="27"/>
  <c r="M97" i="15"/>
  <c r="M90" i="67" s="1"/>
  <c r="T43" i="15"/>
  <c r="BJ43" i="15" s="1"/>
  <c r="BI36" i="67"/>
  <c r="BL141" i="67"/>
  <c r="T111" i="15"/>
  <c r="O11" i="15"/>
  <c r="O4" i="67" s="1"/>
  <c r="M34" i="15"/>
  <c r="Q34" i="15" s="1"/>
  <c r="O53" i="15"/>
  <c r="Q53" i="15" s="1"/>
  <c r="J70" i="27"/>
  <c r="AS45" i="15"/>
  <c r="AS38" i="67" s="1"/>
  <c r="BY38" i="67" s="1"/>
  <c r="V50" i="15"/>
  <c r="V17" i="15"/>
  <c r="V10" i="67" s="1"/>
  <c r="F79" i="27"/>
  <c r="O79" i="27"/>
  <c r="BJ29" i="15"/>
  <c r="BI22" i="67"/>
  <c r="Q147" i="27"/>
  <c r="BN140" i="67"/>
  <c r="H137" i="27"/>
  <c r="M125" i="15"/>
  <c r="Q83" i="15"/>
  <c r="Q76" i="67" s="1"/>
  <c r="J103" i="27"/>
  <c r="AS74" i="15"/>
  <c r="AS67" i="67"/>
  <c r="BY67" i="67"/>
  <c r="AS56" i="15"/>
  <c r="AS49" i="67"/>
  <c r="BY49" i="67"/>
  <c r="D18" i="27"/>
  <c r="M18" i="27"/>
  <c r="BJ56" i="15"/>
  <c r="BI49" i="67"/>
  <c r="O75" i="15"/>
  <c r="O68" i="67" s="1"/>
  <c r="J62" i="27"/>
  <c r="D23" i="27"/>
  <c r="M23" i="27"/>
  <c r="Q23" i="27" s="1"/>
  <c r="V68" i="15"/>
  <c r="V61" i="67" s="1"/>
  <c r="H82" i="27"/>
  <c r="BB82" i="27" s="1"/>
  <c r="BL75" i="67"/>
  <c r="T81" i="15"/>
  <c r="Q36" i="15"/>
  <c r="O121" i="15"/>
  <c r="BJ117" i="15"/>
  <c r="BI110" i="67" s="1"/>
  <c r="T38" i="15"/>
  <c r="BJ38" i="15" s="1"/>
  <c r="H145" i="27"/>
  <c r="BB64" i="27"/>
  <c r="T149" i="15"/>
  <c r="F95" i="27"/>
  <c r="O95" i="27"/>
  <c r="F9" i="27"/>
  <c r="O9" i="27" s="1"/>
  <c r="T50" i="67"/>
  <c r="V15" i="15"/>
  <c r="D80" i="27"/>
  <c r="M80" i="27" s="1"/>
  <c r="O114" i="15"/>
  <c r="O107" i="67"/>
  <c r="O135" i="15"/>
  <c r="O128" i="67" s="1"/>
  <c r="BJ137" i="15"/>
  <c r="BI130" i="67" s="1"/>
  <c r="M129" i="15"/>
  <c r="O110" i="15"/>
  <c r="M127" i="15"/>
  <c r="M120" i="67"/>
  <c r="H92" i="27"/>
  <c r="F36" i="27"/>
  <c r="O36" i="27" s="1"/>
  <c r="M51" i="15"/>
  <c r="M44" i="67" s="1"/>
  <c r="H57" i="27"/>
  <c r="BB57" i="27" s="1"/>
  <c r="AS88" i="15"/>
  <c r="AS81" i="67" s="1"/>
  <c r="BY81" i="67"/>
  <c r="F123" i="27"/>
  <c r="O123" i="27"/>
  <c r="AS140" i="15"/>
  <c r="AS133" i="67"/>
  <c r="BY133" i="67" s="1"/>
  <c r="AS38" i="15"/>
  <c r="AS31" i="67" s="1"/>
  <c r="BY31" i="67" s="1"/>
  <c r="T148" i="15"/>
  <c r="O27" i="15"/>
  <c r="J65" i="27"/>
  <c r="T55" i="15"/>
  <c r="BJ55" i="15" s="1"/>
  <c r="AS12" i="15"/>
  <c r="AS5" i="67" s="1"/>
  <c r="BY5" i="67" s="1"/>
  <c r="Q127" i="27"/>
  <c r="T140" i="15"/>
  <c r="V150" i="15"/>
  <c r="V143" i="67" s="1"/>
  <c r="BV119" i="67"/>
  <c r="AU104" i="67"/>
  <c r="AU81" i="67"/>
  <c r="AS62" i="15"/>
  <c r="AS55" i="67"/>
  <c r="BY55" i="67" s="1"/>
  <c r="AS43" i="15"/>
  <c r="AS36" i="67"/>
  <c r="BY36" i="67"/>
  <c r="BV150" i="67"/>
  <c r="BV155" i="67"/>
  <c r="AU22" i="67"/>
  <c r="AS133" i="15"/>
  <c r="AS126" i="67" s="1"/>
  <c r="BY126" i="67" s="1"/>
  <c r="BJ76" i="15"/>
  <c r="BI69" i="67" s="1"/>
  <c r="AS110" i="15"/>
  <c r="AS103" i="67"/>
  <c r="BY103" i="67" s="1"/>
  <c r="BJ110" i="15"/>
  <c r="BI103" i="67" s="1"/>
  <c r="AS83" i="15"/>
  <c r="AS76" i="67"/>
  <c r="BY76" i="67"/>
  <c r="AS71" i="15"/>
  <c r="AS64" i="67" s="1"/>
  <c r="BY64" i="67" s="1"/>
  <c r="AS123" i="15"/>
  <c r="AS116" i="67"/>
  <c r="BY116" i="67" s="1"/>
  <c r="AU59" i="67"/>
  <c r="BV128" i="67"/>
  <c r="BV146" i="67"/>
  <c r="BV103" i="67"/>
  <c r="BV95" i="67"/>
  <c r="BV87" i="67"/>
  <c r="BV63" i="67"/>
  <c r="BV55" i="67"/>
  <c r="BV135" i="67"/>
  <c r="AS16" i="15"/>
  <c r="AS9" i="67" s="1"/>
  <c r="BY9" i="67" s="1"/>
  <c r="BV130" i="67"/>
  <c r="BV115" i="67"/>
  <c r="AS29" i="15"/>
  <c r="AS22" i="67" s="1"/>
  <c r="BY22" i="67"/>
  <c r="BV39" i="67"/>
  <c r="BV79" i="67"/>
  <c r="BV133" i="67"/>
  <c r="BV147" i="67"/>
  <c r="AS60" i="15"/>
  <c r="AS53" i="67"/>
  <c r="BY53" i="67" s="1"/>
  <c r="AS23" i="15"/>
  <c r="AS16" i="67" s="1"/>
  <c r="BY16" i="67" s="1"/>
  <c r="AS32" i="15"/>
  <c r="AS25" i="67" s="1"/>
  <c r="BY25" i="67" s="1"/>
  <c r="AS62" i="67"/>
  <c r="BY62" i="67" s="1"/>
  <c r="AS17" i="15"/>
  <c r="AS10" i="67" s="1"/>
  <c r="BY10" i="67"/>
  <c r="AS92" i="15"/>
  <c r="AS85" i="67"/>
  <c r="BY85" i="67" s="1"/>
  <c r="BV71" i="67"/>
  <c r="AS39" i="15"/>
  <c r="AS32" i="67"/>
  <c r="BY32" i="67" s="1"/>
  <c r="BV134" i="67"/>
  <c r="BV154" i="67"/>
  <c r="BV137" i="67"/>
  <c r="AS122" i="15"/>
  <c r="AS115" i="67"/>
  <c r="BY115" i="67" s="1"/>
  <c r="BJ69" i="15"/>
  <c r="BI62" i="67" s="1"/>
  <c r="T70" i="15"/>
  <c r="T63" i="67" s="1"/>
  <c r="H70" i="27"/>
  <c r="BB70" i="27"/>
  <c r="V72" i="15"/>
  <c r="J72" i="27"/>
  <c r="H77" i="27"/>
  <c r="BB77" i="27" s="1"/>
  <c r="T77" i="15"/>
  <c r="BJ77" i="15"/>
  <c r="AU79" i="67"/>
  <c r="V81" i="15"/>
  <c r="J81" i="27"/>
  <c r="J132" i="27"/>
  <c r="V132" i="15"/>
  <c r="AU42" i="67"/>
  <c r="AQ39" i="67"/>
  <c r="AS46" i="15"/>
  <c r="AS39" i="67" s="1"/>
  <c r="BY39" i="67" s="1"/>
  <c r="J10" i="27"/>
  <c r="V10" i="15"/>
  <c r="T21" i="15"/>
  <c r="BJ21" i="15" s="1"/>
  <c r="BI14" i="67" s="1"/>
  <c r="H21" i="27"/>
  <c r="J28" i="27"/>
  <c r="J42" i="27"/>
  <c r="V42" i="15"/>
  <c r="V35" i="67" s="1"/>
  <c r="H17" i="27"/>
  <c r="BB17" i="27"/>
  <c r="T17" i="15"/>
  <c r="V24" i="15"/>
  <c r="V17" i="67" s="1"/>
  <c r="J24" i="27"/>
  <c r="M73" i="67"/>
  <c r="V148" i="15"/>
  <c r="V141" i="67"/>
  <c r="J148" i="27"/>
  <c r="J67" i="27"/>
  <c r="V67" i="15"/>
  <c r="V18" i="15"/>
  <c r="V11" i="67" s="1"/>
  <c r="J18" i="27"/>
  <c r="F30" i="27"/>
  <c r="O30" i="27" s="1"/>
  <c r="F76" i="27"/>
  <c r="O76" i="27" s="1"/>
  <c r="O76" i="15"/>
  <c r="Q76" i="15" s="1"/>
  <c r="H83" i="27"/>
  <c r="BL76" i="67" s="1"/>
  <c r="T83" i="15"/>
  <c r="H90" i="27"/>
  <c r="T90" i="15"/>
  <c r="T83" i="67" s="1"/>
  <c r="H102" i="27"/>
  <c r="T102" i="15"/>
  <c r="Q70" i="27"/>
  <c r="BN63" i="67" s="1"/>
  <c r="T16" i="15"/>
  <c r="H16" i="27"/>
  <c r="J23" i="27"/>
  <c r="V23" i="15"/>
  <c r="H41" i="27"/>
  <c r="T41" i="15"/>
  <c r="J48" i="27"/>
  <c r="V48" i="15"/>
  <c r="F54" i="27"/>
  <c r="O54" i="27"/>
  <c r="O54" i="15"/>
  <c r="Q54" i="15" s="1"/>
  <c r="H58" i="27"/>
  <c r="T58" i="15"/>
  <c r="D72" i="27"/>
  <c r="M72" i="27"/>
  <c r="Q72" i="27" s="1"/>
  <c r="M72" i="15"/>
  <c r="O74" i="15"/>
  <c r="F74" i="27"/>
  <c r="O74" i="27"/>
  <c r="D89" i="27"/>
  <c r="M89" i="27"/>
  <c r="Q89" i="27" s="1"/>
  <c r="M89" i="15"/>
  <c r="V136" i="15"/>
  <c r="V129" i="67"/>
  <c r="J136" i="27"/>
  <c r="AQ136" i="27" s="1"/>
  <c r="AV136" i="27" s="1"/>
  <c r="J29" i="27"/>
  <c r="V29" i="15"/>
  <c r="T86" i="15"/>
  <c r="BJ86" i="15" s="1"/>
  <c r="H86" i="27"/>
  <c r="BL79" i="67" s="1"/>
  <c r="BJ129" i="15"/>
  <c r="BI122" i="67" s="1"/>
  <c r="K39" i="1"/>
  <c r="K43" i="1" s="1"/>
  <c r="H43" i="1"/>
  <c r="H9" i="27"/>
  <c r="BL2" i="67" s="1"/>
  <c r="T9" i="15"/>
  <c r="V53" i="15"/>
  <c r="J53" i="27"/>
  <c r="J92" i="27"/>
  <c r="V92" i="15"/>
  <c r="V104" i="15"/>
  <c r="V97" i="67" s="1"/>
  <c r="J104" i="27"/>
  <c r="BL120" i="67"/>
  <c r="BB127" i="27"/>
  <c r="AS89" i="15"/>
  <c r="AS82" i="67" s="1"/>
  <c r="BY82" i="67" s="1"/>
  <c r="BV84" i="67"/>
  <c r="BV68" i="67"/>
  <c r="BV4" i="67"/>
  <c r="BV122" i="67"/>
  <c r="BJ11" i="15"/>
  <c r="BI4" i="67" s="1"/>
  <c r="BV145" i="67"/>
  <c r="BV148" i="67"/>
  <c r="AI155" i="15"/>
  <c r="AI148" i="67"/>
  <c r="AI154" i="15"/>
  <c r="AI147" i="67"/>
  <c r="AS24" i="15"/>
  <c r="AS17" i="67" s="1"/>
  <c r="BY17" i="67" s="1"/>
  <c r="BL154" i="67"/>
  <c r="AU13" i="67"/>
  <c r="BV120" i="67"/>
  <c r="BV112" i="67"/>
  <c r="BV96" i="67"/>
  <c r="BV72" i="67"/>
  <c r="BV107" i="67"/>
  <c r="BV111" i="67"/>
  <c r="BV149" i="67"/>
  <c r="AI157" i="15"/>
  <c r="AI150" i="67" s="1"/>
  <c r="BV99" i="67"/>
  <c r="BJ152" i="15"/>
  <c r="BI145" i="67"/>
  <c r="AS31" i="15"/>
  <c r="AS24" i="67" s="1"/>
  <c r="BY24" i="67" s="1"/>
  <c r="Q110" i="27"/>
  <c r="BN103" i="67" s="1"/>
  <c r="BL152" i="67"/>
  <c r="BB112" i="27"/>
  <c r="BL151" i="67"/>
  <c r="Q158" i="27"/>
  <c r="Q157" i="27"/>
  <c r="BB118" i="27"/>
  <c r="BN96" i="67"/>
  <c r="BL104" i="67"/>
  <c r="BL6" i="67"/>
  <c r="BB32" i="27"/>
  <c r="BL43" i="67"/>
  <c r="Q97" i="27"/>
  <c r="BL142" i="67"/>
  <c r="BB114" i="27"/>
  <c r="BB103" i="27"/>
  <c r="BB85" i="27"/>
  <c r="Q73" i="27"/>
  <c r="BN66" i="67" s="1"/>
  <c r="Q43" i="27"/>
  <c r="BN36" i="67"/>
  <c r="BB108" i="27"/>
  <c r="BB38" i="27"/>
  <c r="BB91" i="27"/>
  <c r="BB151" i="27"/>
  <c r="BL125" i="67"/>
  <c r="BL124" i="67"/>
  <c r="BL93" i="67"/>
  <c r="Q65" i="27"/>
  <c r="BN58" i="67"/>
  <c r="BB81" i="27"/>
  <c r="BN125" i="67"/>
  <c r="Q131" i="27"/>
  <c r="BN124" i="67"/>
  <c r="Q134" i="27"/>
  <c r="BN127" i="67"/>
  <c r="Q128" i="27"/>
  <c r="BB160" i="27"/>
  <c r="BL153" i="67"/>
  <c r="BB141" i="27"/>
  <c r="BL134" i="67"/>
  <c r="BB140" i="27"/>
  <c r="BL133" i="67"/>
  <c r="BL122" i="67"/>
  <c r="BB98" i="27"/>
  <c r="BL91" i="67"/>
  <c r="BL150" i="67"/>
  <c r="BB157" i="27"/>
  <c r="BL33" i="67"/>
  <c r="BB40" i="27"/>
  <c r="BL42" i="67"/>
  <c r="BB62" i="27"/>
  <c r="BL55" i="67"/>
  <c r="BL98" i="67"/>
  <c r="BB105" i="27"/>
  <c r="BB107" i="27"/>
  <c r="BL100" i="67"/>
  <c r="BB35" i="27"/>
  <c r="BL28" i="67"/>
  <c r="BB28" i="27"/>
  <c r="BL21" i="67"/>
  <c r="BL35" i="67"/>
  <c r="BB42" i="27"/>
  <c r="BB52" i="27"/>
  <c r="BL45" i="67"/>
  <c r="BB67" i="27"/>
  <c r="Q22" i="27"/>
  <c r="BN15" i="67" s="1"/>
  <c r="BB26" i="27"/>
  <c r="BL19" i="67"/>
  <c r="BL20" i="67"/>
  <c r="BB27" i="27"/>
  <c r="BL67" i="67"/>
  <c r="BB74" i="27"/>
  <c r="Q34" i="27"/>
  <c r="Q48" i="27"/>
  <c r="AU137" i="67"/>
  <c r="AU132" i="67"/>
  <c r="AS139" i="15"/>
  <c r="AS132" i="67" s="1"/>
  <c r="BY132" i="67" s="1"/>
  <c r="AU144" i="67"/>
  <c r="AS151" i="15"/>
  <c r="AS144" i="67"/>
  <c r="BY144" i="67" s="1"/>
  <c r="AU145" i="67"/>
  <c r="AU140" i="67"/>
  <c r="AQ130" i="67"/>
  <c r="AS137" i="15"/>
  <c r="AS130" i="67" s="1"/>
  <c r="BY130" i="67" s="1"/>
  <c r="AS152" i="15"/>
  <c r="AS145" i="67"/>
  <c r="BY145" i="67"/>
  <c r="AS75" i="15"/>
  <c r="AS68" i="67"/>
  <c r="BY68" i="67"/>
  <c r="AU68" i="67"/>
  <c r="AQ59" i="67"/>
  <c r="AS66" i="15"/>
  <c r="AS59" i="67"/>
  <c r="BY59" i="67"/>
  <c r="AU44" i="67"/>
  <c r="AS51" i="15"/>
  <c r="AS44" i="67"/>
  <c r="BY44" i="67" s="1"/>
  <c r="AQ96" i="67"/>
  <c r="AS103" i="15"/>
  <c r="AS96" i="67"/>
  <c r="BY96" i="67"/>
  <c r="AS112" i="15"/>
  <c r="AS105" i="67" s="1"/>
  <c r="BY105" i="67" s="1"/>
  <c r="AU105" i="67"/>
  <c r="AU125" i="67"/>
  <c r="AS126" i="15"/>
  <c r="AS119" i="67"/>
  <c r="BY119" i="67"/>
  <c r="AS144" i="15"/>
  <c r="AS137" i="67" s="1"/>
  <c r="BY137" i="67"/>
  <c r="BV156" i="67"/>
  <c r="BJ144" i="15"/>
  <c r="BI137" i="67" s="1"/>
  <c r="AS149" i="15"/>
  <c r="AS142" i="67"/>
  <c r="BY142" i="67" s="1"/>
  <c r="AQ65" i="67"/>
  <c r="AS72" i="15"/>
  <c r="AS65" i="67" s="1"/>
  <c r="BY65" i="67"/>
  <c r="AU66" i="67"/>
  <c r="AS73" i="15"/>
  <c r="AS66" i="67"/>
  <c r="BY66" i="67"/>
  <c r="AQ60" i="67"/>
  <c r="AS67" i="15"/>
  <c r="AS60" i="67" s="1"/>
  <c r="BY60" i="67"/>
  <c r="AU58" i="67"/>
  <c r="AS65" i="15"/>
  <c r="AS58" i="67" s="1"/>
  <c r="BY58" i="67" s="1"/>
  <c r="BJ65" i="15"/>
  <c r="BI58" i="67"/>
  <c r="AU7" i="67"/>
  <c r="AS14" i="15"/>
  <c r="AS7" i="67" s="1"/>
  <c r="BY7" i="67" s="1"/>
  <c r="AS3" i="67"/>
  <c r="BY3" i="67" s="1"/>
  <c r="AU61" i="67"/>
  <c r="AS68" i="15"/>
  <c r="AS61" i="67" s="1"/>
  <c r="BY61" i="67" s="1"/>
  <c r="AU78" i="67"/>
  <c r="AU91" i="67"/>
  <c r="AQ93" i="67"/>
  <c r="AS100" i="15"/>
  <c r="AS93" i="67"/>
  <c r="BY93" i="67" s="1"/>
  <c r="AS54" i="15"/>
  <c r="AS47" i="67"/>
  <c r="BY47" i="67" s="1"/>
  <c r="AQ42" i="67"/>
  <c r="AS49" i="15"/>
  <c r="AS42" i="67"/>
  <c r="BY42" i="67"/>
  <c r="AS86" i="15"/>
  <c r="AS79" i="67"/>
  <c r="BY79" i="67"/>
  <c r="AU75" i="67"/>
  <c r="AS82" i="15"/>
  <c r="AS75" i="67"/>
  <c r="BY75" i="67"/>
  <c r="BJ82" i="15"/>
  <c r="BI75" i="67" s="1"/>
  <c r="AS90" i="15"/>
  <c r="AS83" i="67" s="1"/>
  <c r="BY83" i="67" s="1"/>
  <c r="AQ88" i="67"/>
  <c r="AS95" i="15"/>
  <c r="AS88" i="67" s="1"/>
  <c r="BY88" i="67" s="1"/>
  <c r="AS97" i="15"/>
  <c r="AS90" i="67" s="1"/>
  <c r="BY90" i="67"/>
  <c r="BJ97" i="15"/>
  <c r="BI90" i="67" s="1"/>
  <c r="AU136" i="67"/>
  <c r="BJ143" i="15"/>
  <c r="AU57" i="67"/>
  <c r="AS64" i="15"/>
  <c r="AS57" i="67" s="1"/>
  <c r="BY57" i="67" s="1"/>
  <c r="AS58" i="15"/>
  <c r="AS51" i="67"/>
  <c r="BY51" i="67" s="1"/>
  <c r="AU43" i="67"/>
  <c r="AS47" i="15"/>
  <c r="AS40" i="67"/>
  <c r="BY40" i="67" s="1"/>
  <c r="AS22" i="15"/>
  <c r="AS15" i="67"/>
  <c r="BY15" i="67" s="1"/>
  <c r="AQ107" i="67"/>
  <c r="AS114" i="15"/>
  <c r="AS107" i="67" s="1"/>
  <c r="BY107" i="67" s="1"/>
  <c r="AU34" i="67"/>
  <c r="AS41" i="15"/>
  <c r="AS34" i="67" s="1"/>
  <c r="BY34" i="67" s="1"/>
  <c r="AU20" i="67"/>
  <c r="AS27" i="15"/>
  <c r="AS20" i="67" s="1"/>
  <c r="BY20" i="67" s="1"/>
  <c r="AU29" i="67"/>
  <c r="BJ36" i="15"/>
  <c r="BI29" i="67" s="1"/>
  <c r="AS70" i="15"/>
  <c r="AS63" i="67" s="1"/>
  <c r="BY63" i="67" s="1"/>
  <c r="AQ63" i="67"/>
  <c r="AS84" i="15"/>
  <c r="AS77" i="67"/>
  <c r="BY77" i="67" s="1"/>
  <c r="BV108" i="67"/>
  <c r="BB146" i="27"/>
  <c r="BL139" i="67"/>
  <c r="Q117" i="15"/>
  <c r="M110" i="67"/>
  <c r="BB96" i="27"/>
  <c r="BL89" i="67"/>
  <c r="M6" i="67"/>
  <c r="Q13" i="15"/>
  <c r="T103" i="67"/>
  <c r="Q40" i="27"/>
  <c r="F10" i="27"/>
  <c r="O10" i="27" s="1"/>
  <c r="Q10" i="27"/>
  <c r="O10" i="15"/>
  <c r="O16" i="15"/>
  <c r="Q16" i="15" s="1"/>
  <c r="F16" i="27"/>
  <c r="O16" i="27"/>
  <c r="D19" i="27"/>
  <c r="M19" i="27"/>
  <c r="Q19" i="27" s="1"/>
  <c r="BN12" i="67" s="1"/>
  <c r="O14" i="67"/>
  <c r="Q21" i="15"/>
  <c r="V40" i="15"/>
  <c r="J40" i="27"/>
  <c r="V36" i="67"/>
  <c r="J74" i="27"/>
  <c r="V74" i="15"/>
  <c r="V87" i="15"/>
  <c r="J87" i="27"/>
  <c r="M84" i="67"/>
  <c r="V52" i="67"/>
  <c r="BI44" i="67"/>
  <c r="BJ14" i="15"/>
  <c r="BI7" i="67" s="1"/>
  <c r="T7" i="67"/>
  <c r="O24" i="15"/>
  <c r="F24" i="27"/>
  <c r="O24" i="27"/>
  <c r="F81" i="27"/>
  <c r="O81" i="27"/>
  <c r="O81" i="15"/>
  <c r="Q81" i="15" s="1"/>
  <c r="AI81" i="15" s="1"/>
  <c r="D148" i="27"/>
  <c r="M148" i="27"/>
  <c r="Q148" i="27" s="1"/>
  <c r="M148" i="15"/>
  <c r="V45" i="15"/>
  <c r="J45" i="27"/>
  <c r="V122" i="15"/>
  <c r="V115" i="67"/>
  <c r="J122" i="27"/>
  <c r="T128" i="15"/>
  <c r="F20" i="27"/>
  <c r="O20" i="27" s="1"/>
  <c r="Q20" i="27" s="1"/>
  <c r="O20" i="15"/>
  <c r="O62" i="15"/>
  <c r="F62" i="27"/>
  <c r="O62" i="27" s="1"/>
  <c r="Q160" i="27"/>
  <c r="V33" i="15"/>
  <c r="J33" i="27"/>
  <c r="D145" i="27"/>
  <c r="M145" i="27"/>
  <c r="M145" i="15"/>
  <c r="BB162" i="27"/>
  <c r="BL155" i="67"/>
  <c r="J56" i="27"/>
  <c r="V56" i="15"/>
  <c r="F137" i="27"/>
  <c r="O137" i="27" s="1"/>
  <c r="O137" i="15"/>
  <c r="Q154" i="27"/>
  <c r="J102" i="27"/>
  <c r="Q155" i="27"/>
  <c r="BN148" i="67" s="1"/>
  <c r="Q163" i="27"/>
  <c r="BN156" i="67"/>
  <c r="V118" i="67"/>
  <c r="V144" i="67"/>
  <c r="J120" i="27"/>
  <c r="V120" i="15"/>
  <c r="J130" i="27"/>
  <c r="V130" i="15"/>
  <c r="V138" i="67"/>
  <c r="V134" i="67"/>
  <c r="V116" i="67"/>
  <c r="J124" i="27"/>
  <c r="V124" i="15"/>
  <c r="V132" i="67"/>
  <c r="Q156" i="27"/>
  <c r="BB155" i="27"/>
  <c r="BB163" i="27"/>
  <c r="V156" i="67"/>
  <c r="AI35" i="15"/>
  <c r="AI28" i="67"/>
  <c r="BL65" i="67"/>
  <c r="Q99" i="15"/>
  <c r="AI99" i="15" s="1"/>
  <c r="Q92" i="67"/>
  <c r="Q85" i="15"/>
  <c r="Q78" i="67"/>
  <c r="Q108" i="15"/>
  <c r="Q101" i="67"/>
  <c r="BJ50" i="15"/>
  <c r="BI43" i="67" s="1"/>
  <c r="BB56" i="27"/>
  <c r="T71" i="67"/>
  <c r="Q87" i="27"/>
  <c r="BN80" i="67" s="1"/>
  <c r="Q127" i="15"/>
  <c r="AI127" i="15" s="1"/>
  <c r="X180" i="15"/>
  <c r="X178" i="15"/>
  <c r="AX178" i="15" s="1"/>
  <c r="AX171" i="67" s="1"/>
  <c r="BI101" i="67"/>
  <c r="BJ114" i="15"/>
  <c r="BI107" i="67" s="1"/>
  <c r="T19" i="67"/>
  <c r="Q100" i="15"/>
  <c r="Q93" i="67"/>
  <c r="BB75" i="27"/>
  <c r="BJ12" i="15"/>
  <c r="BI5" i="67" s="1"/>
  <c r="BJ113" i="15"/>
  <c r="BI106" i="67" s="1"/>
  <c r="Q109" i="27"/>
  <c r="BN102" i="67"/>
  <c r="BJ73" i="15"/>
  <c r="BI66" i="67" s="1"/>
  <c r="BL72" i="67"/>
  <c r="T127" i="67"/>
  <c r="Q86" i="15"/>
  <c r="Q79" i="67" s="1"/>
  <c r="Q16" i="27"/>
  <c r="Q74" i="27"/>
  <c r="BN67" i="67" s="1"/>
  <c r="Q76" i="27"/>
  <c r="BJ64" i="15"/>
  <c r="BI57" i="67"/>
  <c r="Q32" i="15"/>
  <c r="AI32" i="15" s="1"/>
  <c r="AI25" i="67" s="1"/>
  <c r="BJ103" i="15"/>
  <c r="BI96" i="67" s="1"/>
  <c r="BN130" i="67"/>
  <c r="BB133" i="27"/>
  <c r="BJ118" i="15"/>
  <c r="BI111" i="67" s="1"/>
  <c r="BB45" i="27"/>
  <c r="BL23" i="67"/>
  <c r="BJ101" i="15"/>
  <c r="BI94" i="67" s="1"/>
  <c r="Q113" i="15"/>
  <c r="AI113" i="15" s="1"/>
  <c r="AI106" i="67" s="1"/>
  <c r="BB19" i="27"/>
  <c r="Q44" i="27"/>
  <c r="Q84" i="15"/>
  <c r="BL13" i="67"/>
  <c r="BL4" i="67"/>
  <c r="Q95" i="15"/>
  <c r="AI95" i="15" s="1"/>
  <c r="AI88" i="67" s="1"/>
  <c r="BN57" i="67"/>
  <c r="BL103" i="67"/>
  <c r="BJ54" i="15"/>
  <c r="BI47" i="67" s="1"/>
  <c r="Q49" i="15"/>
  <c r="AI49" i="15"/>
  <c r="AI42" i="67" s="1"/>
  <c r="Q96" i="27"/>
  <c r="BB142" i="27"/>
  <c r="Q101" i="15"/>
  <c r="Q94" i="67" s="1"/>
  <c r="BL41" i="67"/>
  <c r="Q28" i="15"/>
  <c r="Q58" i="27"/>
  <c r="BN51" i="67" s="1"/>
  <c r="BJ151" i="15"/>
  <c r="BI144" i="67" s="1"/>
  <c r="BJ126" i="15"/>
  <c r="BI119" i="67" s="1"/>
  <c r="BL99" i="67"/>
  <c r="BJ94" i="15"/>
  <c r="BI87" i="67"/>
  <c r="Q120" i="15"/>
  <c r="Q113" i="67"/>
  <c r="Q80" i="27"/>
  <c r="BN73" i="67" s="1"/>
  <c r="BI102" i="67"/>
  <c r="BJ121" i="15"/>
  <c r="BI114" i="67"/>
  <c r="Q15" i="67"/>
  <c r="Q141" i="15"/>
  <c r="AI141" i="15" s="1"/>
  <c r="AI134" i="67" s="1"/>
  <c r="BL90" i="67"/>
  <c r="BL46" i="67"/>
  <c r="BL61" i="67"/>
  <c r="T89" i="67"/>
  <c r="BB47" i="27"/>
  <c r="BB69" i="27"/>
  <c r="BL11" i="67"/>
  <c r="Q78" i="27"/>
  <c r="BN71" i="67" s="1"/>
  <c r="X176" i="15"/>
  <c r="X177" i="15"/>
  <c r="X170" i="67" s="1"/>
  <c r="Q81" i="27"/>
  <c r="BN74" i="67" s="1"/>
  <c r="BJ98" i="15"/>
  <c r="BI91" i="67" s="1"/>
  <c r="BJ100" i="15"/>
  <c r="BI93" i="67" s="1"/>
  <c r="BB124" i="27"/>
  <c r="Q59" i="27"/>
  <c r="BN52" i="67"/>
  <c r="BN6" i="67"/>
  <c r="BI35" i="67"/>
  <c r="Q26" i="27"/>
  <c r="BN19" i="67" s="1"/>
  <c r="BL52" i="67"/>
  <c r="BL129" i="67"/>
  <c r="BL92" i="67"/>
  <c r="AI108" i="67"/>
  <c r="Q143" i="15"/>
  <c r="Q147" i="15"/>
  <c r="Q140" i="67"/>
  <c r="BB14" i="27"/>
  <c r="BL7" i="67"/>
  <c r="Q31" i="27"/>
  <c r="BN24" i="67" s="1"/>
  <c r="BB23" i="27"/>
  <c r="BB9" i="27"/>
  <c r="X171" i="15"/>
  <c r="X164" i="67"/>
  <c r="X175" i="15"/>
  <c r="Z175" i="15" s="1"/>
  <c r="X174" i="15"/>
  <c r="Z174" i="15" s="1"/>
  <c r="Q40" i="15"/>
  <c r="Q33" i="67" s="1"/>
  <c r="BB24" i="27"/>
  <c r="Q79" i="27"/>
  <c r="BN72" i="67"/>
  <c r="T45" i="67"/>
  <c r="BL109" i="67"/>
  <c r="O61" i="67"/>
  <c r="M87" i="67"/>
  <c r="Q26" i="15"/>
  <c r="AI26" i="15"/>
  <c r="AI19" i="67"/>
  <c r="BJ33" i="15"/>
  <c r="BI26" i="67"/>
  <c r="BL80" i="67"/>
  <c r="Q65" i="15"/>
  <c r="Q58" i="67" s="1"/>
  <c r="BB65" i="27"/>
  <c r="BL73" i="67"/>
  <c r="BL50" i="67"/>
  <c r="BB51" i="27"/>
  <c r="Q71" i="15"/>
  <c r="Q9" i="27"/>
  <c r="BN2" i="67" s="1"/>
  <c r="K61" i="1"/>
  <c r="Q16" i="67"/>
  <c r="Q142" i="15"/>
  <c r="Q135" i="67" s="1"/>
  <c r="BJ67" i="15"/>
  <c r="BI60" i="67" s="1"/>
  <c r="T60" i="67"/>
  <c r="BL53" i="67"/>
  <c r="BL56" i="67"/>
  <c r="BL137" i="67"/>
  <c r="Q105" i="15"/>
  <c r="AI105" i="15"/>
  <c r="AI98" i="67" s="1"/>
  <c r="BL22" i="67"/>
  <c r="BB93" i="27"/>
  <c r="Q60" i="67"/>
  <c r="Q93" i="15"/>
  <c r="Q86" i="67" s="1"/>
  <c r="BL70" i="67"/>
  <c r="BB109" i="27"/>
  <c r="AI53" i="15"/>
  <c r="AI46" i="67" s="1"/>
  <c r="BJ49" i="15"/>
  <c r="BI42" i="67" s="1"/>
  <c r="Q21" i="27"/>
  <c r="M123" i="67"/>
  <c r="Q80" i="15"/>
  <c r="Q73" i="67"/>
  <c r="BN131" i="67"/>
  <c r="Q138" i="15"/>
  <c r="Q131" i="67" s="1"/>
  <c r="AI138" i="15"/>
  <c r="AI131" i="67" s="1"/>
  <c r="X170" i="15"/>
  <c r="Z170" i="15" s="1"/>
  <c r="Z163" i="67" s="1"/>
  <c r="X163" i="67"/>
  <c r="X169" i="15"/>
  <c r="X162" i="67" s="1"/>
  <c r="X168" i="15"/>
  <c r="BN64" i="67"/>
  <c r="Q145" i="27"/>
  <c r="BN138" i="67" s="1"/>
  <c r="O38" i="67"/>
  <c r="Q45" i="15"/>
  <c r="Q38" i="67"/>
  <c r="BL30" i="67"/>
  <c r="BB37" i="27"/>
  <c r="BL54" i="67"/>
  <c r="Q144" i="15"/>
  <c r="Q93" i="27"/>
  <c r="BN86" i="67" s="1"/>
  <c r="AI78" i="15"/>
  <c r="AI71" i="67"/>
  <c r="BL87" i="67"/>
  <c r="BB94" i="27"/>
  <c r="T30" i="67"/>
  <c r="BB123" i="27"/>
  <c r="BL63" i="67"/>
  <c r="Q29" i="15"/>
  <c r="BL8" i="67"/>
  <c r="T33" i="67"/>
  <c r="BJ40" i="15"/>
  <c r="BI33" i="67"/>
  <c r="BJ35" i="15"/>
  <c r="BI28" i="67" s="1"/>
  <c r="T80" i="67"/>
  <c r="BJ87" i="15"/>
  <c r="BI80" i="67"/>
  <c r="O137" i="67"/>
  <c r="BJ32" i="15"/>
  <c r="BI25" i="67"/>
  <c r="BL88" i="67"/>
  <c r="BI118" i="67"/>
  <c r="BJ27" i="15"/>
  <c r="BI20" i="67" s="1"/>
  <c r="Q128" i="15"/>
  <c r="Q121" i="67" s="1"/>
  <c r="Q102" i="15"/>
  <c r="Q95" i="67"/>
  <c r="Q146" i="27"/>
  <c r="BN139" i="67" s="1"/>
  <c r="M70" i="67"/>
  <c r="Q77" i="15"/>
  <c r="Q70" i="67" s="1"/>
  <c r="BN8" i="67"/>
  <c r="Q14" i="15"/>
  <c r="M7" i="67"/>
  <c r="BJ122" i="15"/>
  <c r="BI115" i="67" s="1"/>
  <c r="Q102" i="67"/>
  <c r="BL136" i="67"/>
  <c r="Q44" i="15"/>
  <c r="Q37" i="67" s="1"/>
  <c r="BN135" i="67"/>
  <c r="T81" i="67"/>
  <c r="Q28" i="67"/>
  <c r="BN144" i="67"/>
  <c r="BJ139" i="15"/>
  <c r="BI132" i="67" s="1"/>
  <c r="BJ71" i="15"/>
  <c r="BI64" i="67" s="1"/>
  <c r="BI113" i="67"/>
  <c r="BL112" i="67"/>
  <c r="BJ30" i="15"/>
  <c r="BI23" i="67"/>
  <c r="T23" i="67"/>
  <c r="M8" i="67"/>
  <c r="Q150" i="15"/>
  <c r="BI112" i="67"/>
  <c r="Q142" i="67"/>
  <c r="O142" i="67"/>
  <c r="Q56" i="15"/>
  <c r="Q49" i="67" s="1"/>
  <c r="T18" i="67"/>
  <c r="BB139" i="27"/>
  <c r="BL132" i="67"/>
  <c r="Q66" i="15"/>
  <c r="AI66" i="15"/>
  <c r="AI59" i="67" s="1"/>
  <c r="BJ28" i="15"/>
  <c r="BI21" i="67"/>
  <c r="T21" i="67"/>
  <c r="Q91" i="15"/>
  <c r="BL24" i="67"/>
  <c r="Q41" i="15"/>
  <c r="Q34" i="67" s="1"/>
  <c r="Q30" i="27"/>
  <c r="BN23" i="67"/>
  <c r="BJ150" i="15"/>
  <c r="BI143" i="67" s="1"/>
  <c r="T143" i="67"/>
  <c r="T120" i="67"/>
  <c r="BJ127" i="15"/>
  <c r="BI120" i="67" s="1"/>
  <c r="Q87" i="15"/>
  <c r="Q47" i="15"/>
  <c r="BB25" i="27"/>
  <c r="BB120" i="27"/>
  <c r="BN120" i="67"/>
  <c r="O63" i="67"/>
  <c r="M56" i="67"/>
  <c r="Q63" i="15"/>
  <c r="AI63" i="15" s="1"/>
  <c r="O125" i="67"/>
  <c r="Q132" i="15"/>
  <c r="M85" i="67"/>
  <c r="Q85" i="67"/>
  <c r="Q105" i="67"/>
  <c r="Q134" i="15"/>
  <c r="M97" i="67"/>
  <c r="BJ74" i="15"/>
  <c r="BI67" i="67" s="1"/>
  <c r="Q87" i="67"/>
  <c r="Q103" i="15"/>
  <c r="BB138" i="27"/>
  <c r="BL131" i="67"/>
  <c r="O43" i="67"/>
  <c r="T139" i="67"/>
  <c r="BJ146" i="15"/>
  <c r="BI139" i="67"/>
  <c r="Q139" i="15"/>
  <c r="AI139" i="15" s="1"/>
  <c r="BB58" i="27"/>
  <c r="Q81" i="67"/>
  <c r="Q118" i="15"/>
  <c r="AK118" i="15" s="1"/>
  <c r="M111" i="67"/>
  <c r="T55" i="67"/>
  <c r="BJ62" i="15"/>
  <c r="BI55" i="67" s="1"/>
  <c r="AI111" i="15"/>
  <c r="AI104" i="67" s="1"/>
  <c r="BI48" i="67"/>
  <c r="T48" i="67"/>
  <c r="Q110" i="15"/>
  <c r="O103" i="67"/>
  <c r="M124" i="67"/>
  <c r="Q131" i="15"/>
  <c r="Q124" i="67" s="1"/>
  <c r="O112" i="67"/>
  <c r="Q119" i="15"/>
  <c r="BB145" i="27"/>
  <c r="BL138" i="67"/>
  <c r="M122" i="67"/>
  <c r="Q129" i="15"/>
  <c r="V8" i="67"/>
  <c r="T31" i="67"/>
  <c r="BI31" i="67"/>
  <c r="T36" i="67"/>
  <c r="AI89" i="67"/>
  <c r="Q89" i="67"/>
  <c r="M126" i="67"/>
  <c r="Q133" i="15"/>
  <c r="M27" i="67"/>
  <c r="M100" i="67"/>
  <c r="M144" i="67"/>
  <c r="Q151" i="15"/>
  <c r="M66" i="67"/>
  <c r="BJ70" i="15"/>
  <c r="BI63" i="67" s="1"/>
  <c r="T74" i="67"/>
  <c r="BJ81" i="15"/>
  <c r="BI74" i="67"/>
  <c r="V43" i="67"/>
  <c r="BL110" i="67"/>
  <c r="BB117" i="27"/>
  <c r="Q51" i="15"/>
  <c r="AI92" i="67"/>
  <c r="BJ140" i="15"/>
  <c r="BI133" i="67" s="1"/>
  <c r="T133" i="67"/>
  <c r="T142" i="67"/>
  <c r="BJ149" i="15"/>
  <c r="BI142" i="67" s="1"/>
  <c r="O114" i="67"/>
  <c r="Q121" i="15"/>
  <c r="M118" i="67"/>
  <c r="Q109" i="67"/>
  <c r="Q18" i="67"/>
  <c r="AI25" i="15"/>
  <c r="AI18" i="67" s="1"/>
  <c r="Q72" i="67"/>
  <c r="AI79" i="15"/>
  <c r="AI72" i="67" s="1"/>
  <c r="Q135" i="15"/>
  <c r="BD135" i="15" s="1"/>
  <c r="Q29" i="67"/>
  <c r="Q97" i="15"/>
  <c r="Q90" i="67" s="1"/>
  <c r="BJ41" i="15"/>
  <c r="BI34" i="67" s="1"/>
  <c r="T34" i="67"/>
  <c r="BB83" i="27"/>
  <c r="V46" i="67"/>
  <c r="T51" i="67"/>
  <c r="V16" i="67"/>
  <c r="O69" i="67"/>
  <c r="V60" i="67"/>
  <c r="T14" i="67"/>
  <c r="V3" i="67"/>
  <c r="V74" i="67"/>
  <c r="BB86" i="27"/>
  <c r="M82" i="67"/>
  <c r="Q89" i="15"/>
  <c r="O47" i="67"/>
  <c r="BL9" i="67"/>
  <c r="BB16" i="27"/>
  <c r="BJ102" i="15"/>
  <c r="BI95" i="67"/>
  <c r="T95" i="67"/>
  <c r="X167" i="15"/>
  <c r="X160" i="67" s="1"/>
  <c r="X166" i="15"/>
  <c r="X159" i="67"/>
  <c r="X159" i="15"/>
  <c r="X160" i="15"/>
  <c r="X161" i="15"/>
  <c r="X154" i="67" s="1"/>
  <c r="X162" i="15"/>
  <c r="X157" i="15"/>
  <c r="X163" i="15"/>
  <c r="X164" i="15"/>
  <c r="AX164" i="15" s="1"/>
  <c r="X153" i="15"/>
  <c r="X155" i="15"/>
  <c r="X156" i="15"/>
  <c r="X149" i="67" s="1"/>
  <c r="X154" i="15"/>
  <c r="Z154" i="15" s="1"/>
  <c r="X127" i="15"/>
  <c r="X126" i="15"/>
  <c r="X87" i="15"/>
  <c r="X99" i="15"/>
  <c r="X92" i="67" s="1"/>
  <c r="X64" i="15"/>
  <c r="Z64" i="15" s="1"/>
  <c r="X11" i="15"/>
  <c r="X29" i="15"/>
  <c r="X60" i="15"/>
  <c r="X25" i="15"/>
  <c r="AX25" i="15" s="1"/>
  <c r="X47" i="15"/>
  <c r="Z47" i="15" s="1"/>
  <c r="X134" i="15"/>
  <c r="X104" i="15"/>
  <c r="X116" i="15"/>
  <c r="X109" i="67" s="1"/>
  <c r="X19" i="15"/>
  <c r="Z19" i="15" s="1"/>
  <c r="X111" i="15"/>
  <c r="X101" i="15"/>
  <c r="X79" i="15"/>
  <c r="X20" i="15"/>
  <c r="X78" i="15"/>
  <c r="X98" i="15"/>
  <c r="X91" i="67" s="1"/>
  <c r="X85" i="15"/>
  <c r="X61" i="15"/>
  <c r="X22" i="15"/>
  <c r="X58" i="15"/>
  <c r="X38" i="15"/>
  <c r="AX38" i="15" s="1"/>
  <c r="X110" i="15"/>
  <c r="X65" i="15"/>
  <c r="X103" i="15"/>
  <c r="X100" i="15"/>
  <c r="X53" i="15"/>
  <c r="X46" i="67" s="1"/>
  <c r="X69" i="15"/>
  <c r="X90" i="15"/>
  <c r="X82" i="15"/>
  <c r="X93" i="15"/>
  <c r="X57" i="15"/>
  <c r="X43" i="15"/>
  <c r="X136" i="15"/>
  <c r="X144" i="15"/>
  <c r="X30" i="15"/>
  <c r="X131" i="15"/>
  <c r="AX131" i="15" s="1"/>
  <c r="X108" i="15"/>
  <c r="X145" i="15"/>
  <c r="X133" i="15"/>
  <c r="X80" i="15"/>
  <c r="X94" i="15"/>
  <c r="X105" i="15"/>
  <c r="AX105" i="15" s="1"/>
  <c r="X42" i="15"/>
  <c r="X92" i="15"/>
  <c r="X85" i="67" s="1"/>
  <c r="X68" i="15"/>
  <c r="AX68" i="15" s="1"/>
  <c r="X55" i="15"/>
  <c r="AX55" i="15" s="1"/>
  <c r="X21" i="15"/>
  <c r="Z21" i="15"/>
  <c r="Z14" i="67" s="1"/>
  <c r="X26" i="15"/>
  <c r="X19" i="67" s="1"/>
  <c r="X72" i="15"/>
  <c r="X65" i="67" s="1"/>
  <c r="X54" i="15"/>
  <c r="X114" i="15"/>
  <c r="X119" i="15"/>
  <c r="X128" i="15"/>
  <c r="Z128" i="15"/>
  <c r="X138" i="15"/>
  <c r="X137" i="15"/>
  <c r="X124" i="15"/>
  <c r="X117" i="67"/>
  <c r="X109" i="15"/>
  <c r="X46" i="15"/>
  <c r="X51" i="15"/>
  <c r="X62" i="15"/>
  <c r="X34" i="15"/>
  <c r="X49" i="15"/>
  <c r="Z49" i="15" s="1"/>
  <c r="X14" i="15"/>
  <c r="X77" i="15"/>
  <c r="Z77" i="15"/>
  <c r="Z70" i="67" s="1"/>
  <c r="X151" i="15"/>
  <c r="AX151" i="15" s="1"/>
  <c r="X45" i="15"/>
  <c r="X120" i="15"/>
  <c r="X113" i="67"/>
  <c r="X125" i="15"/>
  <c r="X139" i="15"/>
  <c r="X130" i="15"/>
  <c r="X123" i="67"/>
  <c r="X89" i="15"/>
  <c r="X82" i="67" s="1"/>
  <c r="X118" i="15"/>
  <c r="X107" i="15"/>
  <c r="X39" i="15"/>
  <c r="X33" i="15"/>
  <c r="X26" i="67" s="1"/>
  <c r="X95" i="15"/>
  <c r="X63" i="15"/>
  <c r="X50" i="15"/>
  <c r="X56" i="15"/>
  <c r="X49" i="67" s="1"/>
  <c r="X91" i="15"/>
  <c r="X84" i="67" s="1"/>
  <c r="X18" i="15"/>
  <c r="X11" i="67"/>
  <c r="X135" i="15"/>
  <c r="X132" i="15"/>
  <c r="Z132" i="15"/>
  <c r="X115" i="15"/>
  <c r="X84" i="15"/>
  <c r="X74" i="15"/>
  <c r="X73" i="15"/>
  <c r="AX73" i="15" s="1"/>
  <c r="X96" i="15"/>
  <c r="AX96" i="15" s="1"/>
  <c r="X9" i="15"/>
  <c r="Z9" i="15" s="1"/>
  <c r="Z2" i="67" s="1"/>
  <c r="X67" i="15"/>
  <c r="X60" i="67"/>
  <c r="X88" i="15"/>
  <c r="X76" i="15"/>
  <c r="X16" i="15"/>
  <c r="X142" i="15"/>
  <c r="X147" i="15"/>
  <c r="X106" i="15"/>
  <c r="X99" i="67" s="1"/>
  <c r="X112" i="15"/>
  <c r="X149" i="15"/>
  <c r="X75" i="15"/>
  <c r="Z75" i="15" s="1"/>
  <c r="X31" i="15"/>
  <c r="X10" i="15"/>
  <c r="X3" i="67" s="1"/>
  <c r="X117" i="15"/>
  <c r="X44" i="15"/>
  <c r="X83" i="15"/>
  <c r="X150" i="15"/>
  <c r="X143" i="15"/>
  <c r="X136" i="67" s="1"/>
  <c r="X35" i="15"/>
  <c r="X97" i="15"/>
  <c r="X146" i="15"/>
  <c r="X113" i="15"/>
  <c r="Z113" i="15" s="1"/>
  <c r="X140" i="15"/>
  <c r="X28" i="15"/>
  <c r="X21" i="67" s="1"/>
  <c r="X59" i="15"/>
  <c r="X52" i="67" s="1"/>
  <c r="X123" i="15"/>
  <c r="X116" i="67" s="1"/>
  <c r="X86" i="15"/>
  <c r="Z86" i="15" s="1"/>
  <c r="X141" i="15"/>
  <c r="X52" i="15"/>
  <c r="Z52" i="15" s="1"/>
  <c r="X71" i="15"/>
  <c r="X40" i="15"/>
  <c r="X33" i="67"/>
  <c r="X32" i="15"/>
  <c r="X25" i="67" s="1"/>
  <c r="X13" i="15"/>
  <c r="X6" i="67" s="1"/>
  <c r="M65" i="67"/>
  <c r="Q72" i="15"/>
  <c r="T2" i="67"/>
  <c r="AI9" i="15"/>
  <c r="AI2" i="67"/>
  <c r="BJ9" i="15"/>
  <c r="BI2" i="67"/>
  <c r="T79" i="67"/>
  <c r="BJ16" i="15"/>
  <c r="BI9" i="67" s="1"/>
  <c r="T9" i="67"/>
  <c r="T76" i="67"/>
  <c r="BJ83" i="15"/>
  <c r="BI76" i="67"/>
  <c r="BL10" i="67"/>
  <c r="V22" i="67"/>
  <c r="V41" i="67"/>
  <c r="BJ90" i="15"/>
  <c r="BI83" i="67" s="1"/>
  <c r="O23" i="67"/>
  <c r="Q30" i="15"/>
  <c r="T70" i="67"/>
  <c r="V85" i="67"/>
  <c r="O67" i="67"/>
  <c r="Q74" i="15"/>
  <c r="Q67" i="67" s="1"/>
  <c r="BL83" i="67"/>
  <c r="BB90" i="27"/>
  <c r="T10" i="67"/>
  <c r="V21" i="67"/>
  <c r="BN128" i="67"/>
  <c r="BN118" i="67"/>
  <c r="BN121" i="67"/>
  <c r="BN56" i="67"/>
  <c r="BN94" i="67"/>
  <c r="BN75" i="67"/>
  <c r="BN43" i="67"/>
  <c r="BN41" i="67"/>
  <c r="BN114" i="67"/>
  <c r="BN54" i="67"/>
  <c r="BN147" i="67"/>
  <c r="BN77" i="67"/>
  <c r="BN27" i="67"/>
  <c r="BN92" i="67"/>
  <c r="BN68" i="67"/>
  <c r="BN79" i="67"/>
  <c r="BI136" i="67"/>
  <c r="BI70" i="67"/>
  <c r="BI79" i="67"/>
  <c r="BN3" i="67"/>
  <c r="BN153" i="67"/>
  <c r="V33" i="67"/>
  <c r="Q14" i="67"/>
  <c r="V80" i="67"/>
  <c r="O55" i="67"/>
  <c r="Q62" i="15"/>
  <c r="Q55" i="67" s="1"/>
  <c r="BI45" i="67"/>
  <c r="M12" i="67"/>
  <c r="Q19" i="15"/>
  <c r="Q6" i="67"/>
  <c r="O13" i="67"/>
  <c r="Q20" i="15"/>
  <c r="O17" i="67"/>
  <c r="BN33" i="67"/>
  <c r="M138" i="67"/>
  <c r="Q145" i="15"/>
  <c r="V67" i="67"/>
  <c r="BN115" i="67"/>
  <c r="AI59" i="15"/>
  <c r="AI52" i="67" s="1"/>
  <c r="V26" i="67"/>
  <c r="T121" i="67"/>
  <c r="BJ128" i="15"/>
  <c r="V38" i="67"/>
  <c r="V49" i="67"/>
  <c r="BL121" i="67"/>
  <c r="BB128" i="27"/>
  <c r="M141" i="67"/>
  <c r="Q148" i="15"/>
  <c r="O3" i="67"/>
  <c r="Q10" i="15"/>
  <c r="BI81" i="67"/>
  <c r="Q110" i="67"/>
  <c r="AI117" i="15"/>
  <c r="AI110" i="67"/>
  <c r="V123" i="67"/>
  <c r="V113" i="67"/>
  <c r="V117" i="67"/>
  <c r="BN149" i="67"/>
  <c r="AI120" i="67"/>
  <c r="AI28" i="15"/>
  <c r="AI21" i="67"/>
  <c r="AI100" i="15"/>
  <c r="AI93" i="67" s="1"/>
  <c r="AI108" i="15"/>
  <c r="AI101" i="67" s="1"/>
  <c r="Z120" i="15"/>
  <c r="Z113" i="67" s="1"/>
  <c r="Z18" i="15"/>
  <c r="AI85" i="15"/>
  <c r="AI78" i="67" s="1"/>
  <c r="Q19" i="67"/>
  <c r="X173" i="67"/>
  <c r="AX180" i="15"/>
  <c r="Z180" i="15"/>
  <c r="V16" i="27"/>
  <c r="AQ178" i="27"/>
  <c r="AQ179" i="27"/>
  <c r="AI67" i="15"/>
  <c r="AI60" i="67"/>
  <c r="Q98" i="67"/>
  <c r="X171" i="67"/>
  <c r="Z178" i="15"/>
  <c r="Z171" i="67" s="1"/>
  <c r="V73" i="27"/>
  <c r="AQ28" i="27"/>
  <c r="AI120" i="15"/>
  <c r="AI113" i="67" s="1"/>
  <c r="Q42" i="67"/>
  <c r="AI86" i="15"/>
  <c r="AI79" i="67" s="1"/>
  <c r="Q106" i="67"/>
  <c r="AI45" i="15"/>
  <c r="AI38" i="67" s="1"/>
  <c r="Q88" i="67"/>
  <c r="AI142" i="15"/>
  <c r="AI135" i="67" s="1"/>
  <c r="V33" i="27"/>
  <c r="AI40" i="15"/>
  <c r="AI33" i="67"/>
  <c r="AQ10" i="27"/>
  <c r="AQ80" i="27"/>
  <c r="AQ95" i="27"/>
  <c r="AQ121" i="27"/>
  <c r="AQ72" i="27"/>
  <c r="V26" i="27"/>
  <c r="V23" i="27"/>
  <c r="V148" i="27"/>
  <c r="V134" i="27"/>
  <c r="AQ142" i="27"/>
  <c r="AQ14" i="27"/>
  <c r="AQ96" i="27"/>
  <c r="AQ29" i="27"/>
  <c r="AA125" i="27"/>
  <c r="AQ125" i="27"/>
  <c r="AQ19" i="27"/>
  <c r="AV19" i="27" s="1"/>
  <c r="V164" i="27"/>
  <c r="V70" i="27"/>
  <c r="AQ170" i="27"/>
  <c r="AX177" i="15"/>
  <c r="AX170" i="67" s="1"/>
  <c r="Z177" i="15"/>
  <c r="Q46" i="67"/>
  <c r="X169" i="67"/>
  <c r="AX176" i="15"/>
  <c r="Z176" i="15"/>
  <c r="AQ177" i="27"/>
  <c r="AV177" i="27" s="1"/>
  <c r="V177" i="27"/>
  <c r="X168" i="67"/>
  <c r="AX175" i="15"/>
  <c r="AX168" i="67" s="1"/>
  <c r="AI44" i="15"/>
  <c r="AI37" i="67" s="1"/>
  <c r="AQ175" i="27"/>
  <c r="AQ174" i="27"/>
  <c r="AV174" i="27" s="1"/>
  <c r="X167" i="67"/>
  <c r="AX174" i="15"/>
  <c r="AX120" i="15"/>
  <c r="AI65" i="15"/>
  <c r="AI58" i="67" s="1"/>
  <c r="V171" i="27"/>
  <c r="AQ171" i="27"/>
  <c r="V118" i="27"/>
  <c r="AA118" i="27"/>
  <c r="AQ146" i="27"/>
  <c r="AV146" i="27" s="1"/>
  <c r="AQ163" i="27"/>
  <c r="V78" i="27"/>
  <c r="AA78" i="27" s="1"/>
  <c r="V94" i="27"/>
  <c r="V69" i="27"/>
  <c r="AQ43" i="27"/>
  <c r="AV43" i="27"/>
  <c r="AQ144" i="27"/>
  <c r="AQ68" i="27"/>
  <c r="V54" i="27"/>
  <c r="V160" i="27"/>
  <c r="V141" i="27"/>
  <c r="AA141" i="27" s="1"/>
  <c r="V75" i="27"/>
  <c r="AQ153" i="27"/>
  <c r="V154" i="27"/>
  <c r="AA154" i="27"/>
  <c r="V50" i="27"/>
  <c r="AQ75" i="27"/>
  <c r="V76" i="27"/>
  <c r="V149" i="27"/>
  <c r="V163" i="27"/>
  <c r="AQ158" i="27"/>
  <c r="V11" i="27"/>
  <c r="V79" i="27"/>
  <c r="AA79" i="27"/>
  <c r="V59" i="27"/>
  <c r="V155" i="27"/>
  <c r="V126" i="27"/>
  <c r="V147" i="27"/>
  <c r="AA147" i="27" s="1"/>
  <c r="V162" i="27"/>
  <c r="AQ27" i="27"/>
  <c r="AQ106" i="27"/>
  <c r="V100" i="27"/>
  <c r="V51" i="27"/>
  <c r="AA51" i="27" s="1"/>
  <c r="V27" i="27"/>
  <c r="AQ150" i="27"/>
  <c r="AQ126" i="27"/>
  <c r="AV126" i="27" s="1"/>
  <c r="V113" i="27"/>
  <c r="AQ90" i="27"/>
  <c r="AQ138" i="27"/>
  <c r="AQ145" i="27"/>
  <c r="AQ44" i="27"/>
  <c r="V158" i="27"/>
  <c r="V107" i="27"/>
  <c r="AA107" i="27"/>
  <c r="Z87" i="15"/>
  <c r="AI92" i="15"/>
  <c r="AI85" i="67" s="1"/>
  <c r="AQ114" i="27"/>
  <c r="AQ30" i="27"/>
  <c r="AQ123" i="27"/>
  <c r="V32" i="27"/>
  <c r="AQ15" i="27"/>
  <c r="AV15" i="27" s="1"/>
  <c r="AQ21" i="27"/>
  <c r="V12" i="27"/>
  <c r="AQ152" i="27"/>
  <c r="AQ113" i="27"/>
  <c r="AV113" i="27" s="1"/>
  <c r="AQ53" i="27"/>
  <c r="V42" i="27"/>
  <c r="AX33" i="15"/>
  <c r="AX26" i="67" s="1"/>
  <c r="AQ74" i="27"/>
  <c r="V67" i="27"/>
  <c r="AQ143" i="27"/>
  <c r="AQ38" i="27"/>
  <c r="AQ141" i="27"/>
  <c r="V99" i="27"/>
  <c r="V37" i="27"/>
  <c r="AQ63" i="27"/>
  <c r="AQ99" i="27"/>
  <c r="AV99" i="27"/>
  <c r="V136" i="27"/>
  <c r="AA136" i="27" s="1"/>
  <c r="V41" i="27"/>
  <c r="AQ34" i="27"/>
  <c r="AQ104" i="27"/>
  <c r="AQ26" i="27"/>
  <c r="AQ127" i="27"/>
  <c r="AQ76" i="27"/>
  <c r="AQ16" i="27"/>
  <c r="AQ51" i="27"/>
  <c r="AQ24" i="27"/>
  <c r="AQ157" i="27"/>
  <c r="AQ111" i="27"/>
  <c r="V64" i="27"/>
  <c r="AA64" i="27"/>
  <c r="AQ149" i="27"/>
  <c r="V62" i="27"/>
  <c r="V25" i="27"/>
  <c r="V133" i="27"/>
  <c r="AA133" i="27" s="1"/>
  <c r="V95" i="27"/>
  <c r="V38" i="27"/>
  <c r="AA38" i="27" s="1"/>
  <c r="V103" i="27"/>
  <c r="AQ66" i="27"/>
  <c r="V35" i="27"/>
  <c r="AI128" i="15"/>
  <c r="AI121" i="67"/>
  <c r="AQ56" i="27"/>
  <c r="AQ118" i="27"/>
  <c r="AV118" i="27" s="1"/>
  <c r="AQ52" i="27"/>
  <c r="AQ54" i="27"/>
  <c r="AQ61" i="27"/>
  <c r="AI23" i="15"/>
  <c r="AI16" i="67" s="1"/>
  <c r="AQ83" i="27"/>
  <c r="AQ79" i="27"/>
  <c r="AQ17" i="27"/>
  <c r="V28" i="27"/>
  <c r="AQ169" i="27"/>
  <c r="V129" i="27"/>
  <c r="AA129" i="27" s="1"/>
  <c r="AQ65" i="27"/>
  <c r="V60" i="27"/>
  <c r="V130" i="27"/>
  <c r="AA130" i="27"/>
  <c r="V87" i="27"/>
  <c r="AQ78" i="27"/>
  <c r="AQ32" i="27"/>
  <c r="AQ151" i="27"/>
  <c r="AV151" i="27" s="1"/>
  <c r="V139" i="27"/>
  <c r="V52" i="27"/>
  <c r="AQ22" i="27"/>
  <c r="AV22" i="27" s="1"/>
  <c r="AQ134" i="27"/>
  <c r="AV134" i="27"/>
  <c r="AQ60" i="27"/>
  <c r="AQ133" i="27"/>
  <c r="AV133" i="27"/>
  <c r="AQ130" i="27"/>
  <c r="AV130" i="27" s="1"/>
  <c r="AQ45" i="27"/>
  <c r="AV45" i="27"/>
  <c r="AQ87" i="27"/>
  <c r="AQ9" i="27"/>
  <c r="AQ67" i="27"/>
  <c r="V109" i="27"/>
  <c r="V80" i="27"/>
  <c r="AQ139" i="27"/>
  <c r="AV139" i="27" s="1"/>
  <c r="AQ84" i="27"/>
  <c r="AQ36" i="27"/>
  <c r="AQ20" i="27"/>
  <c r="AQ167" i="27"/>
  <c r="AV167" i="27"/>
  <c r="V71" i="27"/>
  <c r="AA71" i="27" s="1"/>
  <c r="V24" i="27"/>
  <c r="V88" i="27"/>
  <c r="AQ108" i="27"/>
  <c r="AQ147" i="27"/>
  <c r="V144" i="27"/>
  <c r="X161" i="67"/>
  <c r="AX168" i="15"/>
  <c r="Z168" i="15"/>
  <c r="AX169" i="15"/>
  <c r="AX162" i="67" s="1"/>
  <c r="AX170" i="15"/>
  <c r="AX163" i="67" s="1"/>
  <c r="AX28" i="15"/>
  <c r="AX21" i="67"/>
  <c r="AI80" i="15"/>
  <c r="AI73" i="67" s="1"/>
  <c r="AI41" i="15"/>
  <c r="AI34" i="67"/>
  <c r="AX40" i="15"/>
  <c r="AX33" i="67" s="1"/>
  <c r="AI77" i="15"/>
  <c r="AI70" i="67"/>
  <c r="Q59" i="67"/>
  <c r="Q75" i="67"/>
  <c r="AI82" i="15"/>
  <c r="AI75" i="67"/>
  <c r="Q137" i="67"/>
  <c r="AI144" i="15"/>
  <c r="AI137" i="67"/>
  <c r="AI87" i="15"/>
  <c r="AI80" i="67" s="1"/>
  <c r="AI102" i="15"/>
  <c r="AI95" i="67"/>
  <c r="AI15" i="15"/>
  <c r="AI8" i="67" s="1"/>
  <c r="AI140" i="15"/>
  <c r="AI133" i="67" s="1"/>
  <c r="AI70" i="15"/>
  <c r="AI63" i="67" s="1"/>
  <c r="AI56" i="15"/>
  <c r="AI49" i="67"/>
  <c r="AI74" i="15"/>
  <c r="AI67" i="67" s="1"/>
  <c r="AI149" i="15"/>
  <c r="AI142" i="67"/>
  <c r="AI47" i="15"/>
  <c r="AI40" i="67" s="1"/>
  <c r="Q7" i="67"/>
  <c r="AI14" i="15"/>
  <c r="AI7" i="67" s="1"/>
  <c r="Z40" i="15"/>
  <c r="Z28" i="15"/>
  <c r="Z21" i="67"/>
  <c r="AX130" i="15"/>
  <c r="AX123" i="67" s="1"/>
  <c r="Z92" i="15"/>
  <c r="AI118" i="15"/>
  <c r="AI111" i="67" s="1"/>
  <c r="Q111" i="67"/>
  <c r="Z130" i="15"/>
  <c r="Z123" i="67"/>
  <c r="Q132" i="67"/>
  <c r="AI132" i="67"/>
  <c r="Q56" i="67"/>
  <c r="AI56" i="67"/>
  <c r="AI97" i="15"/>
  <c r="AI90" i="67" s="1"/>
  <c r="Z29" i="15"/>
  <c r="Q100" i="67"/>
  <c r="AI107" i="15"/>
  <c r="AI100" i="67" s="1"/>
  <c r="AX10" i="15"/>
  <c r="BD10" i="15" s="1"/>
  <c r="BC3" i="67" s="1"/>
  <c r="AX3" i="67"/>
  <c r="Q27" i="67"/>
  <c r="AI34" i="15"/>
  <c r="AI27" i="67"/>
  <c r="AI135" i="15"/>
  <c r="AI128" i="67" s="1"/>
  <c r="Q128" i="67"/>
  <c r="AI110" i="15"/>
  <c r="AI103" i="67"/>
  <c r="Q103" i="67"/>
  <c r="Q114" i="67"/>
  <c r="AI121" i="15"/>
  <c r="AI114" i="67"/>
  <c r="Q122" i="67"/>
  <c r="AI129" i="15"/>
  <c r="AI122" i="67"/>
  <c r="Q112" i="67"/>
  <c r="AI119" i="15"/>
  <c r="AI112" i="67" s="1"/>
  <c r="Q144" i="67"/>
  <c r="AI151" i="15"/>
  <c r="AI144" i="67" s="1"/>
  <c r="Q66" i="67"/>
  <c r="AI73" i="15"/>
  <c r="AI66" i="67" s="1"/>
  <c r="Q126" i="67"/>
  <c r="AI133" i="15"/>
  <c r="AI126" i="67" s="1"/>
  <c r="AI131" i="15"/>
  <c r="AI124" i="67"/>
  <c r="AK86" i="15"/>
  <c r="AK79" i="67" s="1"/>
  <c r="Z61" i="15"/>
  <c r="AX61" i="15"/>
  <c r="X54" i="67"/>
  <c r="Z32" i="15"/>
  <c r="AX32" i="15"/>
  <c r="Z59" i="15"/>
  <c r="AX59" i="15"/>
  <c r="X68" i="67"/>
  <c r="AX75" i="15"/>
  <c r="X69" i="67"/>
  <c r="Z76" i="15"/>
  <c r="AX76" i="15"/>
  <c r="AX84" i="15"/>
  <c r="AX77" i="67" s="1"/>
  <c r="X43" i="67"/>
  <c r="Z46" i="15"/>
  <c r="AX46" i="15"/>
  <c r="AX39" i="67" s="1"/>
  <c r="X39" i="67"/>
  <c r="Z114" i="15"/>
  <c r="X138" i="67"/>
  <c r="Z145" i="15"/>
  <c r="AX145" i="15"/>
  <c r="AX138" i="67" s="1"/>
  <c r="Z57" i="15"/>
  <c r="X50" i="67"/>
  <c r="AX57" i="15"/>
  <c r="X78" i="67"/>
  <c r="Z85" i="15"/>
  <c r="AX85" i="15"/>
  <c r="X12" i="67"/>
  <c r="AX19" i="15"/>
  <c r="AX12" i="67" s="1"/>
  <c r="AX154" i="15"/>
  <c r="X147" i="67"/>
  <c r="AI54" i="15"/>
  <c r="AI47" i="67"/>
  <c r="Q47" i="67"/>
  <c r="AX53" i="15"/>
  <c r="X24" i="67"/>
  <c r="X144" i="67"/>
  <c r="Z151" i="15"/>
  <c r="X93" i="67"/>
  <c r="Z100" i="15"/>
  <c r="AX100" i="15"/>
  <c r="Z157" i="15"/>
  <c r="AX157" i="15"/>
  <c r="X150" i="67"/>
  <c r="AX74" i="15"/>
  <c r="AK21" i="15"/>
  <c r="AK14" i="67" s="1"/>
  <c r="X143" i="67"/>
  <c r="Z150" i="15"/>
  <c r="Z143" i="67" s="1"/>
  <c r="AX150" i="15"/>
  <c r="X142" i="67"/>
  <c r="Z149" i="15"/>
  <c r="Z142" i="67" s="1"/>
  <c r="AX149" i="15"/>
  <c r="AX63" i="15"/>
  <c r="BD63" i="15" s="1"/>
  <c r="X56" i="67"/>
  <c r="Z63" i="15"/>
  <c r="AX77" i="15"/>
  <c r="X70" i="67"/>
  <c r="X102" i="67"/>
  <c r="AX109" i="15"/>
  <c r="Z109" i="15"/>
  <c r="X101" i="67"/>
  <c r="X86" i="67"/>
  <c r="X58" i="67"/>
  <c r="Z65" i="15"/>
  <c r="AK65" i="15" s="1"/>
  <c r="AK58" i="67" s="1"/>
  <c r="AX65" i="15"/>
  <c r="X4" i="67"/>
  <c r="Z156" i="15"/>
  <c r="Z149" i="67" s="1"/>
  <c r="AX156" i="15"/>
  <c r="AX149" i="67" s="1"/>
  <c r="Z67" i="15"/>
  <c r="AX123" i="15"/>
  <c r="AX116" i="67" s="1"/>
  <c r="Z123" i="15"/>
  <c r="X44" i="67"/>
  <c r="X36" i="67"/>
  <c r="Z43" i="15"/>
  <c r="AX43" i="15"/>
  <c r="AX36" i="67" s="1"/>
  <c r="X53" i="67"/>
  <c r="Z60" i="15"/>
  <c r="AX60" i="15"/>
  <c r="AX53" i="67" s="1"/>
  <c r="X76" i="67"/>
  <c r="X105" i="67"/>
  <c r="Z112" i="15"/>
  <c r="AK112" i="15" s="1"/>
  <c r="AK105" i="67" s="1"/>
  <c r="AX112" i="15"/>
  <c r="BD112" i="15" s="1"/>
  <c r="BC105" i="67" s="1"/>
  <c r="X108" i="67"/>
  <c r="AX115" i="15"/>
  <c r="Z115" i="15"/>
  <c r="X88" i="67"/>
  <c r="AX95" i="15"/>
  <c r="Z95" i="15"/>
  <c r="X132" i="67"/>
  <c r="Z139" i="15"/>
  <c r="AX139" i="15"/>
  <c r="AX14" i="15"/>
  <c r="X124" i="67"/>
  <c r="Z131" i="15"/>
  <c r="AX110" i="15"/>
  <c r="Z98" i="15"/>
  <c r="AX98" i="15"/>
  <c r="Z116" i="15"/>
  <c r="AX116" i="15"/>
  <c r="BD116" i="15" s="1"/>
  <c r="X57" i="67"/>
  <c r="AX64" i="15"/>
  <c r="Z155" i="15"/>
  <c r="AX155" i="15"/>
  <c r="BD155" i="15" s="1"/>
  <c r="X148" i="67"/>
  <c r="Z160" i="15"/>
  <c r="AX160" i="15"/>
  <c r="X153" i="67"/>
  <c r="Q82" i="67"/>
  <c r="X111" i="67"/>
  <c r="AX118" i="15"/>
  <c r="AX111" i="67" s="1"/>
  <c r="Z118" i="15"/>
  <c r="AK9" i="15"/>
  <c r="AK2" i="67" s="1"/>
  <c r="Z71" i="15"/>
  <c r="X106" i="67"/>
  <c r="AX113" i="15"/>
  <c r="Z106" i="15"/>
  <c r="AX106" i="15"/>
  <c r="AX99" i="67" s="1"/>
  <c r="X125" i="67"/>
  <c r="X42" i="67"/>
  <c r="AX49" i="15"/>
  <c r="X130" i="67"/>
  <c r="Z137" i="15"/>
  <c r="X98" i="67"/>
  <c r="Z105" i="15"/>
  <c r="X71" i="67"/>
  <c r="AX99" i="15"/>
  <c r="Z99" i="15"/>
  <c r="X146" i="67"/>
  <c r="AX159" i="15"/>
  <c r="BD159" i="15" s="1"/>
  <c r="BC152" i="67" s="1"/>
  <c r="Z159" i="15"/>
  <c r="X152" i="67"/>
  <c r="AX67" i="15"/>
  <c r="AX60" i="67" s="1"/>
  <c r="Z143" i="15"/>
  <c r="Z136" i="67" s="1"/>
  <c r="AX143" i="15"/>
  <c r="X112" i="67"/>
  <c r="AX119" i="15"/>
  <c r="Z119" i="15"/>
  <c r="Z111" i="15"/>
  <c r="AX111" i="15"/>
  <c r="X104" i="67"/>
  <c r="X120" i="67"/>
  <c r="AX127" i="15"/>
  <c r="BD127" i="15" s="1"/>
  <c r="BC120" i="67" s="1"/>
  <c r="Z125" i="67"/>
  <c r="AX52" i="15"/>
  <c r="AX45" i="67" s="1"/>
  <c r="X45" i="67"/>
  <c r="X139" i="67"/>
  <c r="Z146" i="15"/>
  <c r="AX146" i="15"/>
  <c r="AX139" i="67" s="1"/>
  <c r="X110" i="67"/>
  <c r="Z117" i="15"/>
  <c r="AX117" i="15"/>
  <c r="X140" i="67"/>
  <c r="Z147" i="15"/>
  <c r="AX147" i="15"/>
  <c r="X2" i="67"/>
  <c r="AX9" i="15"/>
  <c r="X128" i="67"/>
  <c r="AX135" i="15"/>
  <c r="AX128" i="67" s="1"/>
  <c r="X118" i="67"/>
  <c r="AX125" i="15"/>
  <c r="AX118" i="67" s="1"/>
  <c r="Z125" i="15"/>
  <c r="X27" i="67"/>
  <c r="AX34" i="15"/>
  <c r="Z34" i="15"/>
  <c r="AX26" i="15"/>
  <c r="AX19" i="67" s="1"/>
  <c r="Z26" i="15"/>
  <c r="AX94" i="15"/>
  <c r="BD94" i="15" s="1"/>
  <c r="BC87" i="67" s="1"/>
  <c r="Z94" i="15"/>
  <c r="X87" i="67"/>
  <c r="X137" i="67"/>
  <c r="Z144" i="15"/>
  <c r="AX144" i="15"/>
  <c r="AX137" i="67" s="1"/>
  <c r="X31" i="67"/>
  <c r="Z38" i="15"/>
  <c r="AX20" i="15"/>
  <c r="X13" i="67"/>
  <c r="Z20" i="15"/>
  <c r="Z134" i="15"/>
  <c r="AX134" i="15"/>
  <c r="BD134" i="15" s="1"/>
  <c r="X127" i="67"/>
  <c r="X126" i="67"/>
  <c r="Z133" i="15"/>
  <c r="AX133" i="15"/>
  <c r="AK77" i="15"/>
  <c r="AK70" i="67" s="1"/>
  <c r="Q23" i="67"/>
  <c r="AI30" i="15"/>
  <c r="AI23" i="67"/>
  <c r="Q65" i="67"/>
  <c r="X134" i="67"/>
  <c r="AX141" i="15"/>
  <c r="X90" i="67"/>
  <c r="Z97" i="15"/>
  <c r="AX97" i="15"/>
  <c r="X89" i="67"/>
  <c r="Z96" i="15"/>
  <c r="Z89" i="67" s="1"/>
  <c r="X32" i="67"/>
  <c r="AX62" i="15"/>
  <c r="AX55" i="67" s="1"/>
  <c r="X131" i="67"/>
  <c r="AX138" i="15"/>
  <c r="Z138" i="15"/>
  <c r="AX21" i="15"/>
  <c r="X14" i="67"/>
  <c r="X73" i="67"/>
  <c r="AX80" i="15"/>
  <c r="BD80" i="15" s="1"/>
  <c r="Z80" i="15"/>
  <c r="X129" i="67"/>
  <c r="AX136" i="15"/>
  <c r="Z136" i="15"/>
  <c r="AX69" i="15"/>
  <c r="AX62" i="67" s="1"/>
  <c r="X62" i="67"/>
  <c r="Z69" i="15"/>
  <c r="X40" i="67"/>
  <c r="AX47" i="15"/>
  <c r="AX40" i="67" s="1"/>
  <c r="X157" i="67"/>
  <c r="Z164" i="15"/>
  <c r="Q69" i="67"/>
  <c r="AI76" i="15"/>
  <c r="AI69" i="67" s="1"/>
  <c r="X61" i="67"/>
  <c r="Z68" i="15"/>
  <c r="Z56" i="15"/>
  <c r="X79" i="67"/>
  <c r="AX86" i="15"/>
  <c r="X28" i="67"/>
  <c r="AX35" i="15"/>
  <c r="Z35" i="15"/>
  <c r="Z142" i="15"/>
  <c r="X135" i="67"/>
  <c r="AX142" i="15"/>
  <c r="BD142" i="15" s="1"/>
  <c r="BC135" i="67" s="1"/>
  <c r="Z73" i="15"/>
  <c r="X66" i="67"/>
  <c r="Z91" i="15"/>
  <c r="AX91" i="15"/>
  <c r="X100" i="67"/>
  <c r="Z107" i="15"/>
  <c r="Z100" i="67" s="1"/>
  <c r="AX107" i="15"/>
  <c r="BD107" i="15" s="1"/>
  <c r="AX128" i="15"/>
  <c r="X121" i="67"/>
  <c r="X48" i="67"/>
  <c r="Z55" i="15"/>
  <c r="X15" i="67"/>
  <c r="AX22" i="15"/>
  <c r="X94" i="67"/>
  <c r="Z25" i="15"/>
  <c r="X18" i="67"/>
  <c r="X119" i="67"/>
  <c r="Z126" i="15"/>
  <c r="AX126" i="15"/>
  <c r="AX119" i="67" s="1"/>
  <c r="Z163" i="15"/>
  <c r="AX163" i="15"/>
  <c r="AX156" i="67" s="1"/>
  <c r="X156" i="67"/>
  <c r="AX167" i="15"/>
  <c r="Z167" i="15"/>
  <c r="Z53" i="15"/>
  <c r="Z46" i="67" s="1"/>
  <c r="Q3" i="67"/>
  <c r="BI121" i="67"/>
  <c r="Q74" i="67"/>
  <c r="AI74" i="67"/>
  <c r="AK128" i="15"/>
  <c r="AK121" i="67" s="1"/>
  <c r="Q9" i="67"/>
  <c r="AI16" i="15"/>
  <c r="AI9" i="67" s="1"/>
  <c r="Q141" i="67"/>
  <c r="AI20" i="15"/>
  <c r="AI13" i="67" s="1"/>
  <c r="AK120" i="15"/>
  <c r="AK113" i="67"/>
  <c r="AV14" i="27"/>
  <c r="AA73" i="27"/>
  <c r="AV56" i="27"/>
  <c r="AX173" i="67"/>
  <c r="AV114" i="27"/>
  <c r="AV9" i="27"/>
  <c r="AV83" i="27"/>
  <c r="AV87" i="27"/>
  <c r="Z33" i="67"/>
  <c r="AA134" i="27"/>
  <c r="AV125" i="27"/>
  <c r="AV51" i="27"/>
  <c r="AK87" i="15"/>
  <c r="AK80" i="67" s="1"/>
  <c r="AV61" i="27"/>
  <c r="BD130" i="15"/>
  <c r="BC123" i="67"/>
  <c r="AV67" i="27"/>
  <c r="AA177" i="27"/>
  <c r="AK40" i="15"/>
  <c r="AK33" i="67"/>
  <c r="BD40" i="15"/>
  <c r="BC33" i="67"/>
  <c r="Z169" i="67"/>
  <c r="Z170" i="67"/>
  <c r="AK29" i="15"/>
  <c r="AK22" i="67" s="1"/>
  <c r="AX169" i="67"/>
  <c r="Z168" i="67"/>
  <c r="AK175" i="15"/>
  <c r="AK168" i="67" s="1"/>
  <c r="BD175" i="15"/>
  <c r="BC168" i="67" s="1"/>
  <c r="AA99" i="27"/>
  <c r="AX167" i="67"/>
  <c r="Z167" i="67"/>
  <c r="AA109" i="27"/>
  <c r="AV78" i="27"/>
  <c r="AV21" i="27"/>
  <c r="AV32" i="27"/>
  <c r="AA88" i="27"/>
  <c r="AA103" i="27"/>
  <c r="AA42" i="27"/>
  <c r="AV152" i="27"/>
  <c r="AV65" i="27"/>
  <c r="AA50" i="27"/>
  <c r="AV163" i="27"/>
  <c r="AA150" i="27"/>
  <c r="AV147" i="27"/>
  <c r="AV138" i="27"/>
  <c r="AV150" i="27"/>
  <c r="AA32" i="27"/>
  <c r="AV144" i="27"/>
  <c r="AA67" i="27"/>
  <c r="Z161" i="67"/>
  <c r="AK168" i="15"/>
  <c r="AK161" i="67" s="1"/>
  <c r="BD168" i="15"/>
  <c r="BC161" i="67" s="1"/>
  <c r="AX161" i="67"/>
  <c r="AK28" i="15"/>
  <c r="AK21" i="67" s="1"/>
  <c r="Z22" i="67"/>
  <c r="AK130" i="15"/>
  <c r="AK123" i="67" s="1"/>
  <c r="AX160" i="67"/>
  <c r="AX79" i="67"/>
  <c r="BD86" i="15"/>
  <c r="BC79" i="67" s="1"/>
  <c r="AX70" i="67"/>
  <c r="BD77" i="15"/>
  <c r="BC70" i="67" s="1"/>
  <c r="Z119" i="67"/>
  <c r="AX15" i="67"/>
  <c r="BD22" i="15"/>
  <c r="BC15" i="67" s="1"/>
  <c r="AX84" i="67"/>
  <c r="BD91" i="15"/>
  <c r="BC84" i="67" s="1"/>
  <c r="Z135" i="67"/>
  <c r="AK142" i="15"/>
  <c r="AK135" i="67" s="1"/>
  <c r="AX157" i="67"/>
  <c r="Z73" i="67"/>
  <c r="AK80" i="15"/>
  <c r="AK73" i="67"/>
  <c r="BD133" i="15"/>
  <c r="BC126" i="67" s="1"/>
  <c r="AX126" i="67"/>
  <c r="AK134" i="15"/>
  <c r="AK127" i="67" s="1"/>
  <c r="Z127" i="67"/>
  <c r="Z19" i="67"/>
  <c r="AK26" i="15"/>
  <c r="AK19" i="67"/>
  <c r="Z140" i="67"/>
  <c r="AK147" i="15"/>
  <c r="AK140" i="67" s="1"/>
  <c r="Z45" i="67"/>
  <c r="Z130" i="67"/>
  <c r="Z153" i="67"/>
  <c r="Z109" i="67"/>
  <c r="Z58" i="67"/>
  <c r="Z144" i="67"/>
  <c r="AK151" i="15"/>
  <c r="AK144" i="67"/>
  <c r="BD145" i="15"/>
  <c r="BC138" i="67" s="1"/>
  <c r="AX68" i="67"/>
  <c r="AX120" i="67"/>
  <c r="AX153" i="67"/>
  <c r="BD151" i="15"/>
  <c r="BC144" i="67"/>
  <c r="AX144" i="67"/>
  <c r="AK53" i="15"/>
  <c r="AK46" i="67" s="1"/>
  <c r="Z84" i="67"/>
  <c r="AX61" i="67"/>
  <c r="AX73" i="67"/>
  <c r="BC73" i="67"/>
  <c r="Z126" i="67"/>
  <c r="Z13" i="67"/>
  <c r="BD144" i="15"/>
  <c r="BC137" i="67" s="1"/>
  <c r="BD26" i="15"/>
  <c r="BC19" i="67"/>
  <c r="BD143" i="15"/>
  <c r="BC136" i="67" s="1"/>
  <c r="AX136" i="67"/>
  <c r="BD67" i="15"/>
  <c r="BC60" i="67"/>
  <c r="AK159" i="15"/>
  <c r="AK152" i="67" s="1"/>
  <c r="Z152" i="67"/>
  <c r="Z111" i="67"/>
  <c r="AK111" i="67"/>
  <c r="Z108" i="67"/>
  <c r="AK115" i="15"/>
  <c r="AK108" i="67" s="1"/>
  <c r="AX142" i="67"/>
  <c r="BD149" i="15"/>
  <c r="BC142" i="67" s="1"/>
  <c r="Z138" i="67"/>
  <c r="AK145" i="15"/>
  <c r="AK138" i="67" s="1"/>
  <c r="Z68" i="67"/>
  <c r="AX25" i="67"/>
  <c r="AX140" i="67"/>
  <c r="BD147" i="15"/>
  <c r="BC140" i="67" s="1"/>
  <c r="AX48" i="67"/>
  <c r="Z61" i="67"/>
  <c r="Z62" i="67"/>
  <c r="BC128" i="67"/>
  <c r="AX110" i="67"/>
  <c r="BD117" i="15"/>
  <c r="BC110" i="67"/>
  <c r="AK143" i="15"/>
  <c r="AK136" i="67"/>
  <c r="AX152" i="67"/>
  <c r="AX42" i="67"/>
  <c r="BD49" i="15"/>
  <c r="BC42" i="67" s="1"/>
  <c r="BD118" i="15"/>
  <c r="BC111" i="67"/>
  <c r="BC148" i="67"/>
  <c r="AX148" i="67"/>
  <c r="AX91" i="67"/>
  <c r="BD115" i="15"/>
  <c r="BC108" i="67" s="1"/>
  <c r="AX108" i="67"/>
  <c r="Z53" i="67"/>
  <c r="AX56" i="67"/>
  <c r="BC56" i="67"/>
  <c r="AK149" i="15"/>
  <c r="AK142" i="67" s="1"/>
  <c r="BD157" i="15"/>
  <c r="BC150" i="67"/>
  <c r="AX150" i="67"/>
  <c r="AK154" i="15"/>
  <c r="AK147" i="67"/>
  <c r="Z147" i="67"/>
  <c r="AK32" i="15"/>
  <c r="AK25" i="67"/>
  <c r="AX18" i="67"/>
  <c r="BD25" i="15"/>
  <c r="BC18" i="67" s="1"/>
  <c r="AX66" i="67"/>
  <c r="BD73" i="15"/>
  <c r="BC66" i="67"/>
  <c r="Z40" i="67"/>
  <c r="AX90" i="67"/>
  <c r="BD97" i="15"/>
  <c r="BC90" i="67" s="1"/>
  <c r="Z110" i="67"/>
  <c r="AK117" i="15"/>
  <c r="AK110" i="67"/>
  <c r="AX104" i="67"/>
  <c r="BD111" i="15"/>
  <c r="BC104" i="67"/>
  <c r="AK113" i="15"/>
  <c r="AK106" i="67" s="1"/>
  <c r="Z106" i="67"/>
  <c r="AK155" i="15"/>
  <c r="AK148" i="67"/>
  <c r="Z148" i="67"/>
  <c r="BD131" i="15"/>
  <c r="BC124" i="67" s="1"/>
  <c r="AX124" i="67"/>
  <c r="BD139" i="15"/>
  <c r="BC132" i="67"/>
  <c r="AX132" i="67"/>
  <c r="Z102" i="67"/>
  <c r="AK109" i="15"/>
  <c r="AK102" i="67"/>
  <c r="AK157" i="15"/>
  <c r="AK150" i="67" s="1"/>
  <c r="Z150" i="67"/>
  <c r="BD154" i="15"/>
  <c r="BC147" i="67" s="1"/>
  <c r="AX147" i="67"/>
  <c r="Z39" i="67"/>
  <c r="BD96" i="15"/>
  <c r="BC89" i="67"/>
  <c r="AX89" i="67"/>
  <c r="AX127" i="67"/>
  <c r="BC127" i="67"/>
  <c r="AX109" i="67"/>
  <c r="BC109" i="67"/>
  <c r="BD65" i="15"/>
  <c r="BC58" i="67"/>
  <c r="AX58" i="67"/>
  <c r="Z18" i="67"/>
  <c r="AK25" i="15"/>
  <c r="AK18" i="67"/>
  <c r="Z28" i="67"/>
  <c r="AK35" i="15"/>
  <c r="AK28" i="67" s="1"/>
  <c r="AX14" i="67"/>
  <c r="BD21" i="15"/>
  <c r="BC14" i="67"/>
  <c r="AK97" i="15"/>
  <c r="AK90" i="67" s="1"/>
  <c r="Z31" i="67"/>
  <c r="AK34" i="15"/>
  <c r="AK27" i="67" s="1"/>
  <c r="Z27" i="67"/>
  <c r="Z104" i="67"/>
  <c r="AK111" i="15"/>
  <c r="AK104" i="67" s="1"/>
  <c r="Z98" i="67"/>
  <c r="Z42" i="67"/>
  <c r="AK49" i="15"/>
  <c r="AK42" i="67"/>
  <c r="BD113" i="15"/>
  <c r="BC106" i="67" s="1"/>
  <c r="AX106" i="67"/>
  <c r="Z57" i="67"/>
  <c r="AK139" i="15"/>
  <c r="AK132" i="67" s="1"/>
  <c r="Z132" i="67"/>
  <c r="AX105" i="67"/>
  <c r="Z116" i="67"/>
  <c r="AK67" i="15"/>
  <c r="AK60" i="67"/>
  <c r="Z60" i="67"/>
  <c r="AX102" i="67"/>
  <c r="BD109" i="15"/>
  <c r="BC102" i="67" s="1"/>
  <c r="AX143" i="67"/>
  <c r="BD150" i="15"/>
  <c r="BC143" i="67" s="1"/>
  <c r="AX93" i="67"/>
  <c r="BD100" i="15"/>
  <c r="BC93" i="67" s="1"/>
  <c r="BD84" i="15"/>
  <c r="BC77" i="67" s="1"/>
  <c r="AX54" i="67"/>
  <c r="AX134" i="67"/>
  <c r="Z52" i="67"/>
  <c r="AK59" i="15"/>
  <c r="AK52" i="67" s="1"/>
  <c r="BC100" i="67"/>
  <c r="AX100" i="67"/>
  <c r="AK73" i="15"/>
  <c r="AK66" i="67" s="1"/>
  <c r="Z66" i="67"/>
  <c r="Z131" i="67"/>
  <c r="AK138" i="15"/>
  <c r="AK131" i="67"/>
  <c r="AX31" i="67"/>
  <c r="AK94" i="15"/>
  <c r="AK87" i="67"/>
  <c r="Z87" i="67"/>
  <c r="AX27" i="67"/>
  <c r="BD34" i="15"/>
  <c r="BC27" i="67" s="1"/>
  <c r="AX2" i="67"/>
  <c r="BD9" i="15"/>
  <c r="BC2" i="67"/>
  <c r="Z112" i="67"/>
  <c r="AK119" i="15"/>
  <c r="AK112" i="67"/>
  <c r="BD105" i="15"/>
  <c r="BC98" i="67" s="1"/>
  <c r="AX98" i="67"/>
  <c r="AX57" i="67"/>
  <c r="Z105" i="67"/>
  <c r="Z36" i="67"/>
  <c r="Z12" i="67"/>
  <c r="AX50" i="67"/>
  <c r="AX69" i="67"/>
  <c r="BD76" i="15"/>
  <c r="BC69" i="67" s="1"/>
  <c r="Z54" i="67"/>
  <c r="Z99" i="67"/>
  <c r="Z50" i="67"/>
  <c r="Z156" i="67"/>
  <c r="AK107" i="15"/>
  <c r="AK100" i="67" s="1"/>
  <c r="AX135" i="67"/>
  <c r="AX129" i="67"/>
  <c r="AK96" i="15"/>
  <c r="AK89" i="67" s="1"/>
  <c r="AX87" i="67"/>
  <c r="Z139" i="67"/>
  <c r="BD119" i="15"/>
  <c r="BC112" i="67"/>
  <c r="AX112" i="67"/>
  <c r="AK99" i="15"/>
  <c r="AK92" i="67" s="1"/>
  <c r="Z88" i="67"/>
  <c r="AX46" i="67"/>
  <c r="BD53" i="15"/>
  <c r="BC46" i="67"/>
  <c r="AK76" i="15"/>
  <c r="AK69" i="67" s="1"/>
  <c r="Z69" i="67"/>
  <c r="BD59" i="15"/>
  <c r="BC52" i="67"/>
  <c r="AX52" i="67"/>
  <c r="AV74" i="27" l="1"/>
  <c r="Z118" i="67"/>
  <c r="AX13" i="67"/>
  <c r="BD20" i="15"/>
  <c r="BC13" i="67" s="1"/>
  <c r="AK56" i="15"/>
  <c r="AK49" i="67" s="1"/>
  <c r="Z49" i="67"/>
  <c r="AX103" i="67"/>
  <c r="BD110" i="15"/>
  <c r="BC103" i="67" s="1"/>
  <c r="BD85" i="15"/>
  <c r="BC78" i="67" s="1"/>
  <c r="AX78" i="67"/>
  <c r="Z54" i="15"/>
  <c r="X47" i="67"/>
  <c r="AX54" i="15"/>
  <c r="X35" i="67"/>
  <c r="Z42" i="15"/>
  <c r="AX42" i="15"/>
  <c r="AX35" i="67" s="1"/>
  <c r="AX30" i="15"/>
  <c r="X23" i="67"/>
  <c r="Z30" i="15"/>
  <c r="AX58" i="15"/>
  <c r="AX51" i="67" s="1"/>
  <c r="X51" i="67"/>
  <c r="BN37" i="67"/>
  <c r="AV44" i="27"/>
  <c r="BN82" i="67"/>
  <c r="BL95" i="67"/>
  <c r="BB102" i="27"/>
  <c r="V102" i="27"/>
  <c r="BB21" i="27"/>
  <c r="BL14" i="67"/>
  <c r="V21" i="27"/>
  <c r="V132" i="27"/>
  <c r="AQ132" i="27"/>
  <c r="V65" i="67"/>
  <c r="AX72" i="15"/>
  <c r="AI72" i="15"/>
  <c r="AI65" i="67" s="1"/>
  <c r="AV107" i="27"/>
  <c r="BN11" i="67"/>
  <c r="BN30" i="67"/>
  <c r="AA37" i="27"/>
  <c r="BN70" i="67"/>
  <c r="AV108" i="27"/>
  <c r="AV84" i="27"/>
  <c r="X72" i="67"/>
  <c r="AX79" i="15"/>
  <c r="Z79" i="15"/>
  <c r="AX162" i="15"/>
  <c r="AX155" i="67" s="1"/>
  <c r="X155" i="67"/>
  <c r="Z162" i="15"/>
  <c r="AA59" i="27"/>
  <c r="AX131" i="67"/>
  <c r="BD138" i="15"/>
  <c r="BC131" i="67" s="1"/>
  <c r="Z56" i="67"/>
  <c r="AV90" i="27"/>
  <c r="AA70" i="27"/>
  <c r="Z92" i="67"/>
  <c r="Z93" i="67"/>
  <c r="AK100" i="15"/>
  <c r="AK93" i="67" s="1"/>
  <c r="Z78" i="67"/>
  <c r="AK85" i="15"/>
  <c r="AK78" i="67" s="1"/>
  <c r="Z85" i="67"/>
  <c r="AK92" i="15"/>
  <c r="AK85" i="67" s="1"/>
  <c r="AV79" i="27"/>
  <c r="AV66" i="27"/>
  <c r="Z80" i="67"/>
  <c r="AA113" i="27"/>
  <c r="O139" i="67"/>
  <c r="Q146" i="15"/>
  <c r="O83" i="67"/>
  <c r="Q90" i="15"/>
  <c r="AV149" i="27"/>
  <c r="AA95" i="27"/>
  <c r="AV10" i="27"/>
  <c r="Z62" i="15"/>
  <c r="X55" i="67"/>
  <c r="Z121" i="67"/>
  <c r="Z103" i="15"/>
  <c r="X96" i="67"/>
  <c r="AX103" i="15"/>
  <c r="AV141" i="27"/>
  <c r="AI150" i="15"/>
  <c r="AI143" i="67" s="1"/>
  <c r="Q143" i="67"/>
  <c r="AK150" i="15"/>
  <c r="AK143" i="67" s="1"/>
  <c r="Q137" i="15"/>
  <c r="O130" i="67"/>
  <c r="BN90" i="67"/>
  <c r="AA158" i="27"/>
  <c r="BN151" i="67"/>
  <c r="AV158" i="27"/>
  <c r="Z137" i="67"/>
  <c r="AK144" i="15"/>
  <c r="AK137" i="67" s="1"/>
  <c r="Z64" i="67"/>
  <c r="AK71" i="15"/>
  <c r="AK64" i="67" s="1"/>
  <c r="AA144" i="27"/>
  <c r="AV16" i="27"/>
  <c r="AV38" i="27"/>
  <c r="AA23" i="27"/>
  <c r="AV80" i="27"/>
  <c r="Q138" i="67"/>
  <c r="AI145" i="15"/>
  <c r="AI138" i="67" s="1"/>
  <c r="AK19" i="15"/>
  <c r="AK12" i="67" s="1"/>
  <c r="BD19" i="15"/>
  <c r="BC12" i="67" s="1"/>
  <c r="Q12" i="67"/>
  <c r="AI19" i="15"/>
  <c r="AI12" i="67" s="1"/>
  <c r="AX140" i="15"/>
  <c r="X133" i="67"/>
  <c r="Z140" i="15"/>
  <c r="AX44" i="15"/>
  <c r="X37" i="67"/>
  <c r="Z44" i="15"/>
  <c r="Q96" i="67"/>
  <c r="AI103" i="15"/>
  <c r="AI96" i="67" s="1"/>
  <c r="AK103" i="15"/>
  <c r="AK96" i="67" s="1"/>
  <c r="Q125" i="67"/>
  <c r="AI132" i="15"/>
  <c r="AI125" i="67" s="1"/>
  <c r="AK132" i="15"/>
  <c r="AK125" i="67" s="1"/>
  <c r="AK47" i="15"/>
  <c r="AK40" i="67" s="1"/>
  <c r="Q40" i="67"/>
  <c r="BD47" i="15"/>
  <c r="BC40" i="67" s="1"/>
  <c r="AI143" i="15"/>
  <c r="AI136" i="67" s="1"/>
  <c r="Q136" i="67"/>
  <c r="Q134" i="67"/>
  <c r="BD141" i="15"/>
  <c r="BC134" i="67" s="1"/>
  <c r="AQ124" i="27"/>
  <c r="V124" i="27"/>
  <c r="BL114" i="67"/>
  <c r="V121" i="27"/>
  <c r="BB121" i="27"/>
  <c r="AV142" i="27"/>
  <c r="BN22" i="67"/>
  <c r="AV29" i="27"/>
  <c r="Z160" i="67"/>
  <c r="BD128" i="15"/>
  <c r="BC121" i="67" s="1"/>
  <c r="AX121" i="67"/>
  <c r="AV127" i="27"/>
  <c r="AV96" i="27"/>
  <c r="X9" i="67"/>
  <c r="AX16" i="15"/>
  <c r="Z16" i="15"/>
  <c r="X38" i="67"/>
  <c r="AX45" i="15"/>
  <c r="Z91" i="67"/>
  <c r="AK95" i="15"/>
  <c r="AK88" i="67" s="1"/>
  <c r="AV36" i="27"/>
  <c r="AA139" i="27"/>
  <c r="AV26" i="27"/>
  <c r="AA100" i="27"/>
  <c r="AA155" i="27"/>
  <c r="Z48" i="67"/>
  <c r="AK91" i="15"/>
  <c r="AK84" i="67" s="1"/>
  <c r="AX28" i="67"/>
  <c r="BD35" i="15"/>
  <c r="BC28" i="67" s="1"/>
  <c r="Z90" i="67"/>
  <c r="AX92" i="67"/>
  <c r="BD99" i="15"/>
  <c r="BC92" i="67" s="1"/>
  <c r="AK131" i="15"/>
  <c r="AK124" i="67" s="1"/>
  <c r="Z124" i="67"/>
  <c r="BD120" i="15"/>
  <c r="BC113" i="67" s="1"/>
  <c r="AX113" i="67"/>
  <c r="AX67" i="67"/>
  <c r="BD74" i="15"/>
  <c r="BC67" i="67" s="1"/>
  <c r="AA80" i="27"/>
  <c r="AV104" i="27"/>
  <c r="Z157" i="67"/>
  <c r="BD95" i="15"/>
  <c r="BC88" i="67" s="1"/>
  <c r="AX88" i="67"/>
  <c r="AV53" i="27"/>
  <c r="Z173" i="67"/>
  <c r="Z11" i="67"/>
  <c r="Z31" i="15"/>
  <c r="AX31" i="15"/>
  <c r="AX24" i="67" s="1"/>
  <c r="Z51" i="15"/>
  <c r="AX51" i="15"/>
  <c r="AX44" i="67" s="1"/>
  <c r="AV153" i="27"/>
  <c r="AV121" i="27"/>
  <c r="AX88" i="15"/>
  <c r="X81" i="67"/>
  <c r="Z88" i="15"/>
  <c r="AX108" i="15"/>
  <c r="Z108" i="15"/>
  <c r="X75" i="67"/>
  <c r="AX82" i="15"/>
  <c r="Z82" i="15"/>
  <c r="Z110" i="15"/>
  <c r="X103" i="67"/>
  <c r="AX78" i="15"/>
  <c r="Z78" i="15"/>
  <c r="X80" i="67"/>
  <c r="AX87" i="15"/>
  <c r="AX80" i="67" s="1"/>
  <c r="AK133" i="15"/>
  <c r="AK126" i="67" s="1"/>
  <c r="AK116" i="15"/>
  <c r="AK109" i="67" s="1"/>
  <c r="BD14" i="15"/>
  <c r="BC7" i="67" s="1"/>
  <c r="AX7" i="67"/>
  <c r="Z107" i="67"/>
  <c r="AA163" i="27"/>
  <c r="AV95" i="27"/>
  <c r="BD62" i="15"/>
  <c r="BC55" i="67" s="1"/>
  <c r="AI62" i="15"/>
  <c r="AI55" i="67" s="1"/>
  <c r="Q44" i="67"/>
  <c r="AI51" i="15"/>
  <c r="AI44" i="67" s="1"/>
  <c r="BD51" i="15"/>
  <c r="BC44" i="67" s="1"/>
  <c r="AV30" i="27"/>
  <c r="Q21" i="67"/>
  <c r="BD28" i="15"/>
  <c r="BC21" i="67" s="1"/>
  <c r="BN13" i="67"/>
  <c r="AV20" i="27"/>
  <c r="AA148" i="27"/>
  <c r="BN141" i="67"/>
  <c r="BN150" i="67"/>
  <c r="AV157" i="27"/>
  <c r="AV75" i="27"/>
  <c r="AA75" i="27"/>
  <c r="AK105" i="15"/>
  <c r="AK98" i="67" s="1"/>
  <c r="Z25" i="67"/>
  <c r="AV63" i="27"/>
  <c r="AV145" i="27"/>
  <c r="AA126" i="27"/>
  <c r="AA26" i="27"/>
  <c r="X107" i="67"/>
  <c r="AX114" i="15"/>
  <c r="AX107" i="67" s="1"/>
  <c r="AX90" i="15"/>
  <c r="AX83" i="67" s="1"/>
  <c r="X83" i="67"/>
  <c r="BN69" i="67"/>
  <c r="AA76" i="27"/>
  <c r="AV76" i="27"/>
  <c r="Z129" i="67"/>
  <c r="AK20" i="15"/>
  <c r="AK13" i="67" s="1"/>
  <c r="Q13" i="67"/>
  <c r="X7" i="67"/>
  <c r="Z14" i="15"/>
  <c r="AX124" i="15"/>
  <c r="AX117" i="67" s="1"/>
  <c r="Z124" i="15"/>
  <c r="BL130" i="67"/>
  <c r="BB137" i="27"/>
  <c r="V137" i="27"/>
  <c r="AX50" i="15"/>
  <c r="AX43" i="67" s="1"/>
  <c r="Z50" i="15"/>
  <c r="X64" i="67"/>
  <c r="AX71" i="15"/>
  <c r="Q127" i="67"/>
  <c r="AI134" i="15"/>
  <c r="AI127" i="67" s="1"/>
  <c r="T141" i="67"/>
  <c r="AI148" i="15"/>
  <c r="AI141" i="67" s="1"/>
  <c r="BJ148" i="15"/>
  <c r="BI141" i="67" s="1"/>
  <c r="X22" i="67"/>
  <c r="AX29" i="15"/>
  <c r="BN108" i="67"/>
  <c r="Q97" i="67"/>
  <c r="AI104" i="15"/>
  <c r="AI97" i="67" s="1"/>
  <c r="AA62" i="27"/>
  <c r="BN55" i="67"/>
  <c r="BN91" i="67"/>
  <c r="Q77" i="67"/>
  <c r="AI84" i="15"/>
  <c r="AI77" i="67" s="1"/>
  <c r="Z33" i="15"/>
  <c r="O20" i="67"/>
  <c r="Q27" i="15"/>
  <c r="BN50" i="67"/>
  <c r="BN34" i="67"/>
  <c r="AA41" i="27"/>
  <c r="BN78" i="67"/>
  <c r="AA85" i="27"/>
  <c r="BN136" i="67"/>
  <c r="AV143" i="27"/>
  <c r="T140" i="67"/>
  <c r="BJ147" i="15"/>
  <c r="BI140" i="67" s="1"/>
  <c r="AI147" i="15"/>
  <c r="AI140" i="67" s="1"/>
  <c r="Z79" i="67"/>
  <c r="Z84" i="15"/>
  <c r="X77" i="67"/>
  <c r="Z11" i="15"/>
  <c r="AX11" i="15"/>
  <c r="AX4" i="67" s="1"/>
  <c r="V200" i="27"/>
  <c r="AQ198" i="27"/>
  <c r="AQ194" i="27"/>
  <c r="V194" i="27"/>
  <c r="AQ186" i="27"/>
  <c r="AQ187" i="27"/>
  <c r="AQ195" i="27"/>
  <c r="AQ180" i="27"/>
  <c r="AQ71" i="27"/>
  <c r="AQ128" i="27"/>
  <c r="V17" i="27"/>
  <c r="V119" i="27"/>
  <c r="AQ115" i="27"/>
  <c r="AV115" i="27" s="1"/>
  <c r="V170" i="27"/>
  <c r="AQ47" i="27"/>
  <c r="V174" i="27"/>
  <c r="V39" i="27"/>
  <c r="V111" i="27"/>
  <c r="V30" i="27"/>
  <c r="AQ73" i="27"/>
  <c r="V15" i="27"/>
  <c r="V156" i="27"/>
  <c r="V178" i="27"/>
  <c r="AQ70" i="27"/>
  <c r="AQ37" i="27"/>
  <c r="AV37" i="27" s="1"/>
  <c r="AQ148" i="27"/>
  <c r="AV148" i="27" s="1"/>
  <c r="V65" i="27"/>
  <c r="V176" i="27"/>
  <c r="AQ91" i="27"/>
  <c r="V135" i="27"/>
  <c r="AQ156" i="27"/>
  <c r="V85" i="27"/>
  <c r="AQ159" i="27"/>
  <c r="V153" i="27"/>
  <c r="AQ50" i="27"/>
  <c r="V131" i="27"/>
  <c r="V68" i="27"/>
  <c r="AQ162" i="27"/>
  <c r="V114" i="27"/>
  <c r="V74" i="27"/>
  <c r="AQ77" i="27"/>
  <c r="V83" i="27"/>
  <c r="AQ92" i="27"/>
  <c r="AQ40" i="27"/>
  <c r="V20" i="27"/>
  <c r="V14" i="27"/>
  <c r="V117" i="27"/>
  <c r="V143" i="27"/>
  <c r="AQ116" i="27"/>
  <c r="V105" i="27"/>
  <c r="AQ89" i="27"/>
  <c r="V167" i="27"/>
  <c r="V45" i="27"/>
  <c r="V128" i="27"/>
  <c r="V115" i="27"/>
  <c r="V82" i="27"/>
  <c r="V180" i="27"/>
  <c r="V142" i="27"/>
  <c r="AA142" i="27" s="1"/>
  <c r="AQ18" i="27"/>
  <c r="AV18" i="27" s="1"/>
  <c r="AQ160" i="27"/>
  <c r="V53" i="27"/>
  <c r="AQ176" i="27"/>
  <c r="V175" i="27"/>
  <c r="AQ11" i="27"/>
  <c r="V43" i="27"/>
  <c r="AQ12" i="27"/>
  <c r="AQ109" i="27"/>
  <c r="AQ117" i="27"/>
  <c r="AQ82" i="27"/>
  <c r="V61" i="27"/>
  <c r="V47" i="27"/>
  <c r="V96" i="27"/>
  <c r="V91" i="27"/>
  <c r="V123" i="27"/>
  <c r="AQ42" i="27"/>
  <c r="AQ164" i="27"/>
  <c r="V165" i="27"/>
  <c r="AQ81" i="27"/>
  <c r="AQ58" i="27"/>
  <c r="V81" i="27"/>
  <c r="AQ59" i="27"/>
  <c r="V40" i="27"/>
  <c r="AQ155" i="27"/>
  <c r="V127" i="27"/>
  <c r="AQ140" i="27"/>
  <c r="V84" i="27"/>
  <c r="AQ86" i="27"/>
  <c r="V63" i="27"/>
  <c r="V18" i="27"/>
  <c r="AA18" i="27" s="1"/>
  <c r="AQ69" i="27"/>
  <c r="AQ23" i="27"/>
  <c r="AV23" i="27" s="1"/>
  <c r="AQ103" i="27"/>
  <c r="V172" i="27"/>
  <c r="V116" i="27"/>
  <c r="AQ55" i="27"/>
  <c r="V151" i="27"/>
  <c r="V97" i="27"/>
  <c r="V157" i="27"/>
  <c r="AA157" i="27" s="1"/>
  <c r="V159" i="27"/>
  <c r="V104" i="27"/>
  <c r="V152" i="27"/>
  <c r="AQ129" i="27"/>
  <c r="AQ100" i="27"/>
  <c r="V108" i="27"/>
  <c r="V90" i="27"/>
  <c r="AQ102" i="27"/>
  <c r="AQ105" i="27"/>
  <c r="AQ110" i="27"/>
  <c r="AQ33" i="27"/>
  <c r="V106" i="27"/>
  <c r="AQ94" i="27"/>
  <c r="AQ172" i="27"/>
  <c r="V98" i="27"/>
  <c r="AQ88" i="27"/>
  <c r="V19" i="27"/>
  <c r="AQ137" i="27"/>
  <c r="AQ46" i="27"/>
  <c r="AQ112" i="27"/>
  <c r="V112" i="27"/>
  <c r="V146" i="27"/>
  <c r="V29" i="27"/>
  <c r="AA29" i="27" s="1"/>
  <c r="AQ120" i="27"/>
  <c r="V138" i="27"/>
  <c r="V9" i="27"/>
  <c r="AQ41" i="27"/>
  <c r="AQ85" i="27"/>
  <c r="AQ154" i="27"/>
  <c r="AQ165" i="27"/>
  <c r="V140" i="27"/>
  <c r="AQ62" i="27"/>
  <c r="AQ131" i="27"/>
  <c r="AQ119" i="27"/>
  <c r="V77" i="27"/>
  <c r="AA77" i="27" s="1"/>
  <c r="V56" i="27"/>
  <c r="AQ135" i="27"/>
  <c r="AQ35" i="27"/>
  <c r="V120" i="27"/>
  <c r="AQ39" i="27"/>
  <c r="V110" i="27"/>
  <c r="AQ97" i="27"/>
  <c r="AV97" i="27" s="1"/>
  <c r="AV34" i="27"/>
  <c r="AX92" i="15"/>
  <c r="V48" i="27"/>
  <c r="AQ48" i="27"/>
  <c r="V125" i="67"/>
  <c r="AX132" i="15"/>
  <c r="AX125" i="67" s="1"/>
  <c r="V72" i="27"/>
  <c r="BN98" i="67"/>
  <c r="O118" i="67"/>
  <c r="Q125" i="15"/>
  <c r="V29" i="67"/>
  <c r="AI36" i="15"/>
  <c r="AI29" i="67" s="1"/>
  <c r="V31" i="27"/>
  <c r="AA31" i="27" s="1"/>
  <c r="AQ31" i="27"/>
  <c r="AA94" i="27"/>
  <c r="X97" i="67"/>
  <c r="Z104" i="15"/>
  <c r="AQ64" i="27"/>
  <c r="Q80" i="67"/>
  <c r="BD87" i="15"/>
  <c r="BC80" i="67" s="1"/>
  <c r="AX56" i="15"/>
  <c r="V122" i="27"/>
  <c r="Q136" i="15"/>
  <c r="M129" i="67"/>
  <c r="T8" i="67"/>
  <c r="BJ15" i="15"/>
  <c r="BI8" i="67" s="1"/>
  <c r="Q123" i="67"/>
  <c r="AI130" i="15"/>
  <c r="AI123" i="67" s="1"/>
  <c r="V44" i="27"/>
  <c r="AA44" i="27" s="1"/>
  <c r="Q145" i="67"/>
  <c r="AI152" i="15"/>
  <c r="AI145" i="67" s="1"/>
  <c r="V55" i="27"/>
  <c r="M39" i="67"/>
  <c r="Q46" i="15"/>
  <c r="AQ122" i="27"/>
  <c r="AI21" i="15"/>
  <c r="AI14" i="67" s="1"/>
  <c r="Q75" i="15"/>
  <c r="T112" i="67"/>
  <c r="T16" i="67"/>
  <c r="Q55" i="15"/>
  <c r="BJ68" i="15"/>
  <c r="BI61" i="67" s="1"/>
  <c r="BN9" i="67"/>
  <c r="AA16" i="27"/>
  <c r="AA160" i="27"/>
  <c r="BL51" i="67"/>
  <c r="V58" i="27"/>
  <c r="Z17" i="15"/>
  <c r="V128" i="67"/>
  <c r="Z135" i="15"/>
  <c r="Q61" i="15"/>
  <c r="M54" i="67"/>
  <c r="T98" i="67"/>
  <c r="BJ105" i="15"/>
  <c r="BI98" i="67" s="1"/>
  <c r="BN7" i="67"/>
  <c r="Q49" i="27"/>
  <c r="BB66" i="27"/>
  <c r="BL59" i="67"/>
  <c r="V66" i="27"/>
  <c r="BB33" i="27"/>
  <c r="BL26" i="67"/>
  <c r="AQ98" i="27"/>
  <c r="V145" i="27"/>
  <c r="BD32" i="15"/>
  <c r="BC25" i="67" s="1"/>
  <c r="AK63" i="15"/>
  <c r="AK56" i="67" s="1"/>
  <c r="AA74" i="27"/>
  <c r="AA87" i="27"/>
  <c r="AA149" i="27"/>
  <c r="AX18" i="15"/>
  <c r="AX11" i="67" s="1"/>
  <c r="Q25" i="67"/>
  <c r="O9" i="67"/>
  <c r="O74" i="67"/>
  <c r="Q64" i="15"/>
  <c r="AI71" i="15"/>
  <c r="AI64" i="67" s="1"/>
  <c r="Q64" i="67"/>
  <c r="BN89" i="67"/>
  <c r="Q120" i="67"/>
  <c r="O35" i="67"/>
  <c r="Q42" i="15"/>
  <c r="Q47" i="27"/>
  <c r="Q117" i="27"/>
  <c r="AI91" i="15"/>
  <c r="AI84" i="67" s="1"/>
  <c r="Q84" i="67"/>
  <c r="Q22" i="67"/>
  <c r="AI29" i="15"/>
  <c r="AI22" i="67" s="1"/>
  <c r="BN14" i="67"/>
  <c r="AA21" i="27"/>
  <c r="BN87" i="67"/>
  <c r="BB92" i="27"/>
  <c r="BL85" i="67"/>
  <c r="V92" i="27"/>
  <c r="Q38" i="15"/>
  <c r="M31" i="67"/>
  <c r="V120" i="67"/>
  <c r="Z127" i="15"/>
  <c r="BL27" i="67"/>
  <c r="Z45" i="15"/>
  <c r="T104" i="67"/>
  <c r="BJ111" i="15"/>
  <c r="BI104" i="67" s="1"/>
  <c r="BL143" i="67"/>
  <c r="BB150" i="27"/>
  <c r="BN31" i="67"/>
  <c r="T65" i="67"/>
  <c r="BJ72" i="15"/>
  <c r="BI65" i="67" s="1"/>
  <c r="V82" i="67"/>
  <c r="AX89" i="15"/>
  <c r="AQ25" i="27"/>
  <c r="Z72" i="15"/>
  <c r="AV93" i="27"/>
  <c r="V49" i="27"/>
  <c r="V34" i="27"/>
  <c r="AI83" i="15"/>
  <c r="AI76" i="67" s="1"/>
  <c r="X67" i="67"/>
  <c r="Z74" i="15"/>
  <c r="Z90" i="15"/>
  <c r="AV72" i="27"/>
  <c r="BN65" i="67"/>
  <c r="BN16" i="67"/>
  <c r="T134" i="67"/>
  <c r="BJ141" i="15"/>
  <c r="BI134" i="67" s="1"/>
  <c r="Z141" i="15"/>
  <c r="T126" i="67"/>
  <c r="BJ133" i="15"/>
  <c r="BI126" i="67" s="1"/>
  <c r="O91" i="67"/>
  <c r="Q98" i="15"/>
  <c r="O50" i="67"/>
  <c r="Q57" i="15"/>
  <c r="Z83" i="15"/>
  <c r="AX83" i="15"/>
  <c r="T125" i="67"/>
  <c r="BJ132" i="15"/>
  <c r="BI125" i="67" s="1"/>
  <c r="BJ123" i="15"/>
  <c r="BI116" i="67" s="1"/>
  <c r="T116" i="67"/>
  <c r="T32" i="67"/>
  <c r="BJ39" i="15"/>
  <c r="BI32" i="67" s="1"/>
  <c r="Q25" i="27"/>
  <c r="T22" i="15"/>
  <c r="H22" i="27"/>
  <c r="O32" i="67"/>
  <c r="Q39" i="15"/>
  <c r="AU18" i="67"/>
  <c r="AS25" i="15"/>
  <c r="AS18" i="67" s="1"/>
  <c r="BY18" i="67" s="1"/>
  <c r="M12" i="15"/>
  <c r="D12" i="27"/>
  <c r="M12" i="27" s="1"/>
  <c r="Q12" i="27" s="1"/>
  <c r="AU3" i="67"/>
  <c r="O18" i="15"/>
  <c r="BJ25" i="15"/>
  <c r="BI18" i="67" s="1"/>
  <c r="T100" i="67"/>
  <c r="BJ107" i="15"/>
  <c r="BI100" i="67" s="1"/>
  <c r="O119" i="67"/>
  <c r="Q126" i="15"/>
  <c r="AQ2" i="67"/>
  <c r="BW2" i="67" s="1"/>
  <c r="BV2" i="67" s="1"/>
  <c r="AS9" i="15"/>
  <c r="AS2" i="67" s="1"/>
  <c r="BY2" i="67" s="1"/>
  <c r="BJ34" i="15"/>
  <c r="BI27" i="67" s="1"/>
  <c r="AU27" i="67"/>
  <c r="T10" i="15"/>
  <c r="H10" i="27"/>
  <c r="V13" i="15"/>
  <c r="J13" i="27"/>
  <c r="D33" i="27"/>
  <c r="M33" i="27" s="1"/>
  <c r="Q33" i="27" s="1"/>
  <c r="M33" i="15"/>
  <c r="BL48" i="67"/>
  <c r="BB55" i="27"/>
  <c r="AS40" i="15"/>
  <c r="AS33" i="67" s="1"/>
  <c r="BY33" i="67" s="1"/>
  <c r="M37" i="15"/>
  <c r="M53" i="67"/>
  <c r="M36" i="67"/>
  <c r="Q43" i="15"/>
  <c r="AX137" i="15"/>
  <c r="AX130" i="67" s="1"/>
  <c r="AX104" i="15"/>
  <c r="Z58" i="15"/>
  <c r="T77" i="67"/>
  <c r="M48" i="15"/>
  <c r="O46" i="67"/>
  <c r="M16" i="67"/>
  <c r="Q28" i="27"/>
  <c r="T78" i="67"/>
  <c r="BJ85" i="15"/>
  <c r="BI78" i="67" s="1"/>
  <c r="M43" i="67"/>
  <c r="Q50" i="15"/>
  <c r="BL81" i="67"/>
  <c r="BB88" i="27"/>
  <c r="Q115" i="67"/>
  <c r="AI122" i="15"/>
  <c r="AI115" i="67" s="1"/>
  <c r="V93" i="27"/>
  <c r="V86" i="27"/>
  <c r="BJ17" i="15"/>
  <c r="BI10" i="67" s="1"/>
  <c r="Q52" i="15"/>
  <c r="BB12" i="27"/>
  <c r="X205" i="15"/>
  <c r="X199" i="15"/>
  <c r="X192" i="67" s="1"/>
  <c r="X197" i="15"/>
  <c r="X190" i="67" s="1"/>
  <c r="X192" i="15"/>
  <c r="X185" i="67" s="1"/>
  <c r="X201" i="15"/>
  <c r="X194" i="67" s="1"/>
  <c r="X202" i="15"/>
  <c r="X193" i="15"/>
  <c r="X194" i="15"/>
  <c r="X187" i="67" s="1"/>
  <c r="X181" i="15"/>
  <c r="X174" i="67" s="1"/>
  <c r="X206" i="15"/>
  <c r="X204" i="15"/>
  <c r="Z204" i="15" s="1"/>
  <c r="X198" i="15"/>
  <c r="X191" i="67" s="1"/>
  <c r="X200" i="15"/>
  <c r="X193" i="67" s="1"/>
  <c r="X208" i="15"/>
  <c r="X203" i="15"/>
  <c r="Z203" i="15" s="1"/>
  <c r="X196" i="15"/>
  <c r="X189" i="67" s="1"/>
  <c r="X186" i="15"/>
  <c r="X207" i="15"/>
  <c r="X190" i="15"/>
  <c r="X183" i="67" s="1"/>
  <c r="X191" i="15"/>
  <c r="X184" i="67" s="1"/>
  <c r="X185" i="15"/>
  <c r="X178" i="67" s="1"/>
  <c r="X189" i="15"/>
  <c r="X182" i="67" s="1"/>
  <c r="X184" i="15"/>
  <c r="X177" i="67" s="1"/>
  <c r="X187" i="15"/>
  <c r="X180" i="67" s="1"/>
  <c r="X195" i="15"/>
  <c r="X188" i="67" s="1"/>
  <c r="X188" i="15"/>
  <c r="X181" i="67" s="1"/>
  <c r="X183" i="15"/>
  <c r="X176" i="67" s="1"/>
  <c r="X182" i="15"/>
  <c r="X175" i="67" s="1"/>
  <c r="X179" i="15"/>
  <c r="X172" i="15"/>
  <c r="X173" i="15"/>
  <c r="X166" i="67" s="1"/>
  <c r="X158" i="15"/>
  <c r="X151" i="67" s="1"/>
  <c r="X165" i="15"/>
  <c r="H61" i="1"/>
  <c r="X129" i="15"/>
  <c r="X81" i="15"/>
  <c r="X121" i="15"/>
  <c r="X70" i="15"/>
  <c r="X152" i="15"/>
  <c r="X122" i="15"/>
  <c r="X27" i="15"/>
  <c r="X17" i="15"/>
  <c r="X41" i="15"/>
  <c r="X48" i="15"/>
  <c r="X23" i="15"/>
  <c r="X36" i="15"/>
  <c r="X24" i="15"/>
  <c r="X12" i="15"/>
  <c r="X66" i="15"/>
  <c r="X102" i="15"/>
  <c r="X37" i="15"/>
  <c r="X15" i="15"/>
  <c r="Z15" i="15" s="1"/>
  <c r="X148" i="15"/>
  <c r="BJ58" i="15"/>
  <c r="BI51" i="67" s="1"/>
  <c r="AS59" i="15"/>
  <c r="AS52" i="67" s="1"/>
  <c r="BY52" i="67" s="1"/>
  <c r="M68" i="15"/>
  <c r="D68" i="27"/>
  <c r="M68" i="27" s="1"/>
  <c r="Q68" i="27" s="1"/>
  <c r="M123" i="15"/>
  <c r="D123" i="27"/>
  <c r="M123" i="27" s="1"/>
  <c r="Q123" i="27" s="1"/>
  <c r="AQ54" i="67"/>
  <c r="AS61" i="15"/>
  <c r="AS54" i="67" s="1"/>
  <c r="BY54" i="67" s="1"/>
  <c r="AU50" i="67"/>
  <c r="AS57" i="15"/>
  <c r="AS50" i="67" s="1"/>
  <c r="BY50" i="67" s="1"/>
  <c r="BJ57" i="15"/>
  <c r="BI50" i="67" s="1"/>
  <c r="AU38" i="67"/>
  <c r="BJ45" i="15"/>
  <c r="BI38" i="67" s="1"/>
  <c r="AS42" i="15"/>
  <c r="AS35" i="67" s="1"/>
  <c r="BY35" i="67" s="1"/>
  <c r="AU35" i="67"/>
  <c r="O60" i="15"/>
  <c r="O53" i="67" s="1"/>
  <c r="F60" i="27"/>
  <c r="O60" i="27" s="1"/>
  <c r="Q60" i="27" s="1"/>
  <c r="T89" i="15"/>
  <c r="H89" i="27"/>
  <c r="AQ84" i="67"/>
  <c r="AS91" i="15"/>
  <c r="AS84" i="67" s="1"/>
  <c r="BY84" i="67" s="1"/>
  <c r="AU92" i="67"/>
  <c r="AS99" i="15"/>
  <c r="AS92" i="67" s="1"/>
  <c r="BY92" i="67" s="1"/>
  <c r="J93" i="27"/>
  <c r="AQ93" i="27" s="1"/>
  <c r="V93" i="15"/>
  <c r="AU23" i="67"/>
  <c r="AS30" i="15"/>
  <c r="AS23" i="67" s="1"/>
  <c r="BY23" i="67" s="1"/>
  <c r="AU8" i="67"/>
  <c r="AS15" i="15"/>
  <c r="AS8" i="67" s="1"/>
  <c r="BY8" i="67" s="1"/>
  <c r="M17" i="15"/>
  <c r="D17" i="27"/>
  <c r="M17" i="27" s="1"/>
  <c r="Q17" i="27" s="1"/>
  <c r="D24" i="27"/>
  <c r="M24" i="27" s="1"/>
  <c r="Q24" i="27" s="1"/>
  <c r="M24" i="15"/>
  <c r="BB41" i="27"/>
  <c r="BL34" i="67"/>
  <c r="Q35" i="27"/>
  <c r="M24" i="67"/>
  <c r="Q31" i="15"/>
  <c r="J101" i="27"/>
  <c r="V101" i="15"/>
  <c r="Q39" i="27"/>
  <c r="Q114" i="15"/>
  <c r="M107" i="67"/>
  <c r="AU54" i="67"/>
  <c r="BJ61" i="15"/>
  <c r="BI54" i="67" s="1"/>
  <c r="M11" i="15"/>
  <c r="D11" i="27"/>
  <c r="M11" i="27" s="1"/>
  <c r="Q11" i="27" s="1"/>
  <c r="Q27" i="27"/>
  <c r="AS63" i="15"/>
  <c r="AS56" i="67" s="1"/>
  <c r="BY56" i="67" s="1"/>
  <c r="AU56" i="67"/>
  <c r="Q52" i="27"/>
  <c r="AQ78" i="67"/>
  <c r="AS85" i="15"/>
  <c r="AS78" i="67" s="1"/>
  <c r="BY78" i="67" s="1"/>
  <c r="M124" i="15"/>
  <c r="D124" i="27"/>
  <c r="M124" i="27" s="1"/>
  <c r="Q124" i="27" s="1"/>
  <c r="D54" i="27"/>
  <c r="M54" i="27" s="1"/>
  <c r="Q54" i="27" s="1"/>
  <c r="Q111" i="27"/>
  <c r="BB115" i="27"/>
  <c r="Q120" i="27"/>
  <c r="AS50" i="15"/>
  <c r="AS43" i="67" s="1"/>
  <c r="BY43" i="67" s="1"/>
  <c r="M69" i="15"/>
  <c r="D69" i="27"/>
  <c r="M69" i="27" s="1"/>
  <c r="Q69" i="27" s="1"/>
  <c r="M106" i="15"/>
  <c r="D106" i="27"/>
  <c r="M106" i="27" s="1"/>
  <c r="Q106" i="27" s="1"/>
  <c r="BB164" i="27"/>
  <c r="BL157" i="67"/>
  <c r="AS170" i="15"/>
  <c r="AS163" i="67" s="1"/>
  <c r="BY163" i="67" s="1"/>
  <c r="AQ163" i="67"/>
  <c r="T48" i="15"/>
  <c r="BJ104" i="15"/>
  <c r="BI97" i="67" s="1"/>
  <c r="Q58" i="15"/>
  <c r="BJ80" i="15"/>
  <c r="BI73" i="67" s="1"/>
  <c r="H36" i="27"/>
  <c r="H46" i="27"/>
  <c r="BJ46" i="15"/>
  <c r="BI39" i="67" s="1"/>
  <c r="V39" i="15"/>
  <c r="J57" i="27"/>
  <c r="AS130" i="15"/>
  <c r="AS123" i="67" s="1"/>
  <c r="BY123" i="67" s="1"/>
  <c r="H57" i="1"/>
  <c r="K57" i="1" s="1"/>
  <c r="H20" i="1"/>
  <c r="H54" i="1"/>
  <c r="Q166" i="27"/>
  <c r="V166" i="15"/>
  <c r="J166" i="27"/>
  <c r="Q164" i="27"/>
  <c r="AS165" i="15"/>
  <c r="AS158" i="67" s="1"/>
  <c r="BY158" i="67" s="1"/>
  <c r="AU158" i="67"/>
  <c r="AQ153" i="67"/>
  <c r="AS160" i="15"/>
  <c r="AS153" i="67" s="1"/>
  <c r="BY153" i="67" s="1"/>
  <c r="AQ154" i="67"/>
  <c r="AS161" i="15"/>
  <c r="AS154" i="67" s="1"/>
  <c r="BY154" i="67" s="1"/>
  <c r="F178" i="27"/>
  <c r="O178" i="27" s="1"/>
  <c r="O178" i="15"/>
  <c r="BN178" i="67"/>
  <c r="AV185" i="27"/>
  <c r="H56" i="1"/>
  <c r="K56" i="1" s="1"/>
  <c r="AU157" i="67"/>
  <c r="AS164" i="15"/>
  <c r="AS157" i="67" s="1"/>
  <c r="BY157" i="67" s="1"/>
  <c r="AU152" i="67"/>
  <c r="AS159" i="15"/>
  <c r="AS152" i="67" s="1"/>
  <c r="BY152" i="67" s="1"/>
  <c r="J182" i="27"/>
  <c r="AQ182" i="27" s="1"/>
  <c r="V182" i="15"/>
  <c r="O191" i="15"/>
  <c r="O184" i="67" s="1"/>
  <c r="F191" i="27"/>
  <c r="O191" i="27" s="1"/>
  <c r="Q191" i="27" s="1"/>
  <c r="J161" i="27"/>
  <c r="V161" i="15"/>
  <c r="T166" i="67"/>
  <c r="BJ173" i="15"/>
  <c r="BI166" i="67" s="1"/>
  <c r="O176" i="15"/>
  <c r="O169" i="67" s="1"/>
  <c r="F176" i="27"/>
  <c r="O176" i="27" s="1"/>
  <c r="BJ164" i="15"/>
  <c r="BI157" i="67" s="1"/>
  <c r="T169" i="15"/>
  <c r="H169" i="27"/>
  <c r="BJ175" i="15"/>
  <c r="BI168" i="67" s="1"/>
  <c r="T168" i="67"/>
  <c r="T155" i="67"/>
  <c r="BJ162" i="15"/>
  <c r="BI155" i="67" s="1"/>
  <c r="D171" i="27"/>
  <c r="M171" i="27" s="1"/>
  <c r="M171" i="15"/>
  <c r="Q175" i="27"/>
  <c r="O157" i="67"/>
  <c r="Q164" i="15"/>
  <c r="Q161" i="15"/>
  <c r="BJ157" i="15"/>
  <c r="BI150" i="67" s="1"/>
  <c r="T150" i="67"/>
  <c r="T179" i="15"/>
  <c r="H179" i="27"/>
  <c r="Q168" i="27"/>
  <c r="V181" i="15"/>
  <c r="J181" i="27"/>
  <c r="AQ181" i="27" s="1"/>
  <c r="BL166" i="67"/>
  <c r="BB173" i="27"/>
  <c r="AU167" i="67"/>
  <c r="AS174" i="15"/>
  <c r="AS167" i="67" s="1"/>
  <c r="BY167" i="67" s="1"/>
  <c r="Q178" i="27"/>
  <c r="T171" i="67"/>
  <c r="BJ178" i="15"/>
  <c r="BI171" i="67" s="1"/>
  <c r="F180" i="27"/>
  <c r="O180" i="27" s="1"/>
  <c r="O180" i="15"/>
  <c r="O183" i="15"/>
  <c r="O176" i="67" s="1"/>
  <c r="F183" i="27"/>
  <c r="O183" i="27" s="1"/>
  <c r="Q183" i="27" s="1"/>
  <c r="Q166" i="15"/>
  <c r="AU161" i="67"/>
  <c r="AS168" i="15"/>
  <c r="AS161" i="67" s="1"/>
  <c r="BY161" i="67" s="1"/>
  <c r="T172" i="15"/>
  <c r="Q173" i="15"/>
  <c r="F175" i="27"/>
  <c r="O175" i="27" s="1"/>
  <c r="BV163" i="67"/>
  <c r="BJ180" i="15"/>
  <c r="BI173" i="67" s="1"/>
  <c r="Q183" i="15"/>
  <c r="BN183" i="67"/>
  <c r="F162" i="27"/>
  <c r="O162" i="27" s="1"/>
  <c r="Q162" i="27" s="1"/>
  <c r="F165" i="27"/>
  <c r="O165" i="27" s="1"/>
  <c r="Q165" i="27" s="1"/>
  <c r="T165" i="15"/>
  <c r="AS167" i="15"/>
  <c r="AS160" i="67" s="1"/>
  <c r="BY160" i="67" s="1"/>
  <c r="M167" i="15"/>
  <c r="V171" i="15"/>
  <c r="BB172" i="27"/>
  <c r="D176" i="27"/>
  <c r="M176" i="27" s="1"/>
  <c r="M176" i="15"/>
  <c r="Q180" i="27"/>
  <c r="H181" i="27"/>
  <c r="T181" i="15"/>
  <c r="M182" i="15"/>
  <c r="M176" i="67"/>
  <c r="AQ177" i="67"/>
  <c r="AS184" i="15"/>
  <c r="AS177" i="67" s="1"/>
  <c r="BY177" i="67" s="1"/>
  <c r="BD185" i="15"/>
  <c r="BC178" i="67" s="1"/>
  <c r="T186" i="15"/>
  <c r="H186" i="27"/>
  <c r="BV179" i="67"/>
  <c r="BN189" i="67"/>
  <c r="AU149" i="67"/>
  <c r="M154" i="67"/>
  <c r="M163" i="15"/>
  <c r="O161" i="15"/>
  <c r="O154" i="67" s="1"/>
  <c r="F161" i="27"/>
  <c r="O161" i="27" s="1"/>
  <c r="Q161" i="27" s="1"/>
  <c r="O160" i="15"/>
  <c r="O153" i="67" s="1"/>
  <c r="V158" i="15"/>
  <c r="V153" i="15"/>
  <c r="BB167" i="27"/>
  <c r="M161" i="67"/>
  <c r="F166" i="27"/>
  <c r="O166" i="27" s="1"/>
  <c r="J168" i="27"/>
  <c r="F169" i="27"/>
  <c r="O169" i="27" s="1"/>
  <c r="Q169" i="27" s="1"/>
  <c r="M170" i="15"/>
  <c r="F171" i="27"/>
  <c r="O171" i="27" s="1"/>
  <c r="M165" i="67"/>
  <c r="Q172" i="15"/>
  <c r="BJ174" i="15"/>
  <c r="BI167" i="67" s="1"/>
  <c r="F181" i="27"/>
  <c r="O181" i="27" s="1"/>
  <c r="Q181" i="27" s="1"/>
  <c r="O181" i="15"/>
  <c r="O174" i="67" s="1"/>
  <c r="V184" i="15"/>
  <c r="J184" i="27"/>
  <c r="AQ184" i="27" s="1"/>
  <c r="F186" i="27"/>
  <c r="O186" i="27" s="1"/>
  <c r="Q186" i="27" s="1"/>
  <c r="O186" i="15"/>
  <c r="O179" i="67" s="1"/>
  <c r="BJ168" i="15"/>
  <c r="BI161" i="67" s="1"/>
  <c r="BL167" i="67"/>
  <c r="BB174" i="27"/>
  <c r="M179" i="15"/>
  <c r="D179" i="27"/>
  <c r="M179" i="27" s="1"/>
  <c r="Q179" i="27" s="1"/>
  <c r="Q162" i="15"/>
  <c r="Q160" i="15"/>
  <c r="M153" i="67"/>
  <c r="Q156" i="15"/>
  <c r="Q170" i="27"/>
  <c r="AS180" i="15"/>
  <c r="AS173" i="67" s="1"/>
  <c r="BY173" i="67" s="1"/>
  <c r="Q182" i="27"/>
  <c r="AQ183" i="27"/>
  <c r="BJ183" i="15"/>
  <c r="BI176" i="67" s="1"/>
  <c r="Q178" i="67"/>
  <c r="V185" i="15"/>
  <c r="V178" i="67" s="1"/>
  <c r="J185" i="27"/>
  <c r="AQ185" i="27" s="1"/>
  <c r="BN181" i="67"/>
  <c r="T146" i="67"/>
  <c r="AS155" i="15"/>
  <c r="AS148" i="67" s="1"/>
  <c r="BY148" i="67" s="1"/>
  <c r="T160" i="67"/>
  <c r="BV160" i="67"/>
  <c r="Q169" i="15"/>
  <c r="D173" i="27"/>
  <c r="M173" i="27" s="1"/>
  <c r="Q173" i="27" s="1"/>
  <c r="V173" i="15"/>
  <c r="J173" i="27"/>
  <c r="Q174" i="15"/>
  <c r="BV162" i="67"/>
  <c r="AQ172" i="67"/>
  <c r="D184" i="27"/>
  <c r="M184" i="27" s="1"/>
  <c r="Q184" i="27" s="1"/>
  <c r="M184" i="15"/>
  <c r="T185" i="15"/>
  <c r="H185" i="27"/>
  <c r="Q189" i="67"/>
  <c r="BB176" i="27"/>
  <c r="BL169" i="67"/>
  <c r="Q177" i="15"/>
  <c r="BB183" i="27"/>
  <c r="BL176" i="67"/>
  <c r="V183" i="27"/>
  <c r="V176" i="67"/>
  <c r="BJ155" i="15"/>
  <c r="BI148" i="67" s="1"/>
  <c r="BJ177" i="15"/>
  <c r="BI170" i="67" s="1"/>
  <c r="O182" i="15"/>
  <c r="O175" i="67" s="1"/>
  <c r="F182" i="27"/>
  <c r="O182" i="27" s="1"/>
  <c r="AX185" i="15"/>
  <c r="AX178" i="67" s="1"/>
  <c r="AU178" i="67"/>
  <c r="AQ191" i="27"/>
  <c r="AX194" i="15"/>
  <c r="AX187" i="67" s="1"/>
  <c r="V196" i="15"/>
  <c r="J196" i="27"/>
  <c r="AQ189" i="27"/>
  <c r="AV189" i="27" s="1"/>
  <c r="BN182" i="67"/>
  <c r="AX189" i="15"/>
  <c r="AX182" i="67" s="1"/>
  <c r="O193" i="15"/>
  <c r="O186" i="67" s="1"/>
  <c r="F193" i="27"/>
  <c r="O193" i="27" s="1"/>
  <c r="O197" i="15"/>
  <c r="O190" i="67" s="1"/>
  <c r="AS187" i="15"/>
  <c r="AS180" i="67" s="1"/>
  <c r="BY180" i="67" s="1"/>
  <c r="M183" i="67"/>
  <c r="Q190" i="15"/>
  <c r="Q193" i="15"/>
  <c r="M186" i="67"/>
  <c r="Z189" i="15"/>
  <c r="Q194" i="27"/>
  <c r="BV173" i="67"/>
  <c r="AX187" i="15"/>
  <c r="AX180" i="67" s="1"/>
  <c r="D187" i="27"/>
  <c r="M187" i="27" s="1"/>
  <c r="Q187" i="27" s="1"/>
  <c r="M187" i="15"/>
  <c r="BJ189" i="15"/>
  <c r="BI182" i="67" s="1"/>
  <c r="M188" i="15"/>
  <c r="M191" i="15"/>
  <c r="J193" i="27"/>
  <c r="AQ193" i="27" s="1"/>
  <c r="Q192" i="27"/>
  <c r="AX200" i="15"/>
  <c r="AX193" i="67" s="1"/>
  <c r="AU193" i="67"/>
  <c r="BJ200" i="15"/>
  <c r="BI193" i="67" s="1"/>
  <c r="AS200" i="15"/>
  <c r="AS193" i="67" s="1"/>
  <c r="BY193" i="67" s="1"/>
  <c r="AQ197" i="27"/>
  <c r="V190" i="15"/>
  <c r="J190" i="27"/>
  <c r="Z193" i="15"/>
  <c r="BJ193" i="15"/>
  <c r="BI186" i="67" s="1"/>
  <c r="M174" i="67"/>
  <c r="Q181" i="15"/>
  <c r="H189" i="27"/>
  <c r="Q189" i="15"/>
  <c r="M182" i="67"/>
  <c r="AU184" i="67"/>
  <c r="BB190" i="27"/>
  <c r="BL183" i="67"/>
  <c r="Z194" i="15"/>
  <c r="BL186" i="67"/>
  <c r="V193" i="27"/>
  <c r="BB193" i="27"/>
  <c r="AU185" i="67"/>
  <c r="V185" i="67"/>
  <c r="AU191" i="67"/>
  <c r="AS198" i="15"/>
  <c r="AS191" i="67" s="1"/>
  <c r="BY191" i="67" s="1"/>
  <c r="V182" i="27"/>
  <c r="T187" i="15"/>
  <c r="H187" i="27"/>
  <c r="T191" i="15"/>
  <c r="H191" i="27"/>
  <c r="Z190" i="15"/>
  <c r="AS194" i="15"/>
  <c r="AS187" i="67" s="1"/>
  <c r="BY187" i="67" s="1"/>
  <c r="Q193" i="27"/>
  <c r="BL185" i="67"/>
  <c r="V192" i="27"/>
  <c r="AQ192" i="27"/>
  <c r="V188" i="67"/>
  <c r="AX195" i="15"/>
  <c r="AX188" i="67" s="1"/>
  <c r="Z195" i="15"/>
  <c r="V197" i="27"/>
  <c r="BB197" i="27"/>
  <c r="BN194" i="67"/>
  <c r="Q195" i="27"/>
  <c r="Q195" i="15"/>
  <c r="M188" i="67"/>
  <c r="AQ199" i="27"/>
  <c r="V199" i="27"/>
  <c r="AI206" i="15"/>
  <c r="T191" i="67"/>
  <c r="BJ198" i="15"/>
  <c r="BI191" i="67" s="1"/>
  <c r="V188" i="15"/>
  <c r="J188" i="27"/>
  <c r="Q194" i="15"/>
  <c r="M197" i="15"/>
  <c r="D197" i="27"/>
  <c r="M197" i="27" s="1"/>
  <c r="Q197" i="27" s="1"/>
  <c r="BV189" i="67"/>
  <c r="T194" i="67"/>
  <c r="BJ201" i="15"/>
  <c r="BI194" i="67" s="1"/>
  <c r="F200" i="27"/>
  <c r="O200" i="27" s="1"/>
  <c r="O200" i="15"/>
  <c r="O193" i="67" s="1"/>
  <c r="BV185" i="67"/>
  <c r="O192" i="15"/>
  <c r="F192" i="27"/>
  <c r="O192" i="27" s="1"/>
  <c r="AS202" i="15"/>
  <c r="V198" i="27"/>
  <c r="BL191" i="67"/>
  <c r="Q200" i="27"/>
  <c r="AS197" i="15"/>
  <c r="AS190" i="67" s="1"/>
  <c r="BY190" i="67" s="1"/>
  <c r="T192" i="67"/>
  <c r="BJ199" i="15"/>
  <c r="BI192" i="67" s="1"/>
  <c r="M198" i="15"/>
  <c r="D198" i="27"/>
  <c r="M198" i="27" s="1"/>
  <c r="Q198" i="27" s="1"/>
  <c r="BB198" i="27"/>
  <c r="Z207" i="15"/>
  <c r="Z206" i="15"/>
  <c r="Z205" i="15"/>
  <c r="AK205" i="15" s="1"/>
  <c r="AK203" i="15"/>
  <c r="AI203" i="15"/>
  <c r="Q204" i="15"/>
  <c r="Z202" i="15"/>
  <c r="AU187" i="67"/>
  <c r="AS193" i="15"/>
  <c r="AS186" i="67" s="1"/>
  <c r="BY186" i="67" s="1"/>
  <c r="V195" i="27"/>
  <c r="AS195" i="15"/>
  <c r="AS188" i="67" s="1"/>
  <c r="BY188" i="67" s="1"/>
  <c r="T190" i="67"/>
  <c r="BJ197" i="15"/>
  <c r="BI190" i="67" s="1"/>
  <c r="AU188" i="67"/>
  <c r="M199" i="15"/>
  <c r="D199" i="27"/>
  <c r="M199" i="27" s="1"/>
  <c r="Q199" i="27" s="1"/>
  <c r="AI207" i="15"/>
  <c r="AI202" i="15"/>
  <c r="AK202" i="15"/>
  <c r="M194" i="67"/>
  <c r="Q201" i="15"/>
  <c r="AI208" i="15"/>
  <c r="J201" i="27"/>
  <c r="AQ201" i="27" s="1"/>
  <c r="AV201" i="27" s="1"/>
  <c r="V201" i="15"/>
  <c r="V194" i="67" s="1"/>
  <c r="H201" i="27"/>
  <c r="Z208" i="15"/>
  <c r="AK208" i="15" s="1"/>
  <c r="T193" i="67"/>
  <c r="Z200" i="15"/>
  <c r="AQ200" i="27"/>
  <c r="BB200" i="27"/>
  <c r="M200" i="15"/>
  <c r="AX201" i="15"/>
  <c r="AX194" i="67" s="1"/>
  <c r="AU194" i="67"/>
  <c r="AV183" i="27" l="1"/>
  <c r="AA183" i="27"/>
  <c r="BN176" i="67"/>
  <c r="BN179" i="67"/>
  <c r="AV186" i="27"/>
  <c r="BN162" i="67"/>
  <c r="AV169" i="27"/>
  <c r="BN158" i="67"/>
  <c r="AA165" i="27"/>
  <c r="AV165" i="27"/>
  <c r="BN184" i="67"/>
  <c r="AV191" i="27"/>
  <c r="Z8" i="67"/>
  <c r="AK15" i="15"/>
  <c r="AK8" i="67" s="1"/>
  <c r="Q129" i="67"/>
  <c r="AK136" i="15"/>
  <c r="AK129" i="67" s="1"/>
  <c r="AI136" i="15"/>
  <c r="AI129" i="67" s="1"/>
  <c r="BD136" i="15"/>
  <c r="BC129" i="67" s="1"/>
  <c r="AV110" i="27"/>
  <c r="AV160" i="27"/>
  <c r="AA131" i="27"/>
  <c r="AV73" i="27"/>
  <c r="AA119" i="27"/>
  <c r="Z117" i="67"/>
  <c r="AX71" i="67"/>
  <c r="BD78" i="15"/>
  <c r="BC71" i="67" s="1"/>
  <c r="AK88" i="15"/>
  <c r="AK81" i="67" s="1"/>
  <c r="Z81" i="67"/>
  <c r="BD132" i="15"/>
  <c r="BC125" i="67" s="1"/>
  <c r="AK44" i="15"/>
  <c r="AK37" i="67" s="1"/>
  <c r="Z37" i="67"/>
  <c r="Z55" i="67"/>
  <c r="Q83" i="67"/>
  <c r="AI90" i="15"/>
  <c r="AI83" i="67" s="1"/>
  <c r="BD90" i="15"/>
  <c r="BC83" i="67" s="1"/>
  <c r="AK90" i="15"/>
  <c r="AK83" i="67" s="1"/>
  <c r="Z23" i="67"/>
  <c r="AK30" i="15"/>
  <c r="AK23" i="67" s="1"/>
  <c r="AK54" i="15"/>
  <c r="AK47" i="67" s="1"/>
  <c r="Z47" i="67"/>
  <c r="AX97" i="67"/>
  <c r="BD104" i="15"/>
  <c r="BC97" i="67" s="1"/>
  <c r="AK45" i="15"/>
  <c r="AK38" i="67" s="1"/>
  <c r="Z38" i="67"/>
  <c r="AX37" i="15"/>
  <c r="AX30" i="67" s="1"/>
  <c r="X30" i="67"/>
  <c r="Z37" i="15"/>
  <c r="AV131" i="27"/>
  <c r="AV92" i="27"/>
  <c r="AV50" i="27"/>
  <c r="AA65" i="27"/>
  <c r="AA30" i="27"/>
  <c r="Z26" i="67"/>
  <c r="AX22" i="67"/>
  <c r="BD29" i="15"/>
  <c r="BC22" i="67" s="1"/>
  <c r="AK62" i="15"/>
  <c r="AK55" i="67" s="1"/>
  <c r="Z9" i="67"/>
  <c r="AK16" i="15"/>
  <c r="AK9" i="67" s="1"/>
  <c r="AA121" i="27"/>
  <c r="AV132" i="27"/>
  <c r="AV195" i="27"/>
  <c r="BN188" i="67"/>
  <c r="AA195" i="27"/>
  <c r="AA127" i="27"/>
  <c r="V166" i="67"/>
  <c r="AX173" i="15"/>
  <c r="AX166" i="67" s="1"/>
  <c r="Z173" i="15"/>
  <c r="BB181" i="27"/>
  <c r="BL174" i="67"/>
  <c r="V181" i="27"/>
  <c r="AA69" i="27"/>
  <c r="AV69" i="27"/>
  <c r="BN62" i="67"/>
  <c r="Z103" i="67"/>
  <c r="AK110" i="15"/>
  <c r="AK103" i="67" s="1"/>
  <c r="BD88" i="15"/>
  <c r="BC81" i="67" s="1"/>
  <c r="AX81" i="67"/>
  <c r="AX9" i="67"/>
  <c r="BD16" i="15"/>
  <c r="BC9" i="67" s="1"/>
  <c r="AX37" i="67"/>
  <c r="BD44" i="15"/>
  <c r="BC37" i="67" s="1"/>
  <c r="AK137" i="15"/>
  <c r="AK130" i="67" s="1"/>
  <c r="Q130" i="67"/>
  <c r="BD137" i="15"/>
  <c r="BC130" i="67" s="1"/>
  <c r="AI137" i="15"/>
  <c r="AI130" i="67" s="1"/>
  <c r="AX96" i="67"/>
  <c r="BD103" i="15"/>
  <c r="BC96" i="67" s="1"/>
  <c r="AI146" i="15"/>
  <c r="AI139" i="67" s="1"/>
  <c r="Q139" i="67"/>
  <c r="BD146" i="15"/>
  <c r="BC139" i="67" s="1"/>
  <c r="AK146" i="15"/>
  <c r="AK139" i="67" s="1"/>
  <c r="Z72" i="67"/>
  <c r="AK79" i="15"/>
  <c r="AK72" i="67" s="1"/>
  <c r="AA132" i="27"/>
  <c r="AX23" i="67"/>
  <c r="BD30" i="15"/>
  <c r="BC23" i="67" s="1"/>
  <c r="AK82" i="15"/>
  <c r="AK75" i="67" s="1"/>
  <c r="Z75" i="67"/>
  <c r="Z133" i="67"/>
  <c r="AK140" i="15"/>
  <c r="AK133" i="67" s="1"/>
  <c r="AX72" i="67"/>
  <c r="BD79" i="15"/>
  <c r="BC72" i="67" s="1"/>
  <c r="AA200" i="27"/>
  <c r="AV200" i="27"/>
  <c r="AX200" i="27"/>
  <c r="BN193" i="67"/>
  <c r="M190" i="67"/>
  <c r="Q197" i="15"/>
  <c r="Z183" i="67"/>
  <c r="V146" i="67"/>
  <c r="AI153" i="15"/>
  <c r="AI146" i="67" s="1"/>
  <c r="AX153" i="15"/>
  <c r="Z153" i="15"/>
  <c r="M10" i="67"/>
  <c r="Q17" i="15"/>
  <c r="M169" i="67"/>
  <c r="Q176" i="15"/>
  <c r="AV70" i="27"/>
  <c r="AS70" i="27"/>
  <c r="AX70" i="27" s="1"/>
  <c r="Z96" i="67"/>
  <c r="AV89" i="27"/>
  <c r="Z35" i="67"/>
  <c r="BN190" i="67"/>
  <c r="AV197" i="27"/>
  <c r="AA197" i="27"/>
  <c r="V189" i="27"/>
  <c r="BL182" i="67"/>
  <c r="BB189" i="27"/>
  <c r="BB185" i="27"/>
  <c r="V185" i="27"/>
  <c r="BL178" i="67"/>
  <c r="V173" i="27"/>
  <c r="AQ173" i="27"/>
  <c r="Q149" i="67"/>
  <c r="AI156" i="15"/>
  <c r="AI149" i="67" s="1"/>
  <c r="AK156" i="15"/>
  <c r="AK149" i="67" s="1"/>
  <c r="BD156" i="15"/>
  <c r="BC149" i="67" s="1"/>
  <c r="Q165" i="67"/>
  <c r="AI172" i="15"/>
  <c r="AI165" i="67" s="1"/>
  <c r="BN171" i="67"/>
  <c r="AV178" i="27"/>
  <c r="AA178" i="27"/>
  <c r="BN168" i="67"/>
  <c r="AV175" i="27"/>
  <c r="AA175" i="27"/>
  <c r="BL162" i="67"/>
  <c r="BB169" i="27"/>
  <c r="V169" i="27"/>
  <c r="X169" i="27" s="1"/>
  <c r="S169" i="27" s="1"/>
  <c r="V161" i="27"/>
  <c r="AQ161" i="27"/>
  <c r="Q51" i="67"/>
  <c r="AI58" i="15"/>
  <c r="AI51" i="67" s="1"/>
  <c r="AK58" i="15"/>
  <c r="AK51" i="67" s="1"/>
  <c r="BD58" i="15"/>
  <c r="BC51" i="67" s="1"/>
  <c r="BN117" i="67"/>
  <c r="AA124" i="27"/>
  <c r="AV124" i="27"/>
  <c r="V101" i="27"/>
  <c r="AQ101" i="27"/>
  <c r="X41" i="67"/>
  <c r="AX48" i="15"/>
  <c r="AX41" i="67" s="1"/>
  <c r="AV117" i="27"/>
  <c r="BN110" i="67"/>
  <c r="AA117" i="27"/>
  <c r="AA9" i="27"/>
  <c r="AA104" i="27"/>
  <c r="AV103" i="27"/>
  <c r="AS103" i="27"/>
  <c r="AX103" i="27" s="1"/>
  <c r="AA167" i="27"/>
  <c r="M193" i="67"/>
  <c r="Q200" i="15"/>
  <c r="Z188" i="67"/>
  <c r="M180" i="67"/>
  <c r="Q187" i="15"/>
  <c r="BB186" i="27"/>
  <c r="V186" i="27"/>
  <c r="BL179" i="67"/>
  <c r="Q176" i="67"/>
  <c r="AI183" i="15"/>
  <c r="AI176" i="67" s="1"/>
  <c r="BD183" i="15"/>
  <c r="BC176" i="67" s="1"/>
  <c r="M164" i="67"/>
  <c r="Q171" i="15"/>
  <c r="M4" i="67"/>
  <c r="Q11" i="15"/>
  <c r="BN116" i="67"/>
  <c r="AA123" i="27"/>
  <c r="AV123" i="27"/>
  <c r="O11" i="67"/>
  <c r="Q18" i="15"/>
  <c r="BN40" i="67"/>
  <c r="AA47" i="27"/>
  <c r="AV47" i="27"/>
  <c r="AI64" i="15"/>
  <c r="AI57" i="67" s="1"/>
  <c r="BD64" i="15"/>
  <c r="BC57" i="67" s="1"/>
  <c r="AK64" i="15"/>
  <c r="AK57" i="67" s="1"/>
  <c r="Q57" i="67"/>
  <c r="AA58" i="27"/>
  <c r="AA72" i="27"/>
  <c r="AV155" i="27"/>
  <c r="BJ186" i="15"/>
  <c r="BI179" i="67" s="1"/>
  <c r="Z186" i="15"/>
  <c r="T179" i="67"/>
  <c r="AA83" i="27"/>
  <c r="AV128" i="27"/>
  <c r="AS128" i="27"/>
  <c r="AX128" i="27" s="1"/>
  <c r="AI204" i="15"/>
  <c r="AK204" i="15"/>
  <c r="AQ188" i="27"/>
  <c r="V188" i="27"/>
  <c r="AX199" i="15"/>
  <c r="AX192" i="67" s="1"/>
  <c r="Z192" i="15"/>
  <c r="AV184" i="27"/>
  <c r="AC184" i="27"/>
  <c r="AF184" i="27" s="1"/>
  <c r="BR177" i="67" s="1"/>
  <c r="BN177" i="67"/>
  <c r="Q162" i="67"/>
  <c r="AI169" i="15"/>
  <c r="AI162" i="67" s="1"/>
  <c r="AK169" i="15"/>
  <c r="AK162" i="67" s="1"/>
  <c r="BD169" i="15"/>
  <c r="BC162" i="67" s="1"/>
  <c r="M163" i="67"/>
  <c r="Q170" i="15"/>
  <c r="V32" i="67"/>
  <c r="AX39" i="15"/>
  <c r="AX32" i="67" s="1"/>
  <c r="Z39" i="15"/>
  <c r="AK39" i="15" s="1"/>
  <c r="AK32" i="67" s="1"/>
  <c r="BN61" i="67"/>
  <c r="AV68" i="27"/>
  <c r="AA68" i="27"/>
  <c r="AC68" i="27"/>
  <c r="AX27" i="15"/>
  <c r="AX20" i="67" s="1"/>
  <c r="Z27" i="15"/>
  <c r="X20" i="67"/>
  <c r="BN18" i="67"/>
  <c r="AA25" i="27"/>
  <c r="AV25" i="27"/>
  <c r="Z76" i="67"/>
  <c r="AK83" i="15"/>
  <c r="AK76" i="67" s="1"/>
  <c r="Z65" i="67"/>
  <c r="AK72" i="15"/>
  <c r="AK65" i="67" s="1"/>
  <c r="X120" i="27"/>
  <c r="S120" i="27" s="1"/>
  <c r="AA140" i="27"/>
  <c r="X140" i="27"/>
  <c r="AA98" i="27"/>
  <c r="AV59" i="27"/>
  <c r="X43" i="27"/>
  <c r="AA43" i="27"/>
  <c r="AS77" i="27"/>
  <c r="AX77" i="27" s="1"/>
  <c r="AV71" i="27"/>
  <c r="Z43" i="67"/>
  <c r="AS200" i="27"/>
  <c r="Z197" i="15"/>
  <c r="X198" i="27"/>
  <c r="AC198" i="27" s="1"/>
  <c r="AF198" i="27" s="1"/>
  <c r="BR191" i="67" s="1"/>
  <c r="V187" i="27"/>
  <c r="BL180" i="67"/>
  <c r="BB187" i="27"/>
  <c r="Z186" i="67"/>
  <c r="V184" i="27"/>
  <c r="X184" i="27" s="1"/>
  <c r="S184" i="27" s="1"/>
  <c r="BN172" i="67"/>
  <c r="AV179" i="27"/>
  <c r="AV161" i="27"/>
  <c r="AA161" i="27"/>
  <c r="BN154" i="67"/>
  <c r="Q180" i="15"/>
  <c r="O173" i="67"/>
  <c r="Q154" i="67"/>
  <c r="AI161" i="15"/>
  <c r="AI154" i="67" s="1"/>
  <c r="AK161" i="15"/>
  <c r="AK154" i="67" s="1"/>
  <c r="V159" i="67"/>
  <c r="AX166" i="15"/>
  <c r="AX159" i="67" s="1"/>
  <c r="Z166" i="15"/>
  <c r="AK166" i="15" s="1"/>
  <c r="AK159" i="67" s="1"/>
  <c r="BN113" i="67"/>
  <c r="AA120" i="27"/>
  <c r="AV120" i="27"/>
  <c r="X5" i="67"/>
  <c r="Z12" i="15"/>
  <c r="AX12" i="15"/>
  <c r="AX5" i="67" s="1"/>
  <c r="V13" i="27"/>
  <c r="AQ13" i="27"/>
  <c r="M5" i="67"/>
  <c r="Q12" i="15"/>
  <c r="AA66" i="27"/>
  <c r="X66" i="27"/>
  <c r="AS48" i="27"/>
  <c r="AX48" i="27" s="1"/>
  <c r="AV48" i="27"/>
  <c r="AV172" i="27"/>
  <c r="AA151" i="27"/>
  <c r="X81" i="27"/>
  <c r="AA81" i="27"/>
  <c r="AS11" i="27"/>
  <c r="AA143" i="27"/>
  <c r="AQ190" i="27"/>
  <c r="V190" i="27"/>
  <c r="AA194" i="27"/>
  <c r="AV194" i="27"/>
  <c r="BN187" i="67"/>
  <c r="AS185" i="27"/>
  <c r="AX185" i="27" s="1"/>
  <c r="M172" i="67"/>
  <c r="Q179" i="15"/>
  <c r="V168" i="27"/>
  <c r="AQ168" i="27"/>
  <c r="Q166" i="67"/>
  <c r="AI173" i="15"/>
  <c r="AI166" i="67" s="1"/>
  <c r="AK173" i="15"/>
  <c r="AK166" i="67" s="1"/>
  <c r="BD173" i="15"/>
  <c r="BC166" i="67" s="1"/>
  <c r="Q157" i="67"/>
  <c r="AI164" i="15"/>
  <c r="AI157" i="67" s="1"/>
  <c r="AK164" i="15"/>
  <c r="AK157" i="67" s="1"/>
  <c r="BD164" i="15"/>
  <c r="BC157" i="67" s="1"/>
  <c r="BN159" i="67"/>
  <c r="BB46" i="27"/>
  <c r="BL39" i="67"/>
  <c r="V46" i="27"/>
  <c r="Q107" i="67"/>
  <c r="BD114" i="15"/>
  <c r="BC107" i="67" s="1"/>
  <c r="AK114" i="15"/>
  <c r="AK107" i="67" s="1"/>
  <c r="AI114" i="15"/>
  <c r="AI107" i="67" s="1"/>
  <c r="T82" i="67"/>
  <c r="BJ89" i="15"/>
  <c r="BI82" i="67" s="1"/>
  <c r="AI89" i="15"/>
  <c r="AI82" i="67" s="1"/>
  <c r="Z89" i="15"/>
  <c r="X17" i="67"/>
  <c r="Z24" i="15"/>
  <c r="AX24" i="15"/>
  <c r="AX17" i="67" s="1"/>
  <c r="X145" i="67"/>
  <c r="Z152" i="15"/>
  <c r="AX152" i="15"/>
  <c r="X186" i="67"/>
  <c r="AX193" i="15"/>
  <c r="AX186" i="67" s="1"/>
  <c r="Q45" i="67"/>
  <c r="BD52" i="15"/>
  <c r="BC45" i="67" s="1"/>
  <c r="AK52" i="15"/>
  <c r="AK45" i="67" s="1"/>
  <c r="AI52" i="15"/>
  <c r="AI45" i="67" s="1"/>
  <c r="M41" i="67"/>
  <c r="Q48" i="15"/>
  <c r="Q60" i="15"/>
  <c r="V6" i="67"/>
  <c r="AI13" i="15"/>
  <c r="AI6" i="67" s="1"/>
  <c r="Z13" i="15"/>
  <c r="AX13" i="15"/>
  <c r="AA34" i="27"/>
  <c r="AI38" i="15"/>
  <c r="AI31" i="67" s="1"/>
  <c r="Q31" i="67"/>
  <c r="AK38" i="15"/>
  <c r="AK31" i="67" s="1"/>
  <c r="BD38" i="15"/>
  <c r="BC31" i="67" s="1"/>
  <c r="Q54" i="67"/>
  <c r="AI61" i="15"/>
  <c r="AI54" i="67" s="1"/>
  <c r="BD61" i="15"/>
  <c r="BC54" i="67" s="1"/>
  <c r="AK61" i="15"/>
  <c r="AK54" i="67" s="1"/>
  <c r="Q39" i="67"/>
  <c r="AI46" i="15"/>
  <c r="AI39" i="67" s="1"/>
  <c r="BD46" i="15"/>
  <c r="BC39" i="67" s="1"/>
  <c r="AK46" i="15"/>
  <c r="AK39" i="67" s="1"/>
  <c r="X48" i="27"/>
  <c r="AA48" i="27"/>
  <c r="AV135" i="27"/>
  <c r="AV154" i="27"/>
  <c r="AA112" i="27"/>
  <c r="AV94" i="27"/>
  <c r="AS94" i="27"/>
  <c r="AX94" i="27" s="1"/>
  <c r="AS100" i="27"/>
  <c r="AX100" i="27" s="1"/>
  <c r="AV100" i="27"/>
  <c r="AV55" i="27"/>
  <c r="AV86" i="27"/>
  <c r="AS58" i="27"/>
  <c r="AX58" i="27" s="1"/>
  <c r="AV58" i="27"/>
  <c r="X47" i="27"/>
  <c r="S47" i="27" s="1"/>
  <c r="AA114" i="27"/>
  <c r="AV156" i="27"/>
  <c r="AS156" i="27"/>
  <c r="AX156" i="27" s="1"/>
  <c r="X178" i="27"/>
  <c r="S178" i="27" s="1"/>
  <c r="Z4" i="67"/>
  <c r="AA115" i="27"/>
  <c r="AX64" i="67"/>
  <c r="BD71" i="15"/>
  <c r="BC64" i="67" s="1"/>
  <c r="X137" i="27"/>
  <c r="AA137" i="27"/>
  <c r="Z44" i="67"/>
  <c r="AK51" i="15"/>
  <c r="AK44" i="67" s="1"/>
  <c r="BD140" i="15"/>
  <c r="BC133" i="67" s="1"/>
  <c r="AX133" i="67"/>
  <c r="V201" i="27"/>
  <c r="BL194" i="67"/>
  <c r="BB201" i="27"/>
  <c r="M192" i="67"/>
  <c r="Q199" i="15"/>
  <c r="AK206" i="15"/>
  <c r="AI193" i="15"/>
  <c r="AI186" i="67" s="1"/>
  <c r="Q186" i="67"/>
  <c r="BD193" i="15"/>
  <c r="BC186" i="67" s="1"/>
  <c r="AK193" i="15"/>
  <c r="AK186" i="67" s="1"/>
  <c r="V196" i="27"/>
  <c r="AQ196" i="27"/>
  <c r="Z181" i="15"/>
  <c r="BJ181" i="15"/>
  <c r="BI174" i="67" s="1"/>
  <c r="T174" i="67"/>
  <c r="BL172" i="67"/>
  <c r="BB179" i="27"/>
  <c r="V179" i="27"/>
  <c r="M99" i="67"/>
  <c r="Q106" i="15"/>
  <c r="AV11" i="27"/>
  <c r="BN4" i="67"/>
  <c r="AX11" i="27"/>
  <c r="AA11" i="27"/>
  <c r="AA17" i="27"/>
  <c r="BN10" i="67"/>
  <c r="AV17" i="27"/>
  <c r="X8" i="67"/>
  <c r="AX15" i="15"/>
  <c r="AX81" i="15"/>
  <c r="X74" i="67"/>
  <c r="Z81" i="15"/>
  <c r="AA86" i="27"/>
  <c r="X86" i="27"/>
  <c r="AA145" i="27"/>
  <c r="Z10" i="67"/>
  <c r="AS119" i="27"/>
  <c r="AX119" i="27" s="1"/>
  <c r="AV119" i="27"/>
  <c r="AS137" i="27"/>
  <c r="AX137" i="27" s="1"/>
  <c r="AV137" i="27"/>
  <c r="Q174" i="67"/>
  <c r="AK181" i="15"/>
  <c r="AK174" i="67" s="1"/>
  <c r="AI181" i="15"/>
  <c r="AI174" i="67" s="1"/>
  <c r="Q183" i="67"/>
  <c r="AI190" i="15"/>
  <c r="AI183" i="67" s="1"/>
  <c r="AK190" i="15"/>
  <c r="AK183" i="67" s="1"/>
  <c r="V189" i="67"/>
  <c r="AX196" i="15"/>
  <c r="Z185" i="15"/>
  <c r="BJ185" i="15"/>
  <c r="BI178" i="67" s="1"/>
  <c r="T178" i="67"/>
  <c r="T158" i="67"/>
  <c r="BJ165" i="15"/>
  <c r="BI158" i="67" s="1"/>
  <c r="AI165" i="15"/>
  <c r="AI158" i="67" s="1"/>
  <c r="Z165" i="15"/>
  <c r="Q159" i="67"/>
  <c r="AI166" i="15"/>
  <c r="AI159" i="67" s="1"/>
  <c r="BJ179" i="15"/>
  <c r="BI172" i="67" s="1"/>
  <c r="T172" i="67"/>
  <c r="Z179" i="15"/>
  <c r="T162" i="67"/>
  <c r="BJ169" i="15"/>
  <c r="BI162" i="67" s="1"/>
  <c r="Z169" i="15"/>
  <c r="M117" i="67"/>
  <c r="Q124" i="15"/>
  <c r="Q24" i="67"/>
  <c r="AI31" i="15"/>
  <c r="AI24" i="67" s="1"/>
  <c r="BD31" i="15"/>
  <c r="BC24" i="67" s="1"/>
  <c r="AK31" i="15"/>
  <c r="AK24" i="67" s="1"/>
  <c r="X34" i="67"/>
  <c r="Z41" i="15"/>
  <c r="AX41" i="15"/>
  <c r="Z129" i="15"/>
  <c r="AX129" i="15"/>
  <c r="X122" i="67"/>
  <c r="AA93" i="27"/>
  <c r="BL15" i="67"/>
  <c r="BB22" i="27"/>
  <c r="V22" i="27"/>
  <c r="Z83" i="67"/>
  <c r="AA110" i="27"/>
  <c r="AA138" i="27"/>
  <c r="AA19" i="27"/>
  <c r="X19" i="27"/>
  <c r="AV109" i="27"/>
  <c r="Z196" i="15"/>
  <c r="BD194" i="15"/>
  <c r="BC187" i="67" s="1"/>
  <c r="AK194" i="15"/>
  <c r="AK187" i="67" s="1"/>
  <c r="Q187" i="67"/>
  <c r="AI194" i="15"/>
  <c r="AI187" i="67" s="1"/>
  <c r="BL184" i="67"/>
  <c r="V191" i="27"/>
  <c r="BB191" i="27"/>
  <c r="Z187" i="67"/>
  <c r="Q184" i="15"/>
  <c r="M177" i="67"/>
  <c r="V151" i="67"/>
  <c r="AI158" i="15"/>
  <c r="AI151" i="67" s="1"/>
  <c r="AX158" i="15"/>
  <c r="Z158" i="15"/>
  <c r="BN173" i="67"/>
  <c r="AA180" i="27"/>
  <c r="AV180" i="27"/>
  <c r="Q171" i="27"/>
  <c r="Q178" i="15"/>
  <c r="O171" i="67"/>
  <c r="V57" i="27"/>
  <c r="AQ57" i="27"/>
  <c r="T41" i="67"/>
  <c r="BJ48" i="15"/>
  <c r="BI41" i="67" s="1"/>
  <c r="Z48" i="15"/>
  <c r="M62" i="67"/>
  <c r="Q69" i="15"/>
  <c r="X95" i="67"/>
  <c r="Z102" i="15"/>
  <c r="AX102" i="15"/>
  <c r="BN21" i="67"/>
  <c r="AA28" i="27"/>
  <c r="AV28" i="27"/>
  <c r="M26" i="67"/>
  <c r="Q33" i="15"/>
  <c r="T15" i="67"/>
  <c r="BJ22" i="15"/>
  <c r="BI15" i="67" s="1"/>
  <c r="Z22" i="15"/>
  <c r="AI22" i="15"/>
  <c r="AI15" i="67" s="1"/>
  <c r="AK141" i="15"/>
  <c r="AK134" i="67" s="1"/>
  <c r="Z134" i="67"/>
  <c r="AV102" i="27"/>
  <c r="AS69" i="27"/>
  <c r="AX69" i="27" s="1"/>
  <c r="AS12" i="27"/>
  <c r="AX12" i="27" s="1"/>
  <c r="X105" i="27"/>
  <c r="AA105" i="27"/>
  <c r="AA153" i="27"/>
  <c r="AK14" i="15"/>
  <c r="AK7" i="67" s="1"/>
  <c r="Z7" i="67"/>
  <c r="AV198" i="27"/>
  <c r="BN191" i="67"/>
  <c r="AA198" i="27"/>
  <c r="Z201" i="15"/>
  <c r="Z191" i="15"/>
  <c r="T184" i="67"/>
  <c r="BJ191" i="15"/>
  <c r="BI184" i="67" s="1"/>
  <c r="Z183" i="15"/>
  <c r="AK183" i="15" s="1"/>
  <c r="AK176" i="67" s="1"/>
  <c r="Q155" i="67"/>
  <c r="AI162" i="15"/>
  <c r="AI155" i="67" s="1"/>
  <c r="BD162" i="15"/>
  <c r="BC155" i="67" s="1"/>
  <c r="AK162" i="15"/>
  <c r="AK155" i="67" s="1"/>
  <c r="BN155" i="67"/>
  <c r="AA162" i="27"/>
  <c r="AV162" i="27"/>
  <c r="V175" i="67"/>
  <c r="Z182" i="15"/>
  <c r="AX182" i="15"/>
  <c r="AX175" i="67" s="1"/>
  <c r="AI185" i="15"/>
  <c r="AI178" i="67" s="1"/>
  <c r="AQ166" i="27"/>
  <c r="V166" i="27"/>
  <c r="BN28" i="67"/>
  <c r="AV35" i="27"/>
  <c r="AA35" i="27"/>
  <c r="AX66" i="15"/>
  <c r="X59" i="67"/>
  <c r="Z66" i="15"/>
  <c r="X158" i="67"/>
  <c r="AX165" i="15"/>
  <c r="AX186" i="15"/>
  <c r="AX179" i="67" s="1"/>
  <c r="X179" i="67"/>
  <c r="BN26" i="67"/>
  <c r="AA33" i="27"/>
  <c r="AV33" i="27"/>
  <c r="AX33" i="27"/>
  <c r="BN5" i="67"/>
  <c r="AV12" i="27"/>
  <c r="AA12" i="27"/>
  <c r="AX49" i="67"/>
  <c r="BD56" i="15"/>
  <c r="BC49" i="67" s="1"/>
  <c r="Q118" i="67"/>
  <c r="BD125" i="15"/>
  <c r="BC118" i="67" s="1"/>
  <c r="AI125" i="15"/>
  <c r="AI118" i="67" s="1"/>
  <c r="AK125" i="15"/>
  <c r="AK118" i="67" s="1"/>
  <c r="X29" i="27"/>
  <c r="X90" i="27"/>
  <c r="AA90" i="27"/>
  <c r="AA91" i="27"/>
  <c r="AV116" i="27"/>
  <c r="AS116" i="27"/>
  <c r="AX116" i="27" s="1"/>
  <c r="AV159" i="27"/>
  <c r="M191" i="67"/>
  <c r="Q198" i="15"/>
  <c r="Z188" i="15"/>
  <c r="AX188" i="15"/>
  <c r="AX181" i="67" s="1"/>
  <c r="V181" i="67"/>
  <c r="AV192" i="27"/>
  <c r="AA192" i="27"/>
  <c r="BN185" i="67"/>
  <c r="X183" i="27"/>
  <c r="S183" i="27" s="1"/>
  <c r="Z184" i="15"/>
  <c r="V177" i="67"/>
  <c r="AX184" i="15"/>
  <c r="AX177" i="67" s="1"/>
  <c r="Q176" i="27"/>
  <c r="BN45" i="67"/>
  <c r="AA52" i="27"/>
  <c r="AV52" i="27"/>
  <c r="BL82" i="67"/>
  <c r="BB89" i="27"/>
  <c r="V89" i="27"/>
  <c r="M61" i="67"/>
  <c r="Q68" i="15"/>
  <c r="X115" i="67"/>
  <c r="AX122" i="15"/>
  <c r="Z122" i="15"/>
  <c r="AI126" i="15"/>
  <c r="AI119" i="67" s="1"/>
  <c r="Q119" i="67"/>
  <c r="BD126" i="15"/>
  <c r="BC119" i="67" s="1"/>
  <c r="AK126" i="15"/>
  <c r="AK119" i="67" s="1"/>
  <c r="Q50" i="67"/>
  <c r="AI57" i="15"/>
  <c r="AI50" i="67" s="1"/>
  <c r="AK57" i="15"/>
  <c r="AK50" i="67" s="1"/>
  <c r="BD57" i="15"/>
  <c r="BC50" i="67" s="1"/>
  <c r="AS122" i="27"/>
  <c r="AX122" i="27" s="1"/>
  <c r="AV122" i="27"/>
  <c r="AA146" i="27"/>
  <c r="AA108" i="27"/>
  <c r="X108" i="27"/>
  <c r="X63" i="27"/>
  <c r="AA63" i="27"/>
  <c r="AA96" i="27"/>
  <c r="AA82" i="27"/>
  <c r="X174" i="27"/>
  <c r="AA174" i="27"/>
  <c r="AV98" i="27"/>
  <c r="AX75" i="67"/>
  <c r="BD82" i="15"/>
  <c r="BC75" i="67" s="1"/>
  <c r="Z193" i="67"/>
  <c r="T180" i="67"/>
  <c r="Z187" i="15"/>
  <c r="BJ187" i="15"/>
  <c r="BI180" i="67" s="1"/>
  <c r="BN175" i="67"/>
  <c r="AV182" i="27"/>
  <c r="AA182" i="27"/>
  <c r="AK207" i="15"/>
  <c r="Z198" i="15"/>
  <c r="Q186" i="15"/>
  <c r="AX192" i="15"/>
  <c r="AX185" i="67" s="1"/>
  <c r="V183" i="67"/>
  <c r="AX190" i="15"/>
  <c r="AX183" i="67" s="1"/>
  <c r="M184" i="67"/>
  <c r="Q191" i="15"/>
  <c r="Z182" i="67"/>
  <c r="AV181" i="27"/>
  <c r="BN174" i="67"/>
  <c r="AA181" i="27"/>
  <c r="Q163" i="15"/>
  <c r="M156" i="67"/>
  <c r="V164" i="67"/>
  <c r="AX171" i="15"/>
  <c r="AX164" i="67" s="1"/>
  <c r="Z171" i="15"/>
  <c r="BJ172" i="15"/>
  <c r="BI165" i="67" s="1"/>
  <c r="T165" i="67"/>
  <c r="Z172" i="15"/>
  <c r="AX181" i="15"/>
  <c r="AX174" i="67" s="1"/>
  <c r="V174" i="67"/>
  <c r="H58" i="1"/>
  <c r="K54" i="1"/>
  <c r="K58" i="1" s="1"/>
  <c r="AS40" i="27" s="1"/>
  <c r="AX40" i="27" s="1"/>
  <c r="BB36" i="27"/>
  <c r="V36" i="27"/>
  <c r="BL29" i="67"/>
  <c r="BN104" i="67"/>
  <c r="AA111" i="27"/>
  <c r="AV111" i="27"/>
  <c r="BN32" i="67"/>
  <c r="AA39" i="27"/>
  <c r="AV39" i="27"/>
  <c r="M17" i="67"/>
  <c r="Q24" i="15"/>
  <c r="V86" i="67"/>
  <c r="Z93" i="15"/>
  <c r="AI93" i="15"/>
  <c r="AI86" i="67" s="1"/>
  <c r="AX93" i="15"/>
  <c r="AA60" i="27"/>
  <c r="BN53" i="67"/>
  <c r="AV60" i="27"/>
  <c r="AX36" i="15"/>
  <c r="Z36" i="15"/>
  <c r="X29" i="67"/>
  <c r="X63" i="67"/>
  <c r="AX70" i="15"/>
  <c r="Z70" i="15"/>
  <c r="AX172" i="15"/>
  <c r="AX165" i="67" s="1"/>
  <c r="X165" i="67"/>
  <c r="Q43" i="67"/>
  <c r="AI50" i="15"/>
  <c r="AI43" i="67" s="1"/>
  <c r="AK50" i="15"/>
  <c r="AK43" i="67" s="1"/>
  <c r="BD50" i="15"/>
  <c r="BC43" i="67" s="1"/>
  <c r="M30" i="67"/>
  <c r="Q37" i="15"/>
  <c r="BB10" i="27"/>
  <c r="BL3" i="67"/>
  <c r="V10" i="27"/>
  <c r="AI98" i="15"/>
  <c r="AI91" i="67" s="1"/>
  <c r="Q91" i="67"/>
  <c r="AK98" i="15"/>
  <c r="AK91" i="67" s="1"/>
  <c r="BD98" i="15"/>
  <c r="BC91" i="67" s="1"/>
  <c r="X49" i="27"/>
  <c r="AC49" i="27" s="1"/>
  <c r="AF49" i="27" s="1"/>
  <c r="BR42" i="67" s="1"/>
  <c r="AX82" i="67"/>
  <c r="BD89" i="15"/>
  <c r="BC82" i="67" s="1"/>
  <c r="AA92" i="27"/>
  <c r="AK135" i="15"/>
  <c r="AK128" i="67" s="1"/>
  <c r="Z128" i="67"/>
  <c r="AS64" i="27"/>
  <c r="AX64" i="27" s="1"/>
  <c r="AV105" i="27"/>
  <c r="BD92" i="15"/>
  <c r="BC85" i="67" s="1"/>
  <c r="AX85" i="67"/>
  <c r="AA56" i="27"/>
  <c r="AV85" i="27"/>
  <c r="AS85" i="27"/>
  <c r="AX85" i="27" s="1"/>
  <c r="AS112" i="27"/>
  <c r="AX112" i="27" s="1"/>
  <c r="AV112" i="27"/>
  <c r="AS129" i="27"/>
  <c r="AX129" i="27" s="1"/>
  <c r="AV129" i="27"/>
  <c r="AA116" i="27"/>
  <c r="X116" i="27"/>
  <c r="AA84" i="27"/>
  <c r="X84" i="27"/>
  <c r="AV81" i="27"/>
  <c r="AA61" i="27"/>
  <c r="AA128" i="27"/>
  <c r="X128" i="27"/>
  <c r="X14" i="27"/>
  <c r="AA14" i="27"/>
  <c r="X135" i="27"/>
  <c r="AA135" i="27"/>
  <c r="AA156" i="27"/>
  <c r="X156" i="27"/>
  <c r="X170" i="27"/>
  <c r="AC170" i="27" s="1"/>
  <c r="AF170" i="27" s="1"/>
  <c r="BR163" i="67" s="1"/>
  <c r="AS187" i="27"/>
  <c r="AX187" i="27" s="1"/>
  <c r="AV64" i="27"/>
  <c r="AK108" i="15"/>
  <c r="AK101" i="67" s="1"/>
  <c r="Z101" i="67"/>
  <c r="AV77" i="27"/>
  <c r="X102" i="27"/>
  <c r="AA102" i="27"/>
  <c r="AX47" i="67"/>
  <c r="BD54" i="15"/>
  <c r="BC47" i="67" s="1"/>
  <c r="AA159" i="27"/>
  <c r="X159" i="27"/>
  <c r="AV42" i="27"/>
  <c r="AS201" i="27"/>
  <c r="AX201" i="27" s="1"/>
  <c r="AX198" i="15"/>
  <c r="AX191" i="67" s="1"/>
  <c r="AV187" i="27"/>
  <c r="AA187" i="27"/>
  <c r="BN180" i="67"/>
  <c r="AX183" i="15"/>
  <c r="AX176" i="67" s="1"/>
  <c r="BN166" i="67"/>
  <c r="AV173" i="27"/>
  <c r="AA173" i="27"/>
  <c r="Q153" i="67"/>
  <c r="AI160" i="15"/>
  <c r="AI153" i="67" s="1"/>
  <c r="BD160" i="15"/>
  <c r="BC153" i="67" s="1"/>
  <c r="AK160" i="15"/>
  <c r="AK153" i="67" s="1"/>
  <c r="BN157" i="67"/>
  <c r="AA164" i="27"/>
  <c r="AV164" i="27"/>
  <c r="M116" i="67"/>
  <c r="Q123" i="15"/>
  <c r="X10" i="67"/>
  <c r="AX17" i="15"/>
  <c r="AX10" i="67" s="1"/>
  <c r="Q36" i="67"/>
  <c r="AI43" i="15"/>
  <c r="AI36" i="67" s="1"/>
  <c r="BD43" i="15"/>
  <c r="BC36" i="67" s="1"/>
  <c r="AK43" i="15"/>
  <c r="AK36" i="67" s="1"/>
  <c r="AX76" i="67"/>
  <c r="BD83" i="15"/>
  <c r="BC76" i="67" s="1"/>
  <c r="Z67" i="67"/>
  <c r="AK74" i="15"/>
  <c r="AK67" i="67" s="1"/>
  <c r="Z120" i="67"/>
  <c r="AK127" i="15"/>
  <c r="AK120" i="67" s="1"/>
  <c r="Q35" i="67"/>
  <c r="AI42" i="15"/>
  <c r="AI35" i="67" s="1"/>
  <c r="AK42" i="15"/>
  <c r="AK35" i="67" s="1"/>
  <c r="BD42" i="15"/>
  <c r="BC35" i="67" s="1"/>
  <c r="AI75" i="15"/>
  <c r="AI68" i="67" s="1"/>
  <c r="Q68" i="67"/>
  <c r="AK75" i="15"/>
  <c r="AK68" i="67" s="1"/>
  <c r="BD75" i="15"/>
  <c r="BC68" i="67" s="1"/>
  <c r="AA122" i="27"/>
  <c r="AV88" i="27"/>
  <c r="X40" i="27"/>
  <c r="AA40" i="27"/>
  <c r="X142" i="27"/>
  <c r="Q194" i="67"/>
  <c r="BD201" i="15"/>
  <c r="BC194" i="67" s="1"/>
  <c r="AI201" i="15"/>
  <c r="AI194" i="67" s="1"/>
  <c r="AK201" i="15"/>
  <c r="AK194" i="67" s="1"/>
  <c r="BN192" i="67"/>
  <c r="AA199" i="27"/>
  <c r="AV199" i="27"/>
  <c r="X195" i="27"/>
  <c r="AC195" i="27" s="1"/>
  <c r="AF195" i="27" s="1"/>
  <c r="BR188" i="67" s="1"/>
  <c r="Z199" i="15"/>
  <c r="O185" i="67"/>
  <c r="Q192" i="15"/>
  <c r="AX197" i="15"/>
  <c r="AX190" i="67" s="1"/>
  <c r="AI195" i="15"/>
  <c r="AI188" i="67" s="1"/>
  <c r="AK195" i="15"/>
  <c r="AK188" i="67" s="1"/>
  <c r="Q188" i="67"/>
  <c r="BD195" i="15"/>
  <c r="BC188" i="67" s="1"/>
  <c r="AV193" i="27"/>
  <c r="AA193" i="27"/>
  <c r="BN186" i="67"/>
  <c r="BD189" i="15"/>
  <c r="BC182" i="67" s="1"/>
  <c r="AK189" i="15"/>
  <c r="AK182" i="67" s="1"/>
  <c r="Q182" i="67"/>
  <c r="AI189" i="15"/>
  <c r="AI182" i="67" s="1"/>
  <c r="AS197" i="27"/>
  <c r="AX197" i="27" s="1"/>
  <c r="Q188" i="15"/>
  <c r="M181" i="67"/>
  <c r="AX191" i="15"/>
  <c r="AX184" i="67" s="1"/>
  <c r="Q170" i="67"/>
  <c r="AI177" i="15"/>
  <c r="AI170" i="67" s="1"/>
  <c r="BD177" i="15"/>
  <c r="BC170" i="67" s="1"/>
  <c r="AK177" i="15"/>
  <c r="AK170" i="67" s="1"/>
  <c r="AI196" i="15"/>
  <c r="AI189" i="67" s="1"/>
  <c r="Q167" i="67"/>
  <c r="AI174" i="15"/>
  <c r="AI167" i="67" s="1"/>
  <c r="BD174" i="15"/>
  <c r="BC167" i="67" s="1"/>
  <c r="AK174" i="15"/>
  <c r="AK167" i="67" s="1"/>
  <c r="BN163" i="67"/>
  <c r="AA170" i="27"/>
  <c r="AV170" i="27"/>
  <c r="Q182" i="15"/>
  <c r="M175" i="67"/>
  <c r="Q167" i="15"/>
  <c r="M160" i="67"/>
  <c r="BN161" i="67"/>
  <c r="AA168" i="27"/>
  <c r="AV168" i="27"/>
  <c r="V154" i="67"/>
  <c r="AX161" i="15"/>
  <c r="AX154" i="67" s="1"/>
  <c r="Z161" i="15"/>
  <c r="H19" i="1"/>
  <c r="H14" i="1"/>
  <c r="AV106" i="27"/>
  <c r="BN99" i="67"/>
  <c r="AA106" i="27"/>
  <c r="BN47" i="67"/>
  <c r="AA54" i="27"/>
  <c r="AV54" i="27"/>
  <c r="BN20" i="67"/>
  <c r="AV27" i="27"/>
  <c r="AA27" i="27"/>
  <c r="V94" i="67"/>
  <c r="AX101" i="15"/>
  <c r="Z101" i="15"/>
  <c r="AI101" i="15"/>
  <c r="AI94" i="67" s="1"/>
  <c r="BN17" i="67"/>
  <c r="AA24" i="27"/>
  <c r="AV24" i="27"/>
  <c r="AS93" i="27"/>
  <c r="AX93" i="27" s="1"/>
  <c r="X141" i="67"/>
  <c r="AX148" i="15"/>
  <c r="Z148" i="15"/>
  <c r="AX23" i="15"/>
  <c r="X16" i="67"/>
  <c r="Z23" i="15"/>
  <c r="AX121" i="15"/>
  <c r="Z121" i="15"/>
  <c r="X114" i="67"/>
  <c r="X172" i="67"/>
  <c r="AX179" i="15"/>
  <c r="AX172" i="67" s="1"/>
  <c r="Z51" i="67"/>
  <c r="T3" i="67"/>
  <c r="BJ10" i="15"/>
  <c r="BI3" i="67" s="1"/>
  <c r="AI10" i="15"/>
  <c r="AI3" i="67" s="1"/>
  <c r="Z10" i="15"/>
  <c r="Q32" i="67"/>
  <c r="BD39" i="15"/>
  <c r="BC32" i="67" s="1"/>
  <c r="AI39" i="15"/>
  <c r="AI32" i="67" s="1"/>
  <c r="BN42" i="67"/>
  <c r="AA49" i="27"/>
  <c r="AV49" i="27"/>
  <c r="S49" i="27"/>
  <c r="Q48" i="67"/>
  <c r="AI55" i="15"/>
  <c r="AI48" i="67" s="1"/>
  <c r="AK55" i="15"/>
  <c r="AK48" i="67" s="1"/>
  <c r="BD55" i="15"/>
  <c r="BC48" i="67" s="1"/>
  <c r="X55" i="27"/>
  <c r="AA55" i="27"/>
  <c r="Z97" i="67"/>
  <c r="AK104" i="15"/>
  <c r="AK97" i="67" s="1"/>
  <c r="AV31" i="27"/>
  <c r="AS31" i="27"/>
  <c r="AX31" i="27" s="1"/>
  <c r="X77" i="27"/>
  <c r="AS41" i="27"/>
  <c r="AX41" i="27" s="1"/>
  <c r="AV41" i="27"/>
  <c r="AS46" i="27"/>
  <c r="AX46" i="27" s="1"/>
  <c r="AV46" i="27"/>
  <c r="AS33" i="27"/>
  <c r="AA152" i="27"/>
  <c r="X152" i="27"/>
  <c r="X172" i="27"/>
  <c r="AA172" i="27"/>
  <c r="AV140" i="27"/>
  <c r="AS140" i="27"/>
  <c r="AX140" i="27" s="1"/>
  <c r="AV82" i="27"/>
  <c r="X53" i="27"/>
  <c r="AA53" i="27"/>
  <c r="AA45" i="27"/>
  <c r="X45" i="27"/>
  <c r="X20" i="27"/>
  <c r="AA20" i="27"/>
  <c r="X68" i="27"/>
  <c r="S68" i="27" s="1"/>
  <c r="AV91" i="27"/>
  <c r="X15" i="27"/>
  <c r="AA15" i="27"/>
  <c r="AS115" i="27"/>
  <c r="AX115" i="27" s="1"/>
  <c r="AS186" i="27"/>
  <c r="AX186" i="27" s="1"/>
  <c r="AK84" i="15"/>
  <c r="AK77" i="67" s="1"/>
  <c r="Z77" i="67"/>
  <c r="Q20" i="67"/>
  <c r="AI27" i="15"/>
  <c r="AI20" i="67" s="1"/>
  <c r="AK27" i="15"/>
  <c r="AK20" i="67" s="1"/>
  <c r="AV62" i="27"/>
  <c r="AK78" i="15"/>
  <c r="AK71" i="67" s="1"/>
  <c r="Z71" i="67"/>
  <c r="BD108" i="15"/>
  <c r="BC101" i="67" s="1"/>
  <c r="AX101" i="67"/>
  <c r="Z24" i="67"/>
  <c r="AX38" i="67"/>
  <c r="BD45" i="15"/>
  <c r="BC38" i="67" s="1"/>
  <c r="AA97" i="27"/>
  <c r="Z155" i="67"/>
  <c r="BD72" i="15"/>
  <c r="BC65" i="67" s="1"/>
  <c r="AX65" i="67"/>
  <c r="AV40" i="27"/>
  <c r="AZ178" i="27" l="1"/>
  <c r="BP171" i="67"/>
  <c r="AZ47" i="27"/>
  <c r="BP40" i="67"/>
  <c r="AZ184" i="27"/>
  <c r="BP177" i="67"/>
  <c r="AZ68" i="27"/>
  <c r="BP61" i="67"/>
  <c r="AZ120" i="27"/>
  <c r="BP113" i="67"/>
  <c r="BP176" i="67"/>
  <c r="AZ183" i="27"/>
  <c r="BP162" i="67"/>
  <c r="AZ169" i="27"/>
  <c r="AI106" i="15"/>
  <c r="AI99" i="67" s="1"/>
  <c r="Q99" i="67"/>
  <c r="AK106" i="15"/>
  <c r="AK99" i="67" s="1"/>
  <c r="BD106" i="15"/>
  <c r="BC99" i="67" s="1"/>
  <c r="AS173" i="27"/>
  <c r="AX173" i="27" s="1"/>
  <c r="X193" i="27"/>
  <c r="X124" i="27"/>
  <c r="AS132" i="27"/>
  <c r="AX132" i="27" s="1"/>
  <c r="AA169" i="27"/>
  <c r="AK68" i="15"/>
  <c r="AK61" i="67" s="1"/>
  <c r="AI68" i="15"/>
  <c r="AI61" i="67" s="1"/>
  <c r="BD68" i="15"/>
  <c r="BC61" i="67" s="1"/>
  <c r="Q61" i="67"/>
  <c r="S105" i="27"/>
  <c r="AC105" i="27"/>
  <c r="AF105" i="27" s="1"/>
  <c r="BR98" i="67" s="1"/>
  <c r="Z95" i="67"/>
  <c r="AK102" i="15"/>
  <c r="AK95" i="67" s="1"/>
  <c r="AX145" i="67"/>
  <c r="BD152" i="15"/>
  <c r="BC145" i="67" s="1"/>
  <c r="AX16" i="67"/>
  <c r="BD23" i="15"/>
  <c r="BC16" i="67" s="1"/>
  <c r="AK191" i="15"/>
  <c r="AK184" i="67" s="1"/>
  <c r="BD191" i="15"/>
  <c r="BC184" i="67" s="1"/>
  <c r="Q184" i="67"/>
  <c r="AI191" i="15"/>
  <c r="AI184" i="67" s="1"/>
  <c r="Z184" i="67"/>
  <c r="S15" i="27"/>
  <c r="AC15" i="27"/>
  <c r="AF15" i="27" s="1"/>
  <c r="BR8" i="67" s="1"/>
  <c r="AC77" i="27"/>
  <c r="AF77" i="27" s="1"/>
  <c r="BR70" i="67" s="1"/>
  <c r="S77" i="27"/>
  <c r="AC40" i="27"/>
  <c r="AF40" i="27" s="1"/>
  <c r="BR33" i="67" s="1"/>
  <c r="S40" i="27"/>
  <c r="AC102" i="27"/>
  <c r="AF102" i="27" s="1"/>
  <c r="BR95" i="67" s="1"/>
  <c r="S102" i="27"/>
  <c r="AC116" i="27"/>
  <c r="AF116" i="27" s="1"/>
  <c r="BR109" i="67" s="1"/>
  <c r="S116" i="27"/>
  <c r="Q30" i="67"/>
  <c r="AK37" i="15"/>
  <c r="AK30" i="67" s="1"/>
  <c r="AI37" i="15"/>
  <c r="AI30" i="67" s="1"/>
  <c r="BD37" i="15"/>
  <c r="BC30" i="67" s="1"/>
  <c r="AK93" i="15"/>
  <c r="AK86" i="67" s="1"/>
  <c r="Z86" i="67"/>
  <c r="AC108" i="27"/>
  <c r="AF108" i="27" s="1"/>
  <c r="BR101" i="67" s="1"/>
  <c r="S108" i="27"/>
  <c r="Z181" i="67"/>
  <c r="Q62" i="67"/>
  <c r="AI69" i="15"/>
  <c r="AI62" i="67" s="1"/>
  <c r="AK69" i="15"/>
  <c r="AK62" i="67" s="1"/>
  <c r="BD69" i="15"/>
  <c r="BC62" i="67" s="1"/>
  <c r="Q171" i="67"/>
  <c r="AI178" i="15"/>
  <c r="AI171" i="67" s="1"/>
  <c r="BD178" i="15"/>
  <c r="BC171" i="67" s="1"/>
  <c r="AK178" i="15"/>
  <c r="AK171" i="67" s="1"/>
  <c r="Q117" i="67"/>
  <c r="AI124" i="15"/>
  <c r="AI117" i="67" s="1"/>
  <c r="AK124" i="15"/>
  <c r="AK117" i="67" s="1"/>
  <c r="BD124" i="15"/>
  <c r="BC117" i="67" s="1"/>
  <c r="AC48" i="27"/>
  <c r="AF48" i="27" s="1"/>
  <c r="BR41" i="67" s="1"/>
  <c r="S48" i="27"/>
  <c r="AS190" i="27"/>
  <c r="AX190" i="27" s="1"/>
  <c r="AV190" i="27"/>
  <c r="AC66" i="27"/>
  <c r="AF66" i="27" s="1"/>
  <c r="BR59" i="67" s="1"/>
  <c r="S66" i="27"/>
  <c r="S43" i="27"/>
  <c r="AC43" i="27"/>
  <c r="AF43" i="27" s="1"/>
  <c r="BR36" i="67" s="1"/>
  <c r="AF68" i="27"/>
  <c r="BR61" i="67" s="1"/>
  <c r="Z185" i="67"/>
  <c r="S53" i="27"/>
  <c r="AC53" i="27"/>
  <c r="AF53" i="27" s="1"/>
  <c r="BR46" i="67" s="1"/>
  <c r="S152" i="27"/>
  <c r="AC152" i="27"/>
  <c r="AF152" i="27" s="1"/>
  <c r="BR145" i="67" s="1"/>
  <c r="AX141" i="67"/>
  <c r="BD148" i="15"/>
  <c r="BC141" i="67" s="1"/>
  <c r="X157" i="27"/>
  <c r="AS176" i="27"/>
  <c r="X56" i="27"/>
  <c r="AA36" i="27"/>
  <c r="X36" i="27"/>
  <c r="AS199" i="27"/>
  <c r="AX199" i="27" s="1"/>
  <c r="X74" i="27"/>
  <c r="BN169" i="67"/>
  <c r="AV176" i="27"/>
  <c r="AX176" i="27"/>
  <c r="AA176" i="27"/>
  <c r="AK198" i="15"/>
  <c r="AK191" i="67" s="1"/>
  <c r="AI198" i="15"/>
  <c r="AI191" i="67" s="1"/>
  <c r="Q191" i="67"/>
  <c r="BD198" i="15"/>
  <c r="BC191" i="67" s="1"/>
  <c r="X180" i="27"/>
  <c r="X166" i="27"/>
  <c r="S198" i="27"/>
  <c r="Z15" i="67"/>
  <c r="AK22" i="15"/>
  <c r="AK15" i="67" s="1"/>
  <c r="BN164" i="67"/>
  <c r="AA171" i="27"/>
  <c r="AV171" i="27"/>
  <c r="AX151" i="67"/>
  <c r="BD158" i="15"/>
  <c r="BC151" i="67" s="1"/>
  <c r="X191" i="27"/>
  <c r="Z189" i="67"/>
  <c r="AD196" i="15"/>
  <c r="AK196" i="15"/>
  <c r="AK189" i="67" s="1"/>
  <c r="X138" i="27"/>
  <c r="BD190" i="15"/>
  <c r="BC183" i="67" s="1"/>
  <c r="X31" i="27"/>
  <c r="AS196" i="27"/>
  <c r="AX196" i="27" s="1"/>
  <c r="AV196" i="27"/>
  <c r="X114" i="27"/>
  <c r="AS86" i="27"/>
  <c r="AX86" i="27" s="1"/>
  <c r="X192" i="27"/>
  <c r="X151" i="27"/>
  <c r="Q163" i="67"/>
  <c r="AI170" i="15"/>
  <c r="AI163" i="67" s="1"/>
  <c r="BD170" i="15"/>
  <c r="BC163" i="67" s="1"/>
  <c r="AK170" i="15"/>
  <c r="AK163" i="67" s="1"/>
  <c r="X83" i="27"/>
  <c r="AS155" i="27"/>
  <c r="AX155" i="27" s="1"/>
  <c r="X104" i="27"/>
  <c r="AC178" i="27"/>
  <c r="AF178" i="27" s="1"/>
  <c r="BR171" i="67" s="1"/>
  <c r="AS91" i="27"/>
  <c r="AX91" i="27" s="1"/>
  <c r="AS82" i="27"/>
  <c r="AX82" i="27" s="1"/>
  <c r="AK10" i="15"/>
  <c r="AK3" i="67" s="1"/>
  <c r="Z3" i="67"/>
  <c r="AD161" i="15"/>
  <c r="Z154" i="67"/>
  <c r="S170" i="27"/>
  <c r="AS189" i="27"/>
  <c r="AX189" i="27" s="1"/>
  <c r="AS88" i="27"/>
  <c r="AX88" i="27" s="1"/>
  <c r="AS42" i="27"/>
  <c r="AX42" i="27" s="1"/>
  <c r="X61" i="27"/>
  <c r="X92" i="27"/>
  <c r="Z63" i="67"/>
  <c r="AK70" i="15"/>
  <c r="AK63" i="67" s="1"/>
  <c r="BD24" i="15"/>
  <c r="BC17" i="67" s="1"/>
  <c r="Q17" i="67"/>
  <c r="AI24" i="15"/>
  <c r="AI17" i="67" s="1"/>
  <c r="AK24" i="15"/>
  <c r="AK17" i="67" s="1"/>
  <c r="AD171" i="15"/>
  <c r="AM171" i="15" s="1"/>
  <c r="AM164" i="67" s="1"/>
  <c r="Z164" i="67"/>
  <c r="X91" i="27"/>
  <c r="AX59" i="67"/>
  <c r="BD66" i="15"/>
  <c r="BC59" i="67" s="1"/>
  <c r="AS166" i="27"/>
  <c r="AX166" i="27" s="1"/>
  <c r="AS198" i="27"/>
  <c r="AX198" i="27" s="1"/>
  <c r="AS102" i="27"/>
  <c r="AX102" i="27" s="1"/>
  <c r="Z41" i="67"/>
  <c r="AS109" i="27"/>
  <c r="AX109" i="27" s="1"/>
  <c r="Z162" i="67"/>
  <c r="BD181" i="15"/>
  <c r="BC174" i="67" s="1"/>
  <c r="AX74" i="67"/>
  <c r="BD81" i="15"/>
  <c r="BC74" i="67" s="1"/>
  <c r="X196" i="27"/>
  <c r="AA196" i="27"/>
  <c r="X112" i="27"/>
  <c r="AI60" i="15"/>
  <c r="AI53" i="67" s="1"/>
  <c r="Q53" i="67"/>
  <c r="BD60" i="15"/>
  <c r="BC53" i="67" s="1"/>
  <c r="AK60" i="15"/>
  <c r="AK53" i="67" s="1"/>
  <c r="Z17" i="67"/>
  <c r="AS180" i="27"/>
  <c r="AX180" i="27" s="1"/>
  <c r="Q5" i="67"/>
  <c r="AK12" i="15"/>
  <c r="AK5" i="67" s="1"/>
  <c r="BD12" i="15"/>
  <c r="BC5" i="67" s="1"/>
  <c r="AI12" i="15"/>
  <c r="AI5" i="67" s="1"/>
  <c r="AC120" i="27"/>
  <c r="AF120" i="27" s="1"/>
  <c r="BR113" i="67" s="1"/>
  <c r="AS182" i="27"/>
  <c r="AX182" i="27" s="1"/>
  <c r="Q173" i="67"/>
  <c r="AI180" i="15"/>
  <c r="AI173" i="67" s="1"/>
  <c r="AK180" i="15"/>
  <c r="AK173" i="67" s="1"/>
  <c r="BD180" i="15"/>
  <c r="BC173" i="67" s="1"/>
  <c r="AS59" i="27"/>
  <c r="AX59" i="27" s="1"/>
  <c r="X188" i="27"/>
  <c r="AA188" i="27"/>
  <c r="BD18" i="15"/>
  <c r="BC11" i="67" s="1"/>
  <c r="AI18" i="15"/>
  <c r="AI11" i="67" s="1"/>
  <c r="AK18" i="15"/>
  <c r="AK11" i="67" s="1"/>
  <c r="Q11" i="67"/>
  <c r="AI11" i="15"/>
  <c r="AI4" i="67" s="1"/>
  <c r="AK11" i="15"/>
  <c r="AK4" i="67" s="1"/>
  <c r="BD11" i="15"/>
  <c r="BC4" i="67" s="1"/>
  <c r="Q4" i="67"/>
  <c r="X173" i="27"/>
  <c r="Q10" i="67"/>
  <c r="AI17" i="15"/>
  <c r="AI10" i="67" s="1"/>
  <c r="AK17" i="15"/>
  <c r="AK10" i="67" s="1"/>
  <c r="BD17" i="15"/>
  <c r="BC10" i="67" s="1"/>
  <c r="AK197" i="15"/>
  <c r="AK190" i="67" s="1"/>
  <c r="BD197" i="15"/>
  <c r="BC190" i="67" s="1"/>
  <c r="Q190" i="67"/>
  <c r="AI197" i="15"/>
  <c r="AI190" i="67" s="1"/>
  <c r="AS164" i="27"/>
  <c r="AX164" i="27" s="1"/>
  <c r="X181" i="27"/>
  <c r="AS50" i="27"/>
  <c r="AX50" i="27" s="1"/>
  <c r="Z30" i="67"/>
  <c r="X131" i="27"/>
  <c r="Q41" i="67"/>
  <c r="BD48" i="15"/>
  <c r="BC41" i="67" s="1"/>
  <c r="AI48" i="15"/>
  <c r="AI41" i="67" s="1"/>
  <c r="AK48" i="15"/>
  <c r="AK41" i="67" s="1"/>
  <c r="AS184" i="27"/>
  <c r="AX184" i="27" s="1"/>
  <c r="AS188" i="27"/>
  <c r="AX188" i="27" s="1"/>
  <c r="AV188" i="27"/>
  <c r="X123" i="27"/>
  <c r="X72" i="27"/>
  <c r="BD200" i="15"/>
  <c r="BC193" i="67" s="1"/>
  <c r="AI200" i="15"/>
  <c r="AI193" i="67" s="1"/>
  <c r="Q193" i="67"/>
  <c r="AK200" i="15"/>
  <c r="AK193" i="67" s="1"/>
  <c r="X21" i="27"/>
  <c r="X111" i="27"/>
  <c r="X121" i="27"/>
  <c r="X194" i="27"/>
  <c r="Q175" i="67"/>
  <c r="AI182" i="15"/>
  <c r="AI175" i="67" s="1"/>
  <c r="BD182" i="15"/>
  <c r="BC175" i="67" s="1"/>
  <c r="AK182" i="15"/>
  <c r="AK175" i="67" s="1"/>
  <c r="AC142" i="27"/>
  <c r="AF142" i="27" s="1"/>
  <c r="BR135" i="67" s="1"/>
  <c r="S142" i="27"/>
  <c r="AK36" i="15"/>
  <c r="AK29" i="67" s="1"/>
  <c r="Z29" i="67"/>
  <c r="Q156" i="67"/>
  <c r="AI163" i="15"/>
  <c r="AI156" i="67" s="1"/>
  <c r="AK163" i="15"/>
  <c r="AK156" i="67" s="1"/>
  <c r="BD163" i="15"/>
  <c r="BC156" i="67" s="1"/>
  <c r="S90" i="27"/>
  <c r="AC90" i="27"/>
  <c r="AF90" i="27" s="1"/>
  <c r="BR83" i="67" s="1"/>
  <c r="BD165" i="15"/>
  <c r="BC158" i="67" s="1"/>
  <c r="AX158" i="67"/>
  <c r="S19" i="27"/>
  <c r="AC19" i="27"/>
  <c r="AF19" i="27" s="1"/>
  <c r="BR12" i="67" s="1"/>
  <c r="AD129" i="15"/>
  <c r="Z122" i="67"/>
  <c r="AK129" i="15"/>
  <c r="AK122" i="67" s="1"/>
  <c r="AC86" i="27"/>
  <c r="AF86" i="27" s="1"/>
  <c r="BR79" i="67" s="1"/>
  <c r="S86" i="27"/>
  <c r="BD13" i="15"/>
  <c r="BC6" i="67" s="1"/>
  <c r="AX6" i="67"/>
  <c r="X46" i="27"/>
  <c r="AA46" i="27"/>
  <c r="Q172" i="67"/>
  <c r="AI179" i="15"/>
  <c r="AI172" i="67" s="1"/>
  <c r="BD179" i="15"/>
  <c r="BC172" i="67" s="1"/>
  <c r="AK179" i="15"/>
  <c r="AK172" i="67" s="1"/>
  <c r="Z20" i="67"/>
  <c r="AD27" i="15"/>
  <c r="Z179" i="67"/>
  <c r="S55" i="27"/>
  <c r="AC55" i="27"/>
  <c r="AF55" i="27" s="1"/>
  <c r="BR48" i="67" s="1"/>
  <c r="S128" i="27"/>
  <c r="AC128" i="27"/>
  <c r="AF128" i="27" s="1"/>
  <c r="BR121" i="67" s="1"/>
  <c r="BD36" i="15"/>
  <c r="BC29" i="67" s="1"/>
  <c r="AX29" i="67"/>
  <c r="AD172" i="15"/>
  <c r="Z165" i="67"/>
  <c r="Z180" i="67"/>
  <c r="S63" i="27"/>
  <c r="AC63" i="27"/>
  <c r="AF63" i="27" s="1"/>
  <c r="BR56" i="67" s="1"/>
  <c r="S29" i="27"/>
  <c r="AC29" i="27"/>
  <c r="AF29" i="27" s="1"/>
  <c r="BR22" i="67" s="1"/>
  <c r="X22" i="27"/>
  <c r="AA22" i="27"/>
  <c r="AX34" i="67"/>
  <c r="BD41" i="15"/>
  <c r="BC34" i="67" s="1"/>
  <c r="Z6" i="67"/>
  <c r="AK13" i="15"/>
  <c r="AK6" i="67" s="1"/>
  <c r="AD152" i="15"/>
  <c r="AK152" i="15"/>
  <c r="AK145" i="67" s="1"/>
  <c r="Z145" i="67"/>
  <c r="AC172" i="27"/>
  <c r="AF172" i="27" s="1"/>
  <c r="BR165" i="67" s="1"/>
  <c r="S172" i="27"/>
  <c r="AD148" i="15"/>
  <c r="AK148" i="15"/>
  <c r="AK141" i="67" s="1"/>
  <c r="Z141" i="67"/>
  <c r="S156" i="27"/>
  <c r="AC156" i="27"/>
  <c r="AF156" i="27" s="1"/>
  <c r="BR149" i="67" s="1"/>
  <c r="AC174" i="27"/>
  <c r="AF174" i="27" s="1"/>
  <c r="BR167" i="67" s="1"/>
  <c r="S174" i="27"/>
  <c r="Q185" i="67"/>
  <c r="BD192" i="15"/>
  <c r="BC185" i="67" s="1"/>
  <c r="AI192" i="15"/>
  <c r="AI185" i="67" s="1"/>
  <c r="AK192" i="15"/>
  <c r="AK185" i="67" s="1"/>
  <c r="AC135" i="27"/>
  <c r="AF135" i="27" s="1"/>
  <c r="BR128" i="67" s="1"/>
  <c r="S135" i="27"/>
  <c r="AX63" i="67"/>
  <c r="BD70" i="15"/>
  <c r="BC63" i="67" s="1"/>
  <c r="X33" i="27"/>
  <c r="K62" i="1"/>
  <c r="X118" i="27"/>
  <c r="AS49" i="27"/>
  <c r="AX49" i="27" s="1"/>
  <c r="X88" i="27"/>
  <c r="X69" i="27"/>
  <c r="AS152" i="27"/>
  <c r="AX152" i="27" s="1"/>
  <c r="X50" i="27"/>
  <c r="AS61" i="27"/>
  <c r="AX61" i="27" s="1"/>
  <c r="X107" i="27"/>
  <c r="AS139" i="27"/>
  <c r="AX139" i="27" s="1"/>
  <c r="X94" i="27"/>
  <c r="X51" i="27"/>
  <c r="X52" i="27"/>
  <c r="AS44" i="27"/>
  <c r="AX44" i="27" s="1"/>
  <c r="X150" i="27"/>
  <c r="AS150" i="27"/>
  <c r="AX150" i="27" s="1"/>
  <c r="X67" i="27"/>
  <c r="AS158" i="27"/>
  <c r="AX158" i="27" s="1"/>
  <c r="AS19" i="27"/>
  <c r="AX19" i="27" s="1"/>
  <c r="X160" i="27"/>
  <c r="X87" i="27"/>
  <c r="X147" i="27"/>
  <c r="X41" i="27"/>
  <c r="X38" i="27"/>
  <c r="X11" i="27"/>
  <c r="X25" i="27"/>
  <c r="AS114" i="27"/>
  <c r="AX114" i="27" s="1"/>
  <c r="AS167" i="27"/>
  <c r="AX167" i="27" s="1"/>
  <c r="X60" i="27"/>
  <c r="AS75" i="27"/>
  <c r="AX75" i="27" s="1"/>
  <c r="AS68" i="27"/>
  <c r="AX68" i="27" s="1"/>
  <c r="AS32" i="27"/>
  <c r="AX32" i="27" s="1"/>
  <c r="AS134" i="27"/>
  <c r="AX134" i="27" s="1"/>
  <c r="X133" i="27"/>
  <c r="X162" i="27"/>
  <c r="AS14" i="27"/>
  <c r="AX14" i="27" s="1"/>
  <c r="AS157" i="27"/>
  <c r="AX157" i="27" s="1"/>
  <c r="X78" i="27"/>
  <c r="X171" i="27"/>
  <c r="AC171" i="27" s="1"/>
  <c r="AF171" i="27" s="1"/>
  <c r="BR164" i="67" s="1"/>
  <c r="AS144" i="27"/>
  <c r="AX144" i="27" s="1"/>
  <c r="X16" i="27"/>
  <c r="AS130" i="27"/>
  <c r="AX130" i="27" s="1"/>
  <c r="X154" i="27"/>
  <c r="AS175" i="27"/>
  <c r="AX175" i="27" s="1"/>
  <c r="AS126" i="27"/>
  <c r="AX126" i="27" s="1"/>
  <c r="AS45" i="27"/>
  <c r="AX45" i="27" s="1"/>
  <c r="X136" i="27"/>
  <c r="AS22" i="27"/>
  <c r="AX22" i="27" s="1"/>
  <c r="X64" i="27"/>
  <c r="X125" i="27"/>
  <c r="AS72" i="27"/>
  <c r="AX72" i="27" s="1"/>
  <c r="AS118" i="27"/>
  <c r="AX118" i="27" s="1"/>
  <c r="AS83" i="27"/>
  <c r="AX83" i="27" s="1"/>
  <c r="AS136" i="27"/>
  <c r="AX136" i="27" s="1"/>
  <c r="AS29" i="27"/>
  <c r="AX29" i="27" s="1"/>
  <c r="X141" i="27"/>
  <c r="AS143" i="27"/>
  <c r="AX143" i="27" s="1"/>
  <c r="X158" i="27"/>
  <c r="AS177" i="27"/>
  <c r="AX177" i="27" s="1"/>
  <c r="X54" i="27"/>
  <c r="X27" i="27"/>
  <c r="X73" i="27"/>
  <c r="AS17" i="27"/>
  <c r="AX17" i="27" s="1"/>
  <c r="X129" i="27"/>
  <c r="AS138" i="27"/>
  <c r="AX138" i="27" s="1"/>
  <c r="X79" i="27"/>
  <c r="X164" i="27"/>
  <c r="AS146" i="27"/>
  <c r="AX146" i="27" s="1"/>
  <c r="X62" i="27"/>
  <c r="AS163" i="27"/>
  <c r="AX163" i="27" s="1"/>
  <c r="AS174" i="27"/>
  <c r="AX174" i="27" s="1"/>
  <c r="AS151" i="27"/>
  <c r="AX151" i="27" s="1"/>
  <c r="AS84" i="27"/>
  <c r="AX84" i="27" s="1"/>
  <c r="AS127" i="27"/>
  <c r="AX127" i="27" s="1"/>
  <c r="AS36" i="27"/>
  <c r="AX36" i="27" s="1"/>
  <c r="X100" i="27"/>
  <c r="AS113" i="27"/>
  <c r="AX113" i="27" s="1"/>
  <c r="X26" i="27"/>
  <c r="X134" i="27"/>
  <c r="AS24" i="27"/>
  <c r="AX24" i="27" s="1"/>
  <c r="AS65" i="27"/>
  <c r="AX65" i="27" s="1"/>
  <c r="AS74" i="27"/>
  <c r="AX74" i="27" s="1"/>
  <c r="AS169" i="27"/>
  <c r="AX169" i="27" s="1"/>
  <c r="AS99" i="27"/>
  <c r="AX99" i="27" s="1"/>
  <c r="X80" i="27"/>
  <c r="AS21" i="27"/>
  <c r="AX21" i="27" s="1"/>
  <c r="X177" i="27"/>
  <c r="AS63" i="27"/>
  <c r="AX63" i="27" s="1"/>
  <c r="AS28" i="27"/>
  <c r="AX28" i="27" s="1"/>
  <c r="X32" i="27"/>
  <c r="AS123" i="27"/>
  <c r="AX123" i="27" s="1"/>
  <c r="AS87" i="27"/>
  <c r="AX87" i="27" s="1"/>
  <c r="X71" i="27"/>
  <c r="AS145" i="27"/>
  <c r="AX145" i="27" s="1"/>
  <c r="X148" i="27"/>
  <c r="AS171" i="27"/>
  <c r="AX171" i="27" s="1"/>
  <c r="X113" i="27"/>
  <c r="X95" i="27"/>
  <c r="AS38" i="27"/>
  <c r="AX38" i="27" s="1"/>
  <c r="AS96" i="27"/>
  <c r="AX96" i="27" s="1"/>
  <c r="X139" i="27"/>
  <c r="X155" i="27"/>
  <c r="AS147" i="27"/>
  <c r="AX147" i="27" s="1"/>
  <c r="AS30" i="27"/>
  <c r="AX30" i="27" s="1"/>
  <c r="AS125" i="27"/>
  <c r="AX125" i="27" s="1"/>
  <c r="X163" i="27"/>
  <c r="X12" i="27"/>
  <c r="AS9" i="27"/>
  <c r="AX9" i="27" s="1"/>
  <c r="X109" i="27"/>
  <c r="AS56" i="27"/>
  <c r="AX56" i="27" s="1"/>
  <c r="AS133" i="27"/>
  <c r="AX133" i="27" s="1"/>
  <c r="AS179" i="27"/>
  <c r="AX179" i="27" s="1"/>
  <c r="AS107" i="27"/>
  <c r="AX107" i="27" s="1"/>
  <c r="AS79" i="27"/>
  <c r="AX79" i="27" s="1"/>
  <c r="X76" i="27"/>
  <c r="AS43" i="27"/>
  <c r="AX43" i="27" s="1"/>
  <c r="AS60" i="27"/>
  <c r="AX60" i="27" s="1"/>
  <c r="AS142" i="27"/>
  <c r="AX142" i="27" s="1"/>
  <c r="AS121" i="27"/>
  <c r="AX121" i="27" s="1"/>
  <c r="X75" i="27"/>
  <c r="X59" i="27"/>
  <c r="X130" i="27"/>
  <c r="AS76" i="27"/>
  <c r="AX76" i="27" s="1"/>
  <c r="X23" i="27"/>
  <c r="X28" i="27"/>
  <c r="AS170" i="27"/>
  <c r="AX170" i="27" s="1"/>
  <c r="X35" i="27"/>
  <c r="X24" i="27"/>
  <c r="X99" i="27"/>
  <c r="AS66" i="27"/>
  <c r="AX66" i="27" s="1"/>
  <c r="AS10" i="27"/>
  <c r="AX10" i="27" s="1"/>
  <c r="AS80" i="27"/>
  <c r="AX80" i="27" s="1"/>
  <c r="AS54" i="27"/>
  <c r="AX54" i="27" s="1"/>
  <c r="AS78" i="27"/>
  <c r="AX78" i="27" s="1"/>
  <c r="AS95" i="27"/>
  <c r="AX95" i="27" s="1"/>
  <c r="AS111" i="27"/>
  <c r="AX111" i="27" s="1"/>
  <c r="AS90" i="27"/>
  <c r="AX90" i="27" s="1"/>
  <c r="AS149" i="27"/>
  <c r="AX149" i="27" s="1"/>
  <c r="AS141" i="27"/>
  <c r="AX141" i="27" s="1"/>
  <c r="X144" i="27"/>
  <c r="AS26" i="27"/>
  <c r="AX26" i="27" s="1"/>
  <c r="AS104" i="27"/>
  <c r="AX104" i="27" s="1"/>
  <c r="AS67" i="27"/>
  <c r="AX67" i="27" s="1"/>
  <c r="AS15" i="27"/>
  <c r="AX15" i="27" s="1"/>
  <c r="AS52" i="27"/>
  <c r="AX52" i="27" s="1"/>
  <c r="AS51" i="27"/>
  <c r="AX51" i="27" s="1"/>
  <c r="AS106" i="27"/>
  <c r="AX106" i="27" s="1"/>
  <c r="AS20" i="27"/>
  <c r="AX20" i="27" s="1"/>
  <c r="AS108" i="27"/>
  <c r="AX108" i="27" s="1"/>
  <c r="X70" i="27"/>
  <c r="X42" i="27"/>
  <c r="AS16" i="27"/>
  <c r="AX16" i="27" s="1"/>
  <c r="AS178" i="27"/>
  <c r="AX178" i="27" s="1"/>
  <c r="AS27" i="27"/>
  <c r="AX27" i="27" s="1"/>
  <c r="AS53" i="27"/>
  <c r="AX53" i="27" s="1"/>
  <c r="AS153" i="27"/>
  <c r="AX153" i="27" s="1"/>
  <c r="X37" i="27"/>
  <c r="AS34" i="27"/>
  <c r="AX34" i="27" s="1"/>
  <c r="X126" i="27"/>
  <c r="X149" i="27"/>
  <c r="X103" i="27"/>
  <c r="X82" i="27"/>
  <c r="X146" i="27"/>
  <c r="Z115" i="67"/>
  <c r="AK122" i="15"/>
  <c r="AK115" i="67" s="1"/>
  <c r="X200" i="27"/>
  <c r="Z176" i="67"/>
  <c r="AD183" i="15"/>
  <c r="X153" i="27"/>
  <c r="AS120" i="27"/>
  <c r="AX120" i="27" s="1"/>
  <c r="X110" i="27"/>
  <c r="X93" i="27"/>
  <c r="BD166" i="15"/>
  <c r="BC159" i="67" s="1"/>
  <c r="BD15" i="15"/>
  <c r="BC8" i="67" s="1"/>
  <c r="AX8" i="67"/>
  <c r="X179" i="27"/>
  <c r="AI199" i="15"/>
  <c r="AI192" i="67" s="1"/>
  <c r="AK199" i="15"/>
  <c r="AK192" i="67" s="1"/>
  <c r="BD199" i="15"/>
  <c r="BC192" i="67" s="1"/>
  <c r="Q192" i="67"/>
  <c r="X117" i="27"/>
  <c r="AS55" i="27"/>
  <c r="AX55" i="27" s="1"/>
  <c r="AS25" i="27"/>
  <c r="AX25" i="27" s="1"/>
  <c r="X85" i="27"/>
  <c r="AS172" i="27"/>
  <c r="AX172" i="27" s="1"/>
  <c r="X97" i="27"/>
  <c r="BD27" i="15"/>
  <c r="BC20" i="67" s="1"/>
  <c r="X165" i="27"/>
  <c r="AX114" i="67"/>
  <c r="BD121" i="15"/>
  <c r="BC114" i="67" s="1"/>
  <c r="AX94" i="67"/>
  <c r="BD101" i="15"/>
  <c r="BC94" i="67" s="1"/>
  <c r="Q160" i="67"/>
  <c r="AI167" i="15"/>
  <c r="AI160" i="67" s="1"/>
  <c r="BD167" i="15"/>
  <c r="BC160" i="67" s="1"/>
  <c r="AK167" i="15"/>
  <c r="AK160" i="67" s="1"/>
  <c r="AS39" i="27"/>
  <c r="AX39" i="27" s="1"/>
  <c r="AS162" i="27"/>
  <c r="AX162" i="27" s="1"/>
  <c r="X106" i="27"/>
  <c r="AB203" i="15"/>
  <c r="AD203" i="15" s="1"/>
  <c r="AB196" i="15"/>
  <c r="AB193" i="15"/>
  <c r="AB207" i="15"/>
  <c r="AD207" i="15" s="1"/>
  <c r="AB191" i="15"/>
  <c r="AD191" i="15" s="1"/>
  <c r="AB202" i="15"/>
  <c r="AD202" i="15" s="1"/>
  <c r="AB206" i="15"/>
  <c r="AD206" i="15" s="1"/>
  <c r="AB201" i="15"/>
  <c r="AD201" i="15" s="1"/>
  <c r="AB205" i="15"/>
  <c r="AD205" i="15" s="1"/>
  <c r="AB204" i="15"/>
  <c r="AD204" i="15" s="1"/>
  <c r="AB197" i="15"/>
  <c r="AB200" i="15"/>
  <c r="AB190" i="15"/>
  <c r="AB208" i="15"/>
  <c r="AD208" i="15" s="1"/>
  <c r="AB185" i="15"/>
  <c r="AB184" i="15"/>
  <c r="AB198" i="15"/>
  <c r="AB189" i="15"/>
  <c r="AB186" i="15"/>
  <c r="AB183" i="15"/>
  <c r="AB199" i="15"/>
  <c r="AB188" i="15"/>
  <c r="AD188" i="15" s="1"/>
  <c r="AB182" i="15"/>
  <c r="AB194" i="15"/>
  <c r="AB187" i="15"/>
  <c r="AD187" i="15" s="1"/>
  <c r="AB195" i="15"/>
  <c r="AB192" i="15"/>
  <c r="AB181" i="15"/>
  <c r="AB176" i="15"/>
  <c r="AB173" i="15"/>
  <c r="AB174" i="15"/>
  <c r="AB180" i="15"/>
  <c r="AB172" i="15"/>
  <c r="AB168" i="15"/>
  <c r="AB160" i="15"/>
  <c r="AB165" i="15"/>
  <c r="AB59" i="15"/>
  <c r="AB11" i="15"/>
  <c r="AB49" i="15"/>
  <c r="AB17" i="15"/>
  <c r="AB114" i="15"/>
  <c r="AB21" i="15"/>
  <c r="AB118" i="15"/>
  <c r="AB86" i="15"/>
  <c r="AB90" i="15"/>
  <c r="AB111" i="15"/>
  <c r="AB67" i="15"/>
  <c r="AB29" i="15"/>
  <c r="AB178" i="15"/>
  <c r="AB171" i="15"/>
  <c r="AB155" i="15"/>
  <c r="AB145" i="15"/>
  <c r="AB89" i="15"/>
  <c r="AD89" i="15" s="1"/>
  <c r="AB140" i="15"/>
  <c r="AB50" i="15"/>
  <c r="AB39" i="15"/>
  <c r="AB95" i="15"/>
  <c r="AB15" i="15"/>
  <c r="AB73" i="15"/>
  <c r="AB23" i="15"/>
  <c r="AB47" i="15"/>
  <c r="AB42" i="15"/>
  <c r="AB136" i="15"/>
  <c r="AB56" i="15"/>
  <c r="AB87" i="15"/>
  <c r="AB149" i="15"/>
  <c r="AB132" i="15"/>
  <c r="AB60" i="15"/>
  <c r="AB103" i="15"/>
  <c r="AB30" i="15"/>
  <c r="AB167" i="15"/>
  <c r="AB163" i="15"/>
  <c r="AB108" i="15"/>
  <c r="AB121" i="15"/>
  <c r="AB143" i="15"/>
  <c r="AB41" i="15"/>
  <c r="AB109" i="15"/>
  <c r="AB77" i="15"/>
  <c r="AB110" i="15"/>
  <c r="AB112" i="15"/>
  <c r="AB45" i="15"/>
  <c r="AB76" i="15"/>
  <c r="AB94" i="15"/>
  <c r="AB63" i="15"/>
  <c r="AB127" i="15"/>
  <c r="AB102" i="15"/>
  <c r="AB43" i="15"/>
  <c r="AB72" i="15"/>
  <c r="AB177" i="15"/>
  <c r="AB169" i="15"/>
  <c r="AB164" i="15"/>
  <c r="AB75" i="15"/>
  <c r="AB9" i="15"/>
  <c r="AB53" i="15"/>
  <c r="AB10" i="15"/>
  <c r="AD10" i="15" s="1"/>
  <c r="AB125" i="15"/>
  <c r="AB107" i="15"/>
  <c r="AB105" i="15"/>
  <c r="AB96" i="15"/>
  <c r="AB33" i="15"/>
  <c r="AB66" i="15"/>
  <c r="AB37" i="15"/>
  <c r="AB65" i="15"/>
  <c r="AB104" i="15"/>
  <c r="AB175" i="15"/>
  <c r="AB159" i="15"/>
  <c r="AB123" i="15"/>
  <c r="AB44" i="15"/>
  <c r="AB74" i="15"/>
  <c r="AB99" i="15"/>
  <c r="AB25" i="15"/>
  <c r="AB150" i="15"/>
  <c r="AB57" i="15"/>
  <c r="AB32" i="15"/>
  <c r="AB101" i="15"/>
  <c r="AB97" i="15"/>
  <c r="AB116" i="15"/>
  <c r="AB62" i="15"/>
  <c r="AB16" i="15"/>
  <c r="AB55" i="15"/>
  <c r="AB117" i="15"/>
  <c r="AB148" i="15"/>
  <c r="AB131" i="15"/>
  <c r="AB68" i="15"/>
  <c r="AB147" i="15"/>
  <c r="AB146" i="15"/>
  <c r="AB69" i="15"/>
  <c r="AB91" i="15"/>
  <c r="AB31" i="15"/>
  <c r="AB27" i="15"/>
  <c r="AB79" i="15"/>
  <c r="AB46" i="15"/>
  <c r="AB115" i="15"/>
  <c r="AB170" i="15"/>
  <c r="AB166" i="15"/>
  <c r="AB64" i="15"/>
  <c r="AB88" i="15"/>
  <c r="AB34" i="15"/>
  <c r="AB40" i="15"/>
  <c r="AB38" i="15"/>
  <c r="AB54" i="15"/>
  <c r="AB22" i="15"/>
  <c r="AB71" i="15"/>
  <c r="AB154" i="15"/>
  <c r="AB152" i="15"/>
  <c r="AB106" i="15"/>
  <c r="AB36" i="15"/>
  <c r="AB19" i="15"/>
  <c r="AB26" i="15"/>
  <c r="AB134" i="15"/>
  <c r="AB128" i="15"/>
  <c r="AB179" i="15"/>
  <c r="AB161" i="15"/>
  <c r="AB51" i="15"/>
  <c r="AB35" i="15"/>
  <c r="AB78" i="15"/>
  <c r="AB133" i="15"/>
  <c r="AB70" i="15"/>
  <c r="AB162" i="15"/>
  <c r="AB144" i="15"/>
  <c r="AB120" i="15"/>
  <c r="AB139" i="15"/>
  <c r="AB48" i="15"/>
  <c r="AB119" i="15"/>
  <c r="AB84" i="15"/>
  <c r="AB141" i="15"/>
  <c r="AB142" i="15"/>
  <c r="AB153" i="15"/>
  <c r="AB122" i="15"/>
  <c r="AB52" i="15"/>
  <c r="AB81" i="15"/>
  <c r="AB129" i="15"/>
  <c r="AB13" i="15"/>
  <c r="AB158" i="15"/>
  <c r="AB151" i="15"/>
  <c r="AB28" i="15"/>
  <c r="AB124" i="15"/>
  <c r="AB61" i="15"/>
  <c r="AB80" i="15"/>
  <c r="AB85" i="15"/>
  <c r="AB98" i="15"/>
  <c r="AB82" i="15"/>
  <c r="AB12" i="15"/>
  <c r="AB14" i="15"/>
  <c r="AB113" i="15"/>
  <c r="AB137" i="15"/>
  <c r="AB126" i="15"/>
  <c r="AB58" i="15"/>
  <c r="AB100" i="15"/>
  <c r="AB135" i="15"/>
  <c r="AB138" i="15"/>
  <c r="AB157" i="15"/>
  <c r="AB130" i="15"/>
  <c r="AB156" i="15"/>
  <c r="AB18" i="15"/>
  <c r="AB92" i="15"/>
  <c r="AB93" i="15"/>
  <c r="AB83" i="15"/>
  <c r="AB20" i="15"/>
  <c r="AB24" i="15"/>
  <c r="AK186" i="15"/>
  <c r="AK179" i="67" s="1"/>
  <c r="BD186" i="15"/>
  <c r="BC179" i="67" s="1"/>
  <c r="Q179" i="67"/>
  <c r="AI186" i="15"/>
  <c r="AI179" i="67" s="1"/>
  <c r="AS35" i="27"/>
  <c r="AX35" i="27" s="1"/>
  <c r="AX115" i="67"/>
  <c r="BD122" i="15"/>
  <c r="BC115" i="67" s="1"/>
  <c r="Z177" i="67"/>
  <c r="AS37" i="27"/>
  <c r="AX37" i="27" s="1"/>
  <c r="X18" i="27"/>
  <c r="AS191" i="27"/>
  <c r="AX191" i="27" s="1"/>
  <c r="X44" i="27"/>
  <c r="Q26" i="67"/>
  <c r="AI33" i="15"/>
  <c r="AI26" i="67" s="1"/>
  <c r="BD33" i="15"/>
  <c r="BC26" i="67" s="1"/>
  <c r="AK33" i="15"/>
  <c r="AK26" i="67" s="1"/>
  <c r="H62" i="1"/>
  <c r="AS23" i="27"/>
  <c r="AX23" i="27" s="1"/>
  <c r="AS98" i="27"/>
  <c r="AX98" i="27" s="1"/>
  <c r="Z178" i="67"/>
  <c r="AK185" i="15"/>
  <c r="AK178" i="67" s="1"/>
  <c r="AS117" i="27"/>
  <c r="AX117" i="27" s="1"/>
  <c r="X145" i="27"/>
  <c r="AS195" i="27"/>
  <c r="AX195" i="27" s="1"/>
  <c r="X115" i="27"/>
  <c r="AS154" i="27"/>
  <c r="AX154" i="27" s="1"/>
  <c r="AK89" i="15"/>
  <c r="AK82" i="67" s="1"/>
  <c r="Z82" i="67"/>
  <c r="AA166" i="27"/>
  <c r="AS168" i="27"/>
  <c r="AX168" i="27" s="1"/>
  <c r="AV13" i="27"/>
  <c r="AS13" i="27"/>
  <c r="AX13" i="27" s="1"/>
  <c r="BD161" i="15"/>
  <c r="BC154" i="67" s="1"/>
  <c r="X187" i="27"/>
  <c r="AS71" i="27"/>
  <c r="AX71" i="27" s="1"/>
  <c r="AA184" i="27"/>
  <c r="AS62" i="27"/>
  <c r="AX62" i="27" s="1"/>
  <c r="AC47" i="27"/>
  <c r="AF47" i="27" s="1"/>
  <c r="BR40" i="67" s="1"/>
  <c r="Q164" i="67"/>
  <c r="AI171" i="15"/>
  <c r="AI164" i="67" s="1"/>
  <c r="AK171" i="15"/>
  <c r="AK164" i="67" s="1"/>
  <c r="BD171" i="15"/>
  <c r="BC164" i="67" s="1"/>
  <c r="X9" i="27"/>
  <c r="AS161" i="27"/>
  <c r="AX161" i="27" s="1"/>
  <c r="X185" i="27"/>
  <c r="AA185" i="27"/>
  <c r="Z146" i="67"/>
  <c r="AK153" i="15"/>
  <c r="AK146" i="67" s="1"/>
  <c r="S195" i="27"/>
  <c r="AS194" i="27"/>
  <c r="AX194" i="27" s="1"/>
  <c r="AS92" i="27"/>
  <c r="AX92" i="27" s="1"/>
  <c r="AS160" i="27"/>
  <c r="AX160" i="27" s="1"/>
  <c r="X89" i="27"/>
  <c r="AA89" i="27"/>
  <c r="Z59" i="67"/>
  <c r="AK66" i="15"/>
  <c r="AK59" i="67" s="1"/>
  <c r="Z194" i="67"/>
  <c r="AK158" i="15"/>
  <c r="AK151" i="67" s="1"/>
  <c r="AD158" i="15"/>
  <c r="Z151" i="67"/>
  <c r="AK41" i="15"/>
  <c r="AK34" i="67" s="1"/>
  <c r="Z34" i="67"/>
  <c r="AK81" i="15"/>
  <c r="AK74" i="67" s="1"/>
  <c r="Z74" i="67"/>
  <c r="AD81" i="15"/>
  <c r="AD181" i="15"/>
  <c r="Z174" i="67"/>
  <c r="AC81" i="27"/>
  <c r="AF81" i="27" s="1"/>
  <c r="BR74" i="67" s="1"/>
  <c r="S81" i="27"/>
  <c r="AK121" i="15"/>
  <c r="AK114" i="67" s="1"/>
  <c r="AD121" i="15"/>
  <c r="Z114" i="67"/>
  <c r="Z94" i="67"/>
  <c r="AD101" i="15"/>
  <c r="AK101" i="15"/>
  <c r="AK94" i="67" s="1"/>
  <c r="AI123" i="15"/>
  <c r="AI116" i="67" s="1"/>
  <c r="Q116" i="67"/>
  <c r="BD123" i="15"/>
  <c r="BC116" i="67" s="1"/>
  <c r="AK123" i="15"/>
  <c r="AK116" i="67" s="1"/>
  <c r="AC159" i="27"/>
  <c r="AF159" i="27" s="1"/>
  <c r="BR152" i="67" s="1"/>
  <c r="S159" i="27"/>
  <c r="S20" i="27"/>
  <c r="AC20" i="27"/>
  <c r="AF20" i="27" s="1"/>
  <c r="BR13" i="67" s="1"/>
  <c r="AK23" i="15"/>
  <c r="AK16" i="67" s="1"/>
  <c r="AD23" i="15"/>
  <c r="Z16" i="67"/>
  <c r="AK188" i="15"/>
  <c r="AK181" i="67" s="1"/>
  <c r="BD188" i="15"/>
  <c r="BC181" i="67" s="1"/>
  <c r="Q181" i="67"/>
  <c r="AI188" i="15"/>
  <c r="AI181" i="67" s="1"/>
  <c r="X182" i="27"/>
  <c r="Z192" i="67"/>
  <c r="AD199" i="15"/>
  <c r="AM199" i="15" s="1"/>
  <c r="AM192" i="67" s="1"/>
  <c r="AS148" i="27"/>
  <c r="AX148" i="27" s="1"/>
  <c r="X122" i="27"/>
  <c r="AS81" i="27"/>
  <c r="AX81" i="27" s="1"/>
  <c r="AA10" i="27"/>
  <c r="X10" i="27"/>
  <c r="AD198" i="15"/>
  <c r="AM198" i="15" s="1"/>
  <c r="AM191" i="67" s="1"/>
  <c r="Z191" i="67"/>
  <c r="AS193" i="27"/>
  <c r="AX193" i="27" s="1"/>
  <c r="X96" i="27"/>
  <c r="AS183" i="27"/>
  <c r="AX183" i="27" s="1"/>
  <c r="AS192" i="27"/>
  <c r="AX192" i="27" s="1"/>
  <c r="AS159" i="27"/>
  <c r="AX159" i="27" s="1"/>
  <c r="Z175" i="67"/>
  <c r="AX95" i="67"/>
  <c r="BD102" i="15"/>
  <c r="BC95" i="67" s="1"/>
  <c r="AS57" i="27"/>
  <c r="AX57" i="27" s="1"/>
  <c r="AV57" i="27"/>
  <c r="BD184" i="15"/>
  <c r="BC177" i="67" s="1"/>
  <c r="AI184" i="15"/>
  <c r="AI177" i="67" s="1"/>
  <c r="Q177" i="67"/>
  <c r="AK184" i="15"/>
  <c r="AK177" i="67" s="1"/>
  <c r="AS105" i="27"/>
  <c r="AX105" i="27" s="1"/>
  <c r="AX122" i="67"/>
  <c r="BD129" i="15"/>
  <c r="BC122" i="67" s="1"/>
  <c r="Z172" i="67"/>
  <c r="AX189" i="67"/>
  <c r="BD196" i="15"/>
  <c r="BC189" i="67" s="1"/>
  <c r="AS47" i="27"/>
  <c r="AX47" i="27" s="1"/>
  <c r="X175" i="27"/>
  <c r="AS135" i="27"/>
  <c r="AX135" i="27" s="1"/>
  <c r="X34" i="27"/>
  <c r="AV166" i="27"/>
  <c r="AS181" i="27"/>
  <c r="AX181" i="27" s="1"/>
  <c r="X168" i="27"/>
  <c r="X143" i="27"/>
  <c r="AS165" i="27"/>
  <c r="AX165" i="27" s="1"/>
  <c r="X13" i="27"/>
  <c r="AA13" i="27"/>
  <c r="AA179" i="27"/>
  <c r="X199" i="27"/>
  <c r="X39" i="27"/>
  <c r="X98" i="27"/>
  <c r="X58" i="27"/>
  <c r="X186" i="27"/>
  <c r="X167" i="27"/>
  <c r="AS97" i="27"/>
  <c r="AX97" i="27" s="1"/>
  <c r="X161" i="27"/>
  <c r="AS124" i="27"/>
  <c r="AX124" i="27" s="1"/>
  <c r="BD153" i="15"/>
  <c r="BC146" i="67" s="1"/>
  <c r="AX146" i="67"/>
  <c r="Z166" i="67"/>
  <c r="AD173" i="15"/>
  <c r="X17" i="27"/>
  <c r="X119" i="27"/>
  <c r="AA191" i="27"/>
  <c r="AC183" i="27"/>
  <c r="AF183" i="27" s="1"/>
  <c r="BR176" i="67" s="1"/>
  <c r="AS101" i="27"/>
  <c r="AX101" i="27" s="1"/>
  <c r="AV101" i="27"/>
  <c r="AS89" i="27"/>
  <c r="AX89" i="27" s="1"/>
  <c r="AS110" i="27"/>
  <c r="AX110" i="27" s="1"/>
  <c r="X197" i="27"/>
  <c r="AA186" i="27"/>
  <c r="X201" i="27"/>
  <c r="AA201" i="27"/>
  <c r="X190" i="27"/>
  <c r="AA190" i="27"/>
  <c r="Z5" i="67"/>
  <c r="AD166" i="15"/>
  <c r="Z159" i="67"/>
  <c r="Z190" i="67"/>
  <c r="BD187" i="15"/>
  <c r="BC180" i="67" s="1"/>
  <c r="Q180" i="67"/>
  <c r="AK187" i="15"/>
  <c r="AK180" i="67" s="1"/>
  <c r="AI187" i="15"/>
  <c r="AI180" i="67" s="1"/>
  <c r="X101" i="27"/>
  <c r="AA101" i="27"/>
  <c r="AK172" i="15"/>
  <c r="AK165" i="67" s="1"/>
  <c r="X132" i="27"/>
  <c r="X30" i="27"/>
  <c r="AS18" i="27"/>
  <c r="AX18" i="27" s="1"/>
  <c r="AS73" i="27"/>
  <c r="AX73" i="27" s="1"/>
  <c r="AC169" i="27"/>
  <c r="AF169" i="27" s="1"/>
  <c r="BR162" i="67" s="1"/>
  <c r="S45" i="27"/>
  <c r="AC45" i="27"/>
  <c r="AF45" i="27" s="1"/>
  <c r="BR38" i="67" s="1"/>
  <c r="BP42" i="67"/>
  <c r="AZ49" i="27"/>
  <c r="S14" i="27"/>
  <c r="AC14" i="27"/>
  <c r="AF14" i="27" s="1"/>
  <c r="BR7" i="67" s="1"/>
  <c r="AC84" i="27"/>
  <c r="AF84" i="27" s="1"/>
  <c r="BR77" i="67" s="1"/>
  <c r="S84" i="27"/>
  <c r="BD93" i="15"/>
  <c r="BC86" i="67" s="1"/>
  <c r="AX86" i="67"/>
  <c r="AA57" i="27"/>
  <c r="X57" i="27"/>
  <c r="Z158" i="67"/>
  <c r="AD165" i="15"/>
  <c r="AK165" i="15"/>
  <c r="AK158" i="67" s="1"/>
  <c r="S137" i="27"/>
  <c r="AC137" i="27"/>
  <c r="AF137" i="27" s="1"/>
  <c r="BR130" i="67" s="1"/>
  <c r="S140" i="27"/>
  <c r="AC140" i="27"/>
  <c r="AF140" i="27" s="1"/>
  <c r="BR133" i="67" s="1"/>
  <c r="Z32" i="67"/>
  <c r="BD172" i="15"/>
  <c r="BC165" i="67" s="1"/>
  <c r="X189" i="27"/>
  <c r="AA189" i="27"/>
  <c r="Q169" i="67"/>
  <c r="AK176" i="15"/>
  <c r="AK169" i="67" s="1"/>
  <c r="AI176" i="15"/>
  <c r="AI169" i="67" s="1"/>
  <c r="BD176" i="15"/>
  <c r="BC169" i="67" s="1"/>
  <c r="X127" i="27"/>
  <c r="X65" i="27"/>
  <c r="AS131" i="27"/>
  <c r="AX131" i="27" s="1"/>
  <c r="X176" i="27"/>
  <c r="S176" i="27" s="1"/>
  <c r="AF191" i="15" l="1"/>
  <c r="AF184" i="67" s="1"/>
  <c r="AD184" i="67"/>
  <c r="AM191" i="15"/>
  <c r="AM184" i="67" s="1"/>
  <c r="BP169" i="67"/>
  <c r="AZ176" i="27"/>
  <c r="AD82" i="67"/>
  <c r="AF89" i="15"/>
  <c r="AM89" i="15"/>
  <c r="AM82" i="67" s="1"/>
  <c r="AD180" i="67"/>
  <c r="AF187" i="15"/>
  <c r="AF180" i="67" s="1"/>
  <c r="AM187" i="15"/>
  <c r="AM180" i="67" s="1"/>
  <c r="AF201" i="15"/>
  <c r="AF194" i="67" s="1"/>
  <c r="AD194" i="67"/>
  <c r="AM201" i="15"/>
  <c r="AM194" i="67" s="1"/>
  <c r="AD3" i="67"/>
  <c r="AF10" i="15"/>
  <c r="AM10" i="15"/>
  <c r="AM3" i="67" s="1"/>
  <c r="AD181" i="67"/>
  <c r="AF188" i="15"/>
  <c r="AF181" i="67" s="1"/>
  <c r="AM188" i="15"/>
  <c r="AM181" i="67" s="1"/>
  <c r="AC110" i="27"/>
  <c r="AF110" i="27" s="1"/>
  <c r="BR103" i="67" s="1"/>
  <c r="S110" i="27"/>
  <c r="S88" i="27"/>
  <c r="AC88" i="27"/>
  <c r="AF88" i="27" s="1"/>
  <c r="BR81" i="67" s="1"/>
  <c r="AD159" i="67"/>
  <c r="AF166" i="15"/>
  <c r="AM166" i="15"/>
  <c r="AM159" i="67" s="1"/>
  <c r="S167" i="27"/>
  <c r="AC167" i="27"/>
  <c r="AF167" i="27" s="1"/>
  <c r="BR160" i="67" s="1"/>
  <c r="S175" i="27"/>
  <c r="AC175" i="27"/>
  <c r="AF175" i="27" s="1"/>
  <c r="BR168" i="67" s="1"/>
  <c r="AM158" i="15"/>
  <c r="AM151" i="67" s="1"/>
  <c r="AF158" i="15"/>
  <c r="AD151" i="67"/>
  <c r="AC89" i="27"/>
  <c r="AF89" i="27" s="1"/>
  <c r="BR82" i="67" s="1"/>
  <c r="S89" i="27"/>
  <c r="AD20" i="15"/>
  <c r="AB13" i="67"/>
  <c r="AZ20" i="15"/>
  <c r="AB5" i="67"/>
  <c r="AZ12" i="15"/>
  <c r="AD142" i="15"/>
  <c r="AB135" i="67"/>
  <c r="AZ142" i="15"/>
  <c r="AZ128" i="15"/>
  <c r="AB121" i="67"/>
  <c r="AD128" i="15"/>
  <c r="AB159" i="67"/>
  <c r="AZ166" i="15"/>
  <c r="AD25" i="15"/>
  <c r="AB18" i="67"/>
  <c r="AZ25" i="15"/>
  <c r="AD43" i="15"/>
  <c r="AB36" i="67"/>
  <c r="AZ43" i="15"/>
  <c r="AB129" i="67"/>
  <c r="AZ136" i="15"/>
  <c r="AD136" i="15"/>
  <c r="AB60" i="67"/>
  <c r="AZ67" i="15"/>
  <c r="AD67" i="15"/>
  <c r="AZ174" i="15"/>
  <c r="AB167" i="67"/>
  <c r="AD174" i="15"/>
  <c r="AZ185" i="15"/>
  <c r="AB178" i="67"/>
  <c r="AF173" i="15"/>
  <c r="AF166" i="67" s="1"/>
  <c r="AD166" i="67"/>
  <c r="AM173" i="15"/>
  <c r="AM166" i="67" s="1"/>
  <c r="AF81" i="15"/>
  <c r="AM81" i="15"/>
  <c r="AM74" i="67" s="1"/>
  <c r="AD74" i="67"/>
  <c r="AC185" i="27"/>
  <c r="AF185" i="27" s="1"/>
  <c r="BR178" i="67" s="1"/>
  <c r="S185" i="27"/>
  <c r="AB76" i="67"/>
  <c r="AZ83" i="15"/>
  <c r="AD83" i="15"/>
  <c r="AB151" i="67"/>
  <c r="AZ158" i="15"/>
  <c r="AZ70" i="15"/>
  <c r="AB63" i="67"/>
  <c r="AB15" i="67"/>
  <c r="AZ22" i="15"/>
  <c r="AB55" i="67"/>
  <c r="AZ62" i="15"/>
  <c r="AD62" i="15"/>
  <c r="AZ37" i="15"/>
  <c r="AB30" i="67"/>
  <c r="AB95" i="67"/>
  <c r="AZ102" i="15"/>
  <c r="AB133" i="67"/>
  <c r="AZ140" i="15"/>
  <c r="AD140" i="15"/>
  <c r="AB4" i="67"/>
  <c r="AZ11" i="15"/>
  <c r="AD11" i="15"/>
  <c r="AF208" i="15"/>
  <c r="AM208" i="15"/>
  <c r="S153" i="27"/>
  <c r="AC153" i="27"/>
  <c r="AF153" i="27" s="1"/>
  <c r="BR146" i="67" s="1"/>
  <c r="AC82" i="27"/>
  <c r="AF82" i="27" s="1"/>
  <c r="BR75" i="67" s="1"/>
  <c r="S82" i="27"/>
  <c r="AC130" i="27"/>
  <c r="AF130" i="27" s="1"/>
  <c r="BR123" i="67" s="1"/>
  <c r="S130" i="27"/>
  <c r="S163" i="27"/>
  <c r="AC163" i="27"/>
  <c r="AF163" i="27" s="1"/>
  <c r="BR156" i="67" s="1"/>
  <c r="S79" i="27"/>
  <c r="AC79" i="27"/>
  <c r="AF79" i="27" s="1"/>
  <c r="BR72" i="67" s="1"/>
  <c r="AD70" i="15"/>
  <c r="AF161" i="15"/>
  <c r="AD154" i="67"/>
  <c r="AM161" i="15"/>
  <c r="AM154" i="67" s="1"/>
  <c r="S151" i="27"/>
  <c r="AC151" i="27"/>
  <c r="AF151" i="27" s="1"/>
  <c r="BR144" i="67" s="1"/>
  <c r="AC138" i="27"/>
  <c r="AF138" i="27" s="1"/>
  <c r="BR131" i="67" s="1"/>
  <c r="S138" i="27"/>
  <c r="S171" i="27"/>
  <c r="BP191" i="67"/>
  <c r="AZ198" i="27"/>
  <c r="BP36" i="67"/>
  <c r="AZ43" i="27"/>
  <c r="BP95" i="67"/>
  <c r="AZ102" i="27"/>
  <c r="BP98" i="67"/>
  <c r="AZ105" i="27"/>
  <c r="AB193" i="67"/>
  <c r="AZ200" i="15"/>
  <c r="AD200" i="15"/>
  <c r="AC24" i="27"/>
  <c r="AF24" i="27" s="1"/>
  <c r="BR17" i="67" s="1"/>
  <c r="S24" i="27"/>
  <c r="S92" i="27"/>
  <c r="AC92" i="27"/>
  <c r="AF92" i="27" s="1"/>
  <c r="BR85" i="67" s="1"/>
  <c r="AC83" i="27"/>
  <c r="AF83" i="27" s="1"/>
  <c r="BR76" i="67" s="1"/>
  <c r="S83" i="27"/>
  <c r="AC192" i="27"/>
  <c r="AF192" i="27" s="1"/>
  <c r="BR185" i="67" s="1"/>
  <c r="S192" i="27"/>
  <c r="S166" i="27"/>
  <c r="AC166" i="27"/>
  <c r="AF166" i="27" s="1"/>
  <c r="BR159" i="67" s="1"/>
  <c r="AC176" i="27"/>
  <c r="AF176" i="27" s="1"/>
  <c r="BR169" i="67" s="1"/>
  <c r="S36" i="27"/>
  <c r="AC36" i="27"/>
  <c r="AF36" i="27" s="1"/>
  <c r="BR29" i="67" s="1"/>
  <c r="AZ152" i="27"/>
  <c r="BP145" i="67"/>
  <c r="BP59" i="67"/>
  <c r="AZ66" i="27"/>
  <c r="AC124" i="27"/>
  <c r="AF124" i="27" s="1"/>
  <c r="BR117" i="67" s="1"/>
  <c r="S124" i="27"/>
  <c r="AZ40" i="27"/>
  <c r="BP33" i="67"/>
  <c r="AC193" i="27"/>
  <c r="AF193" i="27" s="1"/>
  <c r="BR186" i="67" s="1"/>
  <c r="S193" i="27"/>
  <c r="AC65" i="27"/>
  <c r="AF65" i="27" s="1"/>
  <c r="BR58" i="67" s="1"/>
  <c r="S65" i="27"/>
  <c r="BP130" i="67"/>
  <c r="AZ137" i="27"/>
  <c r="BP77" i="67"/>
  <c r="AZ84" i="27"/>
  <c r="S119" i="27"/>
  <c r="AC119" i="27"/>
  <c r="AF119" i="27" s="1"/>
  <c r="BR112" i="67" s="1"/>
  <c r="AB17" i="67"/>
  <c r="AZ24" i="15"/>
  <c r="AB7" i="67"/>
  <c r="AZ14" i="15"/>
  <c r="AD14" i="15"/>
  <c r="AZ153" i="15"/>
  <c r="AB146" i="67"/>
  <c r="AB172" i="67"/>
  <c r="AZ179" i="15"/>
  <c r="AB57" i="67"/>
  <c r="AD64" i="15"/>
  <c r="AZ64" i="15"/>
  <c r="AB48" i="67"/>
  <c r="AZ55" i="15"/>
  <c r="AD55" i="15"/>
  <c r="AB97" i="67"/>
  <c r="AZ104" i="15"/>
  <c r="AD104" i="15"/>
  <c r="AZ72" i="15"/>
  <c r="AB65" i="67"/>
  <c r="AD72" i="15"/>
  <c r="AB156" i="67"/>
  <c r="AZ163" i="15"/>
  <c r="AD163" i="15"/>
  <c r="AB32" i="67"/>
  <c r="AZ39" i="15"/>
  <c r="AB173" i="67"/>
  <c r="AZ180" i="15"/>
  <c r="AD180" i="15"/>
  <c r="AB177" i="67"/>
  <c r="AZ184" i="15"/>
  <c r="S106" i="27"/>
  <c r="AC106" i="27"/>
  <c r="AF106" i="27" s="1"/>
  <c r="BR99" i="67" s="1"/>
  <c r="S144" i="27"/>
  <c r="AC144" i="27"/>
  <c r="AF144" i="27" s="1"/>
  <c r="BR137" i="67" s="1"/>
  <c r="AC51" i="27"/>
  <c r="AF51" i="27" s="1"/>
  <c r="BR44" i="67" s="1"/>
  <c r="S51" i="27"/>
  <c r="AC189" i="27"/>
  <c r="AF189" i="27" s="1"/>
  <c r="BR182" i="67" s="1"/>
  <c r="S189" i="27"/>
  <c r="S197" i="27"/>
  <c r="AC197" i="27"/>
  <c r="AF197" i="27" s="1"/>
  <c r="BR190" i="67" s="1"/>
  <c r="AF181" i="15"/>
  <c r="AF174" i="67" s="1"/>
  <c r="AD174" i="67"/>
  <c r="AM181" i="15"/>
  <c r="AM174" i="67" s="1"/>
  <c r="S44" i="27"/>
  <c r="AC44" i="27"/>
  <c r="AF44" i="27" s="1"/>
  <c r="BR37" i="67" s="1"/>
  <c r="AB62" i="67"/>
  <c r="AZ69" i="15"/>
  <c r="AD69" i="15"/>
  <c r="AZ65" i="15"/>
  <c r="AD65" i="15"/>
  <c r="AB58" i="67"/>
  <c r="AB160" i="67"/>
  <c r="AZ167" i="15"/>
  <c r="AD167" i="15"/>
  <c r="AZ182" i="15"/>
  <c r="AB175" i="67"/>
  <c r="AD158" i="67"/>
  <c r="AF165" i="15"/>
  <c r="AM165" i="15"/>
  <c r="AM158" i="67" s="1"/>
  <c r="AB75" i="67"/>
  <c r="AZ82" i="15"/>
  <c r="AD82" i="15"/>
  <c r="AB163" i="67"/>
  <c r="AZ170" i="15"/>
  <c r="AD170" i="15"/>
  <c r="AZ42" i="15"/>
  <c r="AB35" i="67"/>
  <c r="AD42" i="15"/>
  <c r="S133" i="27"/>
  <c r="AC133" i="27"/>
  <c r="AF133" i="27" s="1"/>
  <c r="BR126" i="67" s="1"/>
  <c r="AB86" i="67"/>
  <c r="AZ93" i="15"/>
  <c r="AZ100" i="15"/>
  <c r="AB93" i="67"/>
  <c r="AD100" i="15"/>
  <c r="AZ84" i="15"/>
  <c r="AB77" i="67"/>
  <c r="AD84" i="15"/>
  <c r="AZ147" i="15"/>
  <c r="AB140" i="67"/>
  <c r="AD147" i="15"/>
  <c r="AB109" i="67"/>
  <c r="AZ116" i="15"/>
  <c r="AD116" i="15"/>
  <c r="AB59" i="67"/>
  <c r="AZ66" i="15"/>
  <c r="AZ9" i="15"/>
  <c r="AB2" i="67"/>
  <c r="AD9" i="15"/>
  <c r="AB120" i="67"/>
  <c r="AZ127" i="15"/>
  <c r="AD127" i="15"/>
  <c r="AD109" i="15"/>
  <c r="AZ109" i="15"/>
  <c r="AB102" i="67"/>
  <c r="AZ103" i="15"/>
  <c r="AB96" i="67"/>
  <c r="AD103" i="15"/>
  <c r="AZ47" i="15"/>
  <c r="AD47" i="15"/>
  <c r="AB40" i="67"/>
  <c r="AB83" i="67"/>
  <c r="AZ90" i="15"/>
  <c r="AD90" i="15"/>
  <c r="AD176" i="15"/>
  <c r="AB169" i="67"/>
  <c r="AZ176" i="15"/>
  <c r="AB192" i="67"/>
  <c r="AZ199" i="15"/>
  <c r="AZ191" i="15"/>
  <c r="AB184" i="67"/>
  <c r="S179" i="27"/>
  <c r="AC179" i="27"/>
  <c r="AF179" i="27" s="1"/>
  <c r="BR172" i="67" s="1"/>
  <c r="S59" i="27"/>
  <c r="AC59" i="27"/>
  <c r="AF59" i="27" s="1"/>
  <c r="BR52" i="67" s="1"/>
  <c r="S16" i="27"/>
  <c r="AC16" i="27"/>
  <c r="AF16" i="27" s="1"/>
  <c r="BR9" i="67" s="1"/>
  <c r="AC11" i="27"/>
  <c r="AF11" i="27" s="1"/>
  <c r="BR4" i="67" s="1"/>
  <c r="S11" i="27"/>
  <c r="AC46" i="27"/>
  <c r="AF46" i="27" s="1"/>
  <c r="BR39" i="67" s="1"/>
  <c r="S46" i="27"/>
  <c r="AC121" i="27"/>
  <c r="AF121" i="27" s="1"/>
  <c r="BR114" i="67" s="1"/>
  <c r="S121" i="27"/>
  <c r="AD39" i="15"/>
  <c r="S98" i="27"/>
  <c r="AC98" i="27"/>
  <c r="AF98" i="27" s="1"/>
  <c r="BR91" i="67" s="1"/>
  <c r="AD182" i="15"/>
  <c r="S182" i="27"/>
  <c r="AC182" i="27"/>
  <c r="AF182" i="27" s="1"/>
  <c r="BR175" i="67" s="1"/>
  <c r="AM23" i="15"/>
  <c r="AM16" i="67" s="1"/>
  <c r="AF23" i="15"/>
  <c r="AD16" i="67"/>
  <c r="AD114" i="67"/>
  <c r="AM121" i="15"/>
  <c r="AM114" i="67" s="1"/>
  <c r="AF121" i="15"/>
  <c r="AZ58" i="15"/>
  <c r="AB51" i="67"/>
  <c r="AD58" i="15"/>
  <c r="AB122" i="67"/>
  <c r="AZ129" i="15"/>
  <c r="AB71" i="67"/>
  <c r="AZ78" i="15"/>
  <c r="AD78" i="15"/>
  <c r="AZ38" i="15"/>
  <c r="AB31" i="67"/>
  <c r="AD38" i="15"/>
  <c r="AZ68" i="15"/>
  <c r="AB61" i="67"/>
  <c r="AD68" i="15"/>
  <c r="AZ44" i="15"/>
  <c r="AB37" i="67"/>
  <c r="AD44" i="15"/>
  <c r="AZ75" i="15"/>
  <c r="AB68" i="67"/>
  <c r="AD75" i="15"/>
  <c r="AB34" i="67"/>
  <c r="AZ41" i="15"/>
  <c r="AZ23" i="15"/>
  <c r="AB16" i="67"/>
  <c r="AB79" i="67"/>
  <c r="AZ86" i="15"/>
  <c r="AD86" i="15"/>
  <c r="AZ181" i="15"/>
  <c r="AB174" i="67"/>
  <c r="AF207" i="15"/>
  <c r="AM207" i="15"/>
  <c r="S149" i="27"/>
  <c r="AC149" i="27"/>
  <c r="AF149" i="27" s="1"/>
  <c r="BR142" i="67" s="1"/>
  <c r="AC129" i="27"/>
  <c r="AF129" i="27" s="1"/>
  <c r="BR122" i="67" s="1"/>
  <c r="S129" i="27"/>
  <c r="AZ19" i="27"/>
  <c r="BP12" i="67"/>
  <c r="S39" i="27"/>
  <c r="AC39" i="27"/>
  <c r="AF39" i="27" s="1"/>
  <c r="BR32" i="67" s="1"/>
  <c r="AB119" i="67"/>
  <c r="AD126" i="15"/>
  <c r="AZ126" i="15"/>
  <c r="AZ81" i="15"/>
  <c r="AB74" i="67"/>
  <c r="AB28" i="67"/>
  <c r="AD35" i="15"/>
  <c r="AZ35" i="15"/>
  <c r="AZ79" i="15"/>
  <c r="AB72" i="67"/>
  <c r="AD79" i="15"/>
  <c r="AB94" i="67"/>
  <c r="AZ101" i="15"/>
  <c r="AZ96" i="15"/>
  <c r="AB89" i="67"/>
  <c r="AD96" i="15"/>
  <c r="AD94" i="15"/>
  <c r="AB87" i="67"/>
  <c r="AZ94" i="15"/>
  <c r="AB136" i="67"/>
  <c r="AZ143" i="15"/>
  <c r="AD143" i="15"/>
  <c r="AD73" i="15"/>
  <c r="AB66" i="67"/>
  <c r="AZ73" i="15"/>
  <c r="AB111" i="67"/>
  <c r="AD118" i="15"/>
  <c r="AZ118" i="15"/>
  <c r="AZ192" i="15"/>
  <c r="AB185" i="67"/>
  <c r="AB190" i="67"/>
  <c r="AZ197" i="15"/>
  <c r="AB186" i="67"/>
  <c r="AZ193" i="15"/>
  <c r="AD193" i="15"/>
  <c r="S165" i="27"/>
  <c r="AC165" i="27"/>
  <c r="AF165" i="27" s="1"/>
  <c r="BR158" i="67" s="1"/>
  <c r="S126" i="27"/>
  <c r="AC126" i="27"/>
  <c r="AF126" i="27" s="1"/>
  <c r="BR119" i="67" s="1"/>
  <c r="S35" i="27"/>
  <c r="AC35" i="27"/>
  <c r="AF35" i="27" s="1"/>
  <c r="BR28" i="67" s="1"/>
  <c r="S148" i="27"/>
  <c r="AC148" i="27"/>
  <c r="AF148" i="27" s="1"/>
  <c r="BR141" i="67" s="1"/>
  <c r="AC150" i="27"/>
  <c r="AF150" i="27" s="1"/>
  <c r="BR143" i="67" s="1"/>
  <c r="S150" i="27"/>
  <c r="BP121" i="67"/>
  <c r="AZ128" i="27"/>
  <c r="S21" i="27"/>
  <c r="AC21" i="27"/>
  <c r="AF21" i="27" s="1"/>
  <c r="BR14" i="67" s="1"/>
  <c r="AD189" i="67"/>
  <c r="AF196" i="15"/>
  <c r="AF189" i="67" s="1"/>
  <c r="AM196" i="15"/>
  <c r="AM189" i="67" s="1"/>
  <c r="S180" i="27"/>
  <c r="AC180" i="27"/>
  <c r="AF180" i="27" s="1"/>
  <c r="BR173" i="67" s="1"/>
  <c r="AZ140" i="27"/>
  <c r="BP133" i="67"/>
  <c r="S199" i="27"/>
  <c r="AC199" i="27"/>
  <c r="AF199" i="27" s="1"/>
  <c r="BR192" i="67" s="1"/>
  <c r="AD179" i="15"/>
  <c r="BP74" i="67"/>
  <c r="AZ81" i="27"/>
  <c r="AD66" i="15"/>
  <c r="AD153" i="15"/>
  <c r="AD185" i="15"/>
  <c r="AD184" i="15"/>
  <c r="AZ156" i="15"/>
  <c r="AB149" i="67"/>
  <c r="AD156" i="15"/>
  <c r="AB130" i="67"/>
  <c r="AZ137" i="15"/>
  <c r="AD137" i="15"/>
  <c r="AZ61" i="15"/>
  <c r="AB54" i="67"/>
  <c r="AD61" i="15"/>
  <c r="AB45" i="67"/>
  <c r="AZ52" i="15"/>
  <c r="AD52" i="15"/>
  <c r="AB132" i="67"/>
  <c r="AZ139" i="15"/>
  <c r="AD139" i="15"/>
  <c r="AB44" i="67"/>
  <c r="AZ51" i="15"/>
  <c r="AD51" i="15"/>
  <c r="AZ106" i="15"/>
  <c r="AB99" i="67"/>
  <c r="AD106" i="15"/>
  <c r="AZ34" i="15"/>
  <c r="AD34" i="15"/>
  <c r="AB27" i="67"/>
  <c r="AZ27" i="15"/>
  <c r="AB20" i="67"/>
  <c r="AB141" i="67"/>
  <c r="AZ148" i="15"/>
  <c r="AB25" i="67"/>
  <c r="AZ32" i="15"/>
  <c r="AD32" i="15"/>
  <c r="AB152" i="67"/>
  <c r="AZ159" i="15"/>
  <c r="AD159" i="15"/>
  <c r="AZ105" i="15"/>
  <c r="AB98" i="67"/>
  <c r="AD105" i="15"/>
  <c r="AZ169" i="15"/>
  <c r="AB162" i="67"/>
  <c r="AZ76" i="15"/>
  <c r="AB69" i="67"/>
  <c r="AD76" i="15"/>
  <c r="AB114" i="67"/>
  <c r="AZ121" i="15"/>
  <c r="AB142" i="67"/>
  <c r="AZ149" i="15"/>
  <c r="AD149" i="15"/>
  <c r="AB8" i="67"/>
  <c r="AZ15" i="15"/>
  <c r="AD15" i="15"/>
  <c r="AB164" i="67"/>
  <c r="AZ171" i="15"/>
  <c r="AZ21" i="15"/>
  <c r="AB14" i="67"/>
  <c r="AD21" i="15"/>
  <c r="AZ168" i="15"/>
  <c r="AB161" i="67"/>
  <c r="AD168" i="15"/>
  <c r="AB188" i="67"/>
  <c r="AZ195" i="15"/>
  <c r="AD195" i="15"/>
  <c r="AB182" i="67"/>
  <c r="AZ189" i="15"/>
  <c r="AD189" i="15"/>
  <c r="AF204" i="15"/>
  <c r="AM204" i="15"/>
  <c r="AB189" i="67"/>
  <c r="AZ196" i="15"/>
  <c r="S70" i="27"/>
  <c r="AC70" i="27"/>
  <c r="AF70" i="27" s="1"/>
  <c r="BR63" i="67" s="1"/>
  <c r="S155" i="27"/>
  <c r="AC155" i="27"/>
  <c r="AF155" i="27" s="1"/>
  <c r="BR148" i="67" s="1"/>
  <c r="S26" i="27"/>
  <c r="AC26" i="27"/>
  <c r="AF26" i="27" s="1"/>
  <c r="BR19" i="67" s="1"/>
  <c r="AC73" i="27"/>
  <c r="AF73" i="27" s="1"/>
  <c r="BR66" i="67" s="1"/>
  <c r="S73" i="27"/>
  <c r="S78" i="27"/>
  <c r="AC78" i="27"/>
  <c r="AF78" i="27" s="1"/>
  <c r="BR71" i="67" s="1"/>
  <c r="S147" i="27"/>
  <c r="AC147" i="27"/>
  <c r="AF147" i="27" s="1"/>
  <c r="BR140" i="67" s="1"/>
  <c r="BP165" i="67"/>
  <c r="AZ172" i="27"/>
  <c r="AZ86" i="27"/>
  <c r="BP79" i="67"/>
  <c r="AC114" i="27"/>
  <c r="AF114" i="27" s="1"/>
  <c r="BR107" i="67" s="1"/>
  <c r="S114" i="27"/>
  <c r="S56" i="27"/>
  <c r="AC56" i="27"/>
  <c r="AF56" i="27" s="1"/>
  <c r="BR49" i="67" s="1"/>
  <c r="AZ53" i="27"/>
  <c r="BP46" i="67"/>
  <c r="BP101" i="67"/>
  <c r="AZ108" i="27"/>
  <c r="AC122" i="27"/>
  <c r="AF122" i="27" s="1"/>
  <c r="BR115" i="67" s="1"/>
  <c r="S122" i="27"/>
  <c r="BP152" i="67"/>
  <c r="AZ159" i="27"/>
  <c r="AB150" i="67"/>
  <c r="AZ157" i="15"/>
  <c r="AD157" i="15"/>
  <c r="AZ28" i="15"/>
  <c r="AB21" i="67"/>
  <c r="AD28" i="15"/>
  <c r="AB137" i="67"/>
  <c r="AZ144" i="15"/>
  <c r="AD144" i="15"/>
  <c r="AB147" i="67"/>
  <c r="AZ154" i="15"/>
  <c r="AD154" i="15"/>
  <c r="AZ91" i="15"/>
  <c r="AB84" i="67"/>
  <c r="AD91" i="15"/>
  <c r="AZ150" i="15"/>
  <c r="AB143" i="67"/>
  <c r="AD150" i="15"/>
  <c r="AB118" i="67"/>
  <c r="AZ125" i="15"/>
  <c r="AD125" i="15"/>
  <c r="AB105" i="67"/>
  <c r="AZ112" i="15"/>
  <c r="AD112" i="15"/>
  <c r="AB49" i="67"/>
  <c r="AZ56" i="15"/>
  <c r="AD56" i="15"/>
  <c r="AZ29" i="15"/>
  <c r="AB22" i="67"/>
  <c r="AD29" i="15"/>
  <c r="AB10" i="67"/>
  <c r="AZ17" i="15"/>
  <c r="AD17" i="15"/>
  <c r="AB187" i="67"/>
  <c r="AZ194" i="15"/>
  <c r="AD194" i="15"/>
  <c r="AB194" i="67"/>
  <c r="AZ201" i="15"/>
  <c r="S23" i="27"/>
  <c r="AC23" i="27"/>
  <c r="AF23" i="27" s="1"/>
  <c r="BR16" i="67" s="1"/>
  <c r="S100" i="27"/>
  <c r="AC100" i="27"/>
  <c r="AF100" i="27" s="1"/>
  <c r="BR93" i="67" s="1"/>
  <c r="S54" i="27"/>
  <c r="AC54" i="27"/>
  <c r="AF54" i="27" s="1"/>
  <c r="BR47" i="67" s="1"/>
  <c r="S160" i="27"/>
  <c r="AC160" i="27"/>
  <c r="AF160" i="27" s="1"/>
  <c r="BR153" i="67" s="1"/>
  <c r="AC127" i="27"/>
  <c r="AF127" i="27" s="1"/>
  <c r="BR120" i="67" s="1"/>
  <c r="S127" i="27"/>
  <c r="S17" i="27"/>
  <c r="AC17" i="27"/>
  <c r="AF17" i="27" s="1"/>
  <c r="BR10" i="67" s="1"/>
  <c r="S13" i="27"/>
  <c r="AC13" i="27"/>
  <c r="AF13" i="27" s="1"/>
  <c r="BR6" i="67" s="1"/>
  <c r="AC96" i="27"/>
  <c r="AF96" i="27" s="1"/>
  <c r="BR89" i="67" s="1"/>
  <c r="S96" i="27"/>
  <c r="AF101" i="15"/>
  <c r="AM101" i="15"/>
  <c r="AM94" i="67" s="1"/>
  <c r="AD94" i="67"/>
  <c r="S115" i="27"/>
  <c r="AC115" i="27"/>
  <c r="AF115" i="27" s="1"/>
  <c r="BR108" i="67" s="1"/>
  <c r="AB131" i="67"/>
  <c r="AZ138" i="15"/>
  <c r="AD138" i="15"/>
  <c r="AB144" i="67"/>
  <c r="AZ151" i="15"/>
  <c r="AD151" i="15"/>
  <c r="AB155" i="67"/>
  <c r="AZ162" i="15"/>
  <c r="AD162" i="15"/>
  <c r="AB64" i="67"/>
  <c r="AZ71" i="15"/>
  <c r="AD71" i="15"/>
  <c r="AZ16" i="15"/>
  <c r="AB9" i="67"/>
  <c r="AD16" i="15"/>
  <c r="AB3" i="67"/>
  <c r="AZ10" i="15"/>
  <c r="AZ110" i="15"/>
  <c r="AB103" i="67"/>
  <c r="AD110" i="15"/>
  <c r="AB43" i="67"/>
  <c r="AZ50" i="15"/>
  <c r="AD50" i="15"/>
  <c r="AZ49" i="15"/>
  <c r="AD49" i="15"/>
  <c r="AB42" i="67"/>
  <c r="AC85" i="27"/>
  <c r="AF85" i="27" s="1"/>
  <c r="BR78" i="67" s="1"/>
  <c r="S85" i="27"/>
  <c r="S146" i="27"/>
  <c r="AC146" i="27"/>
  <c r="AF146" i="27" s="1"/>
  <c r="BR139" i="67" s="1"/>
  <c r="AC186" i="27"/>
  <c r="AF186" i="27" s="1"/>
  <c r="BR179" i="67" s="1"/>
  <c r="S186" i="27"/>
  <c r="AD192" i="67"/>
  <c r="AF199" i="15"/>
  <c r="AF192" i="67" s="1"/>
  <c r="AB128" i="67"/>
  <c r="AZ135" i="15"/>
  <c r="AD135" i="15"/>
  <c r="AB134" i="67"/>
  <c r="AZ141" i="15"/>
  <c r="AD141" i="15"/>
  <c r="AD134" i="15"/>
  <c r="AB127" i="67"/>
  <c r="AZ134" i="15"/>
  <c r="AB139" i="67"/>
  <c r="AZ146" i="15"/>
  <c r="AD146" i="15"/>
  <c r="AZ99" i="15"/>
  <c r="AB92" i="67"/>
  <c r="AD99" i="15"/>
  <c r="AB46" i="67"/>
  <c r="AZ53" i="15"/>
  <c r="AD53" i="15"/>
  <c r="AB70" i="67"/>
  <c r="AZ77" i="15"/>
  <c r="AD77" i="15"/>
  <c r="AB104" i="67"/>
  <c r="AD111" i="15"/>
  <c r="AZ111" i="15"/>
  <c r="AZ173" i="15"/>
  <c r="AB166" i="67"/>
  <c r="AB181" i="67"/>
  <c r="AZ188" i="15"/>
  <c r="AF202" i="15"/>
  <c r="AM202" i="15"/>
  <c r="AC95" i="27"/>
  <c r="AF95" i="27" s="1"/>
  <c r="BR88" i="67" s="1"/>
  <c r="S95" i="27"/>
  <c r="AC32" i="27"/>
  <c r="AF32" i="27" s="1"/>
  <c r="BR25" i="67" s="1"/>
  <c r="S32" i="27"/>
  <c r="AC158" i="27"/>
  <c r="AF158" i="27" s="1"/>
  <c r="BR151" i="67" s="1"/>
  <c r="S158" i="27"/>
  <c r="AC125" i="27"/>
  <c r="AF125" i="27" s="1"/>
  <c r="BR118" i="67" s="1"/>
  <c r="S125" i="27"/>
  <c r="AC25" i="27"/>
  <c r="AF25" i="27" s="1"/>
  <c r="BR18" i="67" s="1"/>
  <c r="S25" i="27"/>
  <c r="BP7" i="67"/>
  <c r="AZ14" i="27"/>
  <c r="AC30" i="27"/>
  <c r="AF30" i="27" s="1"/>
  <c r="BR23" i="67" s="1"/>
  <c r="S30" i="27"/>
  <c r="AD12" i="15"/>
  <c r="S58" i="27"/>
  <c r="AC58" i="27"/>
  <c r="AF58" i="27" s="1"/>
  <c r="BR51" i="67" s="1"/>
  <c r="S143" i="27"/>
  <c r="AC143" i="27"/>
  <c r="AF143" i="27" s="1"/>
  <c r="BR136" i="67" s="1"/>
  <c r="AC145" i="27"/>
  <c r="AF145" i="27" s="1"/>
  <c r="BR138" i="67" s="1"/>
  <c r="S145" i="27"/>
  <c r="S18" i="27"/>
  <c r="AC18" i="27"/>
  <c r="AF18" i="27" s="1"/>
  <c r="BR11" i="67" s="1"/>
  <c r="AZ98" i="15"/>
  <c r="AB91" i="67"/>
  <c r="AD98" i="15"/>
  <c r="AB6" i="67"/>
  <c r="AZ13" i="15"/>
  <c r="AB126" i="67"/>
  <c r="AZ133" i="15"/>
  <c r="AD133" i="15"/>
  <c r="AZ26" i="15"/>
  <c r="AB19" i="67"/>
  <c r="AD26" i="15"/>
  <c r="AZ54" i="15"/>
  <c r="AB47" i="67"/>
  <c r="AD54" i="15"/>
  <c r="AZ115" i="15"/>
  <c r="AD115" i="15"/>
  <c r="AB108" i="67"/>
  <c r="AZ74" i="15"/>
  <c r="AB67" i="67"/>
  <c r="AD74" i="15"/>
  <c r="AB82" i="67"/>
  <c r="AZ89" i="15"/>
  <c r="AB52" i="67"/>
  <c r="AD59" i="15"/>
  <c r="AZ59" i="15"/>
  <c r="AB183" i="67"/>
  <c r="AZ190" i="15"/>
  <c r="AD190" i="15"/>
  <c r="AD176" i="67"/>
  <c r="AF183" i="15"/>
  <c r="AF176" i="67" s="1"/>
  <c r="AM183" i="15"/>
  <c r="AM176" i="67" s="1"/>
  <c r="AC103" i="27"/>
  <c r="AF103" i="27" s="1"/>
  <c r="BR96" i="67" s="1"/>
  <c r="S103" i="27"/>
  <c r="S99" i="27"/>
  <c r="AC99" i="27"/>
  <c r="AF99" i="27" s="1"/>
  <c r="BR92" i="67" s="1"/>
  <c r="AC113" i="27"/>
  <c r="AF113" i="27" s="1"/>
  <c r="BR106" i="67" s="1"/>
  <c r="S113" i="27"/>
  <c r="AC64" i="27"/>
  <c r="AF64" i="27" s="1"/>
  <c r="BR57" i="67" s="1"/>
  <c r="S64" i="27"/>
  <c r="S67" i="27"/>
  <c r="AC67" i="27"/>
  <c r="AF67" i="27" s="1"/>
  <c r="BR60" i="67" s="1"/>
  <c r="S107" i="27"/>
  <c r="AC107" i="27"/>
  <c r="AF107" i="27" s="1"/>
  <c r="BR100" i="67" s="1"/>
  <c r="BP22" i="67"/>
  <c r="AZ29" i="27"/>
  <c r="AC181" i="27"/>
  <c r="AF181" i="27" s="1"/>
  <c r="BR174" i="67" s="1"/>
  <c r="S181" i="27"/>
  <c r="S57" i="27"/>
  <c r="AC57" i="27"/>
  <c r="AF57" i="27" s="1"/>
  <c r="BR50" i="67" s="1"/>
  <c r="AC132" i="27"/>
  <c r="AF132" i="27" s="1"/>
  <c r="BR125" i="67" s="1"/>
  <c r="S132" i="27"/>
  <c r="S168" i="27"/>
  <c r="AC168" i="27"/>
  <c r="AF168" i="27" s="1"/>
  <c r="BR161" i="67" s="1"/>
  <c r="AF198" i="15"/>
  <c r="AF191" i="67" s="1"/>
  <c r="AD191" i="67"/>
  <c r="AC9" i="27"/>
  <c r="AF9" i="27" s="1"/>
  <c r="BR2" i="67" s="1"/>
  <c r="S9" i="27"/>
  <c r="AB85" i="67"/>
  <c r="AZ92" i="15"/>
  <c r="AD92" i="15"/>
  <c r="AZ85" i="15"/>
  <c r="AB78" i="67"/>
  <c r="AD85" i="15"/>
  <c r="AB112" i="67"/>
  <c r="AD119" i="15"/>
  <c r="AZ119" i="15"/>
  <c r="AZ19" i="15"/>
  <c r="AB12" i="67"/>
  <c r="AD19" i="15"/>
  <c r="AZ46" i="15"/>
  <c r="AB39" i="67"/>
  <c r="AD46" i="15"/>
  <c r="AB90" i="67"/>
  <c r="AZ97" i="15"/>
  <c r="AD97" i="15"/>
  <c r="AZ33" i="15"/>
  <c r="AB26" i="67"/>
  <c r="AD33" i="15"/>
  <c r="AZ63" i="15"/>
  <c r="AB56" i="67"/>
  <c r="AD63" i="15"/>
  <c r="AB53" i="67"/>
  <c r="AD60" i="15"/>
  <c r="AZ60" i="15"/>
  <c r="AZ145" i="15"/>
  <c r="AB138" i="67"/>
  <c r="AD145" i="15"/>
  <c r="AB158" i="67"/>
  <c r="AZ165" i="15"/>
  <c r="AZ183" i="15"/>
  <c r="AB176" i="67"/>
  <c r="AC117" i="27"/>
  <c r="AF117" i="27" s="1"/>
  <c r="BR110" i="67" s="1"/>
  <c r="S117" i="27"/>
  <c r="S75" i="27"/>
  <c r="AC75" i="27"/>
  <c r="AF75" i="27" s="1"/>
  <c r="BR68" i="67" s="1"/>
  <c r="S141" i="27"/>
  <c r="AC141" i="27"/>
  <c r="AF141" i="27" s="1"/>
  <c r="BR134" i="67" s="1"/>
  <c r="S38" i="27"/>
  <c r="AC38" i="27"/>
  <c r="AF38" i="27" s="1"/>
  <c r="BR31" i="67" s="1"/>
  <c r="AC33" i="27"/>
  <c r="AF33" i="27" s="1"/>
  <c r="BR26" i="67" s="1"/>
  <c r="S33" i="27"/>
  <c r="AD13" i="15"/>
  <c r="S111" i="27"/>
  <c r="AC111" i="27"/>
  <c r="AF111" i="27" s="1"/>
  <c r="BR104" i="67" s="1"/>
  <c r="AC72" i="27"/>
  <c r="AF72" i="27" s="1"/>
  <c r="BR65" i="67" s="1"/>
  <c r="S72" i="27"/>
  <c r="AC190" i="27"/>
  <c r="AF190" i="27" s="1"/>
  <c r="BR183" i="67" s="1"/>
  <c r="S190" i="27"/>
  <c r="AC10" i="27"/>
  <c r="AF10" i="27" s="1"/>
  <c r="BR3" i="67" s="1"/>
  <c r="S10" i="27"/>
  <c r="BP188" i="67"/>
  <c r="AZ195" i="27"/>
  <c r="AZ18" i="15"/>
  <c r="AB11" i="67"/>
  <c r="AD18" i="15"/>
  <c r="AB73" i="67"/>
  <c r="AD80" i="15"/>
  <c r="AZ80" i="15"/>
  <c r="AB41" i="67"/>
  <c r="AZ48" i="15"/>
  <c r="AZ36" i="15"/>
  <c r="AB29" i="67"/>
  <c r="AB33" i="67"/>
  <c r="AD40" i="15"/>
  <c r="AZ40" i="15"/>
  <c r="AZ131" i="15"/>
  <c r="AB124" i="67"/>
  <c r="AD131" i="15"/>
  <c r="AB116" i="67"/>
  <c r="AD123" i="15"/>
  <c r="AZ123" i="15"/>
  <c r="AB157" i="67"/>
  <c r="AZ164" i="15"/>
  <c r="AD164" i="15"/>
  <c r="AD132" i="15"/>
  <c r="AZ132" i="15"/>
  <c r="AB125" i="67"/>
  <c r="AB148" i="67"/>
  <c r="AZ155" i="15"/>
  <c r="AD155" i="15"/>
  <c r="AD160" i="15"/>
  <c r="AB153" i="67"/>
  <c r="AZ160" i="15"/>
  <c r="AZ186" i="15"/>
  <c r="AB179" i="67"/>
  <c r="AC200" i="27"/>
  <c r="AF200" i="27" s="1"/>
  <c r="BR193" i="67" s="1"/>
  <c r="S200" i="27"/>
  <c r="S42" i="27"/>
  <c r="AC42" i="27"/>
  <c r="AF42" i="27" s="1"/>
  <c r="BR35" i="67" s="1"/>
  <c r="S177" i="27"/>
  <c r="AC177" i="27"/>
  <c r="AF177" i="27" s="1"/>
  <c r="BR170" i="67" s="1"/>
  <c r="S134" i="27"/>
  <c r="AC134" i="27"/>
  <c r="AF134" i="27" s="1"/>
  <c r="BR127" i="67" s="1"/>
  <c r="AC136" i="27"/>
  <c r="AF136" i="27" s="1"/>
  <c r="BR129" i="67" s="1"/>
  <c r="S136" i="27"/>
  <c r="AC41" i="27"/>
  <c r="AF41" i="27" s="1"/>
  <c r="BR34" i="67" s="1"/>
  <c r="S41" i="27"/>
  <c r="AC50" i="27"/>
  <c r="AF50" i="27" s="1"/>
  <c r="BR43" i="67" s="1"/>
  <c r="S50" i="27"/>
  <c r="AD141" i="67"/>
  <c r="AF148" i="15"/>
  <c r="AM148" i="15"/>
  <c r="AM141" i="67" s="1"/>
  <c r="AZ63" i="27"/>
  <c r="BP56" i="67"/>
  <c r="AC123" i="27"/>
  <c r="AF123" i="27" s="1"/>
  <c r="BR116" i="67" s="1"/>
  <c r="S123" i="27"/>
  <c r="S61" i="27"/>
  <c r="AC61" i="27"/>
  <c r="AF61" i="27" s="1"/>
  <c r="BR54" i="67" s="1"/>
  <c r="AD197" i="15"/>
  <c r="BP38" i="67"/>
  <c r="AZ45" i="27"/>
  <c r="S101" i="27"/>
  <c r="AC101" i="27"/>
  <c r="AF101" i="27" s="1"/>
  <c r="BR94" i="67" s="1"/>
  <c r="AC201" i="27"/>
  <c r="AF201" i="27" s="1"/>
  <c r="BR194" i="67" s="1"/>
  <c r="S201" i="27"/>
  <c r="AC161" i="27"/>
  <c r="AF161" i="27" s="1"/>
  <c r="BR154" i="67" s="1"/>
  <c r="S161" i="27"/>
  <c r="AC34" i="27"/>
  <c r="AF34" i="27" s="1"/>
  <c r="BR27" i="67" s="1"/>
  <c r="S34" i="27"/>
  <c r="BP13" i="67"/>
  <c r="AZ20" i="27"/>
  <c r="AD41" i="15"/>
  <c r="S187" i="27"/>
  <c r="AC187" i="27"/>
  <c r="AF187" i="27" s="1"/>
  <c r="BR180" i="67" s="1"/>
  <c r="AB123" i="67"/>
  <c r="AZ130" i="15"/>
  <c r="AD130" i="15"/>
  <c r="AZ113" i="15"/>
  <c r="AB106" i="67"/>
  <c r="AD113" i="15"/>
  <c r="AZ124" i="15"/>
  <c r="AB117" i="67"/>
  <c r="AD124" i="15"/>
  <c r="AB115" i="67"/>
  <c r="AZ122" i="15"/>
  <c r="AB113" i="67"/>
  <c r="AZ120" i="15"/>
  <c r="AD120" i="15"/>
  <c r="AB154" i="67"/>
  <c r="AZ161" i="15"/>
  <c r="AB145" i="67"/>
  <c r="AZ152" i="15"/>
  <c r="AB81" i="67"/>
  <c r="AZ88" i="15"/>
  <c r="AD88" i="15"/>
  <c r="AZ31" i="15"/>
  <c r="AB24" i="67"/>
  <c r="AD31" i="15"/>
  <c r="AB110" i="67"/>
  <c r="AD117" i="15"/>
  <c r="AZ117" i="15"/>
  <c r="AB50" i="67"/>
  <c r="AZ57" i="15"/>
  <c r="AD57" i="15"/>
  <c r="AB168" i="67"/>
  <c r="AD175" i="15"/>
  <c r="AZ175" i="15"/>
  <c r="AZ107" i="15"/>
  <c r="AB100" i="67"/>
  <c r="AD107" i="15"/>
  <c r="AZ177" i="15"/>
  <c r="AB170" i="67"/>
  <c r="AD177" i="15"/>
  <c r="AZ45" i="15"/>
  <c r="AB38" i="67"/>
  <c r="AD45" i="15"/>
  <c r="AZ108" i="15"/>
  <c r="AB101" i="67"/>
  <c r="AD108" i="15"/>
  <c r="AB80" i="67"/>
  <c r="AZ87" i="15"/>
  <c r="AD87" i="15"/>
  <c r="AB88" i="67"/>
  <c r="AZ95" i="15"/>
  <c r="AD95" i="15"/>
  <c r="AZ178" i="15"/>
  <c r="AB171" i="67"/>
  <c r="AD178" i="15"/>
  <c r="AB107" i="67"/>
  <c r="AZ114" i="15"/>
  <c r="AD114" i="15"/>
  <c r="AZ172" i="15"/>
  <c r="AB165" i="67"/>
  <c r="AZ187" i="15"/>
  <c r="AB180" i="67"/>
  <c r="AZ198" i="15"/>
  <c r="AB191" i="67"/>
  <c r="AF205" i="15"/>
  <c r="AM205" i="15"/>
  <c r="AF203" i="15"/>
  <c r="AM203" i="15"/>
  <c r="AC97" i="27"/>
  <c r="AF97" i="27" s="1"/>
  <c r="BR90" i="67" s="1"/>
  <c r="S97" i="27"/>
  <c r="AC93" i="27"/>
  <c r="AF93" i="27" s="1"/>
  <c r="BR86" i="67" s="1"/>
  <c r="S93" i="27"/>
  <c r="AD122" i="15"/>
  <c r="S37" i="27"/>
  <c r="AC37" i="27"/>
  <c r="AF37" i="27" s="1"/>
  <c r="BR30" i="67" s="1"/>
  <c r="AC28" i="27"/>
  <c r="AF28" i="27" s="1"/>
  <c r="BR21" i="67" s="1"/>
  <c r="S28" i="27"/>
  <c r="AC109" i="27"/>
  <c r="AF109" i="27" s="1"/>
  <c r="BR102" i="67" s="1"/>
  <c r="S109" i="27"/>
  <c r="AC139" i="27"/>
  <c r="AF139" i="27" s="1"/>
  <c r="BR132" i="67" s="1"/>
  <c r="S139" i="27"/>
  <c r="AC71" i="27"/>
  <c r="AF71" i="27" s="1"/>
  <c r="BR64" i="67" s="1"/>
  <c r="S71" i="27"/>
  <c r="AC80" i="27"/>
  <c r="AF80" i="27" s="1"/>
  <c r="BR73" i="67" s="1"/>
  <c r="S80" i="27"/>
  <c r="AC62" i="27"/>
  <c r="AF62" i="27" s="1"/>
  <c r="BR55" i="67" s="1"/>
  <c r="S62" i="27"/>
  <c r="S27" i="27"/>
  <c r="AC27" i="27"/>
  <c r="AF27" i="27" s="1"/>
  <c r="BR20" i="67" s="1"/>
  <c r="AC60" i="27"/>
  <c r="AF60" i="27" s="1"/>
  <c r="BR53" i="67" s="1"/>
  <c r="S60" i="27"/>
  <c r="AC87" i="27"/>
  <c r="AF87" i="27" s="1"/>
  <c r="BR80" i="67" s="1"/>
  <c r="S87" i="27"/>
  <c r="S52" i="27"/>
  <c r="AC52" i="27"/>
  <c r="AF52" i="27" s="1"/>
  <c r="BR45" i="67" s="1"/>
  <c r="AC69" i="27"/>
  <c r="AF69" i="27" s="1"/>
  <c r="BR62" i="67" s="1"/>
  <c r="S69" i="27"/>
  <c r="BP128" i="67"/>
  <c r="AZ135" i="27"/>
  <c r="AZ174" i="27"/>
  <c r="BP167" i="67"/>
  <c r="AZ55" i="27"/>
  <c r="BP48" i="67"/>
  <c r="AD36" i="15"/>
  <c r="S131" i="27"/>
  <c r="AC131" i="27"/>
  <c r="AF131" i="27" s="1"/>
  <c r="BR124" i="67" s="1"/>
  <c r="S188" i="27"/>
  <c r="AC188" i="27"/>
  <c r="AF188" i="27" s="1"/>
  <c r="BR181" i="67" s="1"/>
  <c r="AD169" i="15"/>
  <c r="S191" i="27"/>
  <c r="AC191" i="27"/>
  <c r="AF191" i="27" s="1"/>
  <c r="BR184" i="67" s="1"/>
  <c r="AD192" i="15"/>
  <c r="BP70" i="67"/>
  <c r="AZ77" i="27"/>
  <c r="BP83" i="67"/>
  <c r="AZ90" i="27"/>
  <c r="AD37" i="15"/>
  <c r="AC112" i="27"/>
  <c r="AF112" i="27" s="1"/>
  <c r="BR105" i="67" s="1"/>
  <c r="S112" i="27"/>
  <c r="S91" i="27"/>
  <c r="AC91" i="27"/>
  <c r="AF91" i="27" s="1"/>
  <c r="BR84" i="67" s="1"/>
  <c r="AD22" i="15"/>
  <c r="AC157" i="27"/>
  <c r="AF157" i="27" s="1"/>
  <c r="BR150" i="67" s="1"/>
  <c r="S157" i="27"/>
  <c r="AZ48" i="27"/>
  <c r="BP41" i="67"/>
  <c r="AD102" i="15"/>
  <c r="AC76" i="27"/>
  <c r="AF76" i="27" s="1"/>
  <c r="BR69" i="67" s="1"/>
  <c r="S76" i="27"/>
  <c r="S12" i="27"/>
  <c r="AC12" i="27"/>
  <c r="AF12" i="27" s="1"/>
  <c r="BR5" i="67" s="1"/>
  <c r="AC164" i="27"/>
  <c r="AF164" i="27" s="1"/>
  <c r="BR157" i="67" s="1"/>
  <c r="S164" i="27"/>
  <c r="AC154" i="27"/>
  <c r="AF154" i="27" s="1"/>
  <c r="BR147" i="67" s="1"/>
  <c r="S154" i="27"/>
  <c r="S162" i="27"/>
  <c r="AC162" i="27"/>
  <c r="AF162" i="27" s="1"/>
  <c r="BR155" i="67" s="1"/>
  <c r="AC94" i="27"/>
  <c r="AF94" i="27" s="1"/>
  <c r="BR87" i="67" s="1"/>
  <c r="S94" i="27"/>
  <c r="S22" i="27"/>
  <c r="AC22" i="27"/>
  <c r="AF22" i="27" s="1"/>
  <c r="BR15" i="67" s="1"/>
  <c r="AF172" i="15"/>
  <c r="AF165" i="67" s="1"/>
  <c r="AD165" i="67"/>
  <c r="AM172" i="15"/>
  <c r="AM165" i="67" s="1"/>
  <c r="AD186" i="15"/>
  <c r="S173" i="27"/>
  <c r="AC173" i="27"/>
  <c r="AF173" i="27" s="1"/>
  <c r="BR166" i="67" s="1"/>
  <c r="AD24" i="15"/>
  <c r="AD48" i="15"/>
  <c r="BP163" i="67"/>
  <c r="AZ170" i="27"/>
  <c r="AC31" i="27"/>
  <c r="AF31" i="27" s="1"/>
  <c r="BR24" i="67" s="1"/>
  <c r="S31" i="27"/>
  <c r="AZ116" i="27"/>
  <c r="BP109" i="67"/>
  <c r="AF206" i="15"/>
  <c r="AM206" i="15"/>
  <c r="AB23" i="67"/>
  <c r="AZ30" i="15"/>
  <c r="AD30" i="15"/>
  <c r="S118" i="27"/>
  <c r="AC118" i="27"/>
  <c r="AF118" i="27" s="1"/>
  <c r="BR111" i="67" s="1"/>
  <c r="AZ156" i="27"/>
  <c r="BP149" i="67"/>
  <c r="AM152" i="15"/>
  <c r="AM145" i="67" s="1"/>
  <c r="AD145" i="67"/>
  <c r="AF152" i="15"/>
  <c r="AD20" i="67"/>
  <c r="AF27" i="15"/>
  <c r="AM27" i="15"/>
  <c r="AM20" i="67" s="1"/>
  <c r="AF129" i="15"/>
  <c r="AD122" i="67"/>
  <c r="AM129" i="15"/>
  <c r="AM122" i="67" s="1"/>
  <c r="AZ142" i="27"/>
  <c r="BP135" i="67"/>
  <c r="S194" i="27"/>
  <c r="AC194" i="27"/>
  <c r="AF194" i="27" s="1"/>
  <c r="BR187" i="67" s="1"/>
  <c r="S196" i="27"/>
  <c r="AC196" i="27"/>
  <c r="AF196" i="27" s="1"/>
  <c r="BR189" i="67" s="1"/>
  <c r="AD164" i="67"/>
  <c r="AF171" i="15"/>
  <c r="AF164" i="67" s="1"/>
  <c r="AC104" i="27"/>
  <c r="AF104" i="27" s="1"/>
  <c r="BR97" i="67" s="1"/>
  <c r="S104" i="27"/>
  <c r="S74" i="27"/>
  <c r="AC74" i="27"/>
  <c r="AF74" i="27" s="1"/>
  <c r="BR67" i="67" s="1"/>
  <c r="AD93" i="15"/>
  <c r="AZ15" i="27"/>
  <c r="BP8" i="67"/>
  <c r="AZ141" i="67" l="1"/>
  <c r="BF148" i="15"/>
  <c r="AZ29" i="67"/>
  <c r="BF36" i="15"/>
  <c r="AZ158" i="67"/>
  <c r="BF165" i="15"/>
  <c r="AZ9" i="27"/>
  <c r="BP2" i="67"/>
  <c r="AZ52" i="67"/>
  <c r="BF59" i="15"/>
  <c r="AZ19" i="67"/>
  <c r="BF26" i="15"/>
  <c r="AZ58" i="27"/>
  <c r="BP51" i="67"/>
  <c r="BP179" i="67"/>
  <c r="AZ186" i="27"/>
  <c r="BP47" i="67"/>
  <c r="AZ54" i="27"/>
  <c r="AD49" i="67"/>
  <c r="AF56" i="15"/>
  <c r="AM56" i="15"/>
  <c r="AM49" i="67" s="1"/>
  <c r="BF154" i="15"/>
  <c r="AZ147" i="67"/>
  <c r="AZ98" i="67"/>
  <c r="BF105" i="15"/>
  <c r="AZ45" i="67"/>
  <c r="BF52" i="15"/>
  <c r="AF156" i="15"/>
  <c r="AD149" i="67"/>
  <c r="AM156" i="15"/>
  <c r="AM149" i="67" s="1"/>
  <c r="AZ165" i="27"/>
  <c r="BP158" i="67"/>
  <c r="BP122" i="67"/>
  <c r="AZ129" i="27"/>
  <c r="AD51" i="67"/>
  <c r="AF58" i="15"/>
  <c r="AM58" i="15"/>
  <c r="AM51" i="67" s="1"/>
  <c r="AZ59" i="27"/>
  <c r="BP52" i="67"/>
  <c r="AD96" i="67"/>
  <c r="AF103" i="15"/>
  <c r="AM103" i="15"/>
  <c r="AM96" i="67" s="1"/>
  <c r="AZ35" i="67"/>
  <c r="BF42" i="15"/>
  <c r="AF65" i="15"/>
  <c r="AD58" i="67"/>
  <c r="AM65" i="15"/>
  <c r="AM58" i="67" s="1"/>
  <c r="AZ118" i="27"/>
  <c r="BP111" i="67"/>
  <c r="AZ76" i="27"/>
  <c r="BP69" i="67"/>
  <c r="AF122" i="15"/>
  <c r="AD115" i="67"/>
  <c r="AM122" i="15"/>
  <c r="AM115" i="67" s="1"/>
  <c r="AZ107" i="67"/>
  <c r="BF114" i="15"/>
  <c r="BF45" i="15"/>
  <c r="AZ38" i="67"/>
  <c r="AF31" i="15"/>
  <c r="AD24" i="67"/>
  <c r="AM31" i="15"/>
  <c r="AM24" i="67" s="1"/>
  <c r="AZ154" i="67"/>
  <c r="BF161" i="15"/>
  <c r="AZ179" i="67"/>
  <c r="BF186" i="15"/>
  <c r="AD124" i="67"/>
  <c r="AF131" i="15"/>
  <c r="AM131" i="15"/>
  <c r="AM124" i="67" s="1"/>
  <c r="AZ57" i="27"/>
  <c r="BP50" i="67"/>
  <c r="AZ67" i="27"/>
  <c r="BP60" i="67"/>
  <c r="AD52" i="67"/>
  <c r="AM59" i="15"/>
  <c r="AM52" i="67" s="1"/>
  <c r="AF59" i="15"/>
  <c r="AD5" i="67"/>
  <c r="AF12" i="15"/>
  <c r="AM12" i="15"/>
  <c r="AM5" i="67" s="1"/>
  <c r="AM16" i="15"/>
  <c r="AM9" i="67" s="1"/>
  <c r="AF16" i="15"/>
  <c r="AD9" i="67"/>
  <c r="AD143" i="67"/>
  <c r="AF150" i="15"/>
  <c r="AM150" i="15"/>
  <c r="AM143" i="67" s="1"/>
  <c r="BF157" i="15"/>
  <c r="AZ150" i="67"/>
  <c r="AF15" i="15"/>
  <c r="AM15" i="15"/>
  <c r="AM8" i="67" s="1"/>
  <c r="AD8" i="67"/>
  <c r="AM159" i="15"/>
  <c r="AM152" i="67" s="1"/>
  <c r="AF159" i="15"/>
  <c r="AD152" i="67"/>
  <c r="AM51" i="15"/>
  <c r="AM44" i="67" s="1"/>
  <c r="AD44" i="67"/>
  <c r="AF51" i="15"/>
  <c r="AD111" i="67"/>
  <c r="AF118" i="15"/>
  <c r="AM118" i="15"/>
  <c r="AM111" i="67" s="1"/>
  <c r="AZ87" i="67"/>
  <c r="BF94" i="15"/>
  <c r="AD72" i="67"/>
  <c r="AM79" i="15"/>
  <c r="AM72" i="67" s="1"/>
  <c r="AF79" i="15"/>
  <c r="AF72" i="67" s="1"/>
  <c r="AZ119" i="67"/>
  <c r="BF126" i="15"/>
  <c r="AZ79" i="67"/>
  <c r="BF86" i="15"/>
  <c r="AF147" i="15"/>
  <c r="AM147" i="15"/>
  <c r="AM140" i="67" s="1"/>
  <c r="AD140" i="67"/>
  <c r="AD163" i="67"/>
  <c r="AF170" i="15"/>
  <c r="AF163" i="67" s="1"/>
  <c r="AM170" i="15"/>
  <c r="AM163" i="67" s="1"/>
  <c r="BF65" i="15"/>
  <c r="AZ58" i="67"/>
  <c r="AZ144" i="27"/>
  <c r="BP137" i="67"/>
  <c r="AM104" i="15"/>
  <c r="AM97" i="67" s="1"/>
  <c r="AF104" i="15"/>
  <c r="AD97" i="67"/>
  <c r="AZ17" i="67"/>
  <c r="BF24" i="15"/>
  <c r="BP187" i="67"/>
  <c r="AZ194" i="27"/>
  <c r="AF30" i="15"/>
  <c r="AD23" i="67"/>
  <c r="AM30" i="15"/>
  <c r="AM23" i="67" s="1"/>
  <c r="BP155" i="67"/>
  <c r="AZ162" i="27"/>
  <c r="AZ91" i="27"/>
  <c r="BP84" i="67"/>
  <c r="BP20" i="67"/>
  <c r="AZ27" i="27"/>
  <c r="BP86" i="67"/>
  <c r="AZ93" i="27"/>
  <c r="AD170" i="67"/>
  <c r="AF177" i="15"/>
  <c r="AF170" i="67" s="1"/>
  <c r="AM177" i="15"/>
  <c r="AM170" i="67" s="1"/>
  <c r="AZ117" i="67"/>
  <c r="BF124" i="15"/>
  <c r="BP194" i="67"/>
  <c r="AZ201" i="27"/>
  <c r="AZ61" i="27"/>
  <c r="BP54" i="67"/>
  <c r="AZ50" i="27"/>
  <c r="BP43" i="67"/>
  <c r="AZ153" i="67"/>
  <c r="BF160" i="15"/>
  <c r="AZ111" i="27"/>
  <c r="BP104" i="67"/>
  <c r="AD138" i="67"/>
  <c r="AF145" i="15"/>
  <c r="AM145" i="15"/>
  <c r="AM138" i="67" s="1"/>
  <c r="AZ181" i="27"/>
  <c r="BP174" i="67"/>
  <c r="AZ64" i="27"/>
  <c r="BP57" i="67"/>
  <c r="AZ126" i="67"/>
  <c r="BF133" i="15"/>
  <c r="BP11" i="67"/>
  <c r="AZ18" i="27"/>
  <c r="BP23" i="67"/>
  <c r="AZ30" i="27"/>
  <c r="AZ158" i="27"/>
  <c r="BP151" i="67"/>
  <c r="AZ181" i="67"/>
  <c r="BF188" i="15"/>
  <c r="AZ70" i="67"/>
  <c r="BF77" i="15"/>
  <c r="AD139" i="67"/>
  <c r="AF146" i="15"/>
  <c r="AM146" i="15"/>
  <c r="AM139" i="67" s="1"/>
  <c r="AZ43" i="67"/>
  <c r="BF50" i="15"/>
  <c r="AF151" i="15"/>
  <c r="AD144" i="67"/>
  <c r="AM151" i="15"/>
  <c r="AM144" i="67" s="1"/>
  <c r="BP10" i="67"/>
  <c r="AZ17" i="27"/>
  <c r="AZ100" i="27"/>
  <c r="BP93" i="67"/>
  <c r="AD10" i="67"/>
  <c r="AF17" i="15"/>
  <c r="AM17" i="15"/>
  <c r="AM10" i="67" s="1"/>
  <c r="AD137" i="67"/>
  <c r="AM144" i="15"/>
  <c r="AM137" i="67" s="1"/>
  <c r="AF144" i="15"/>
  <c r="BP19" i="67"/>
  <c r="AZ26" i="27"/>
  <c r="BF15" i="15"/>
  <c r="AZ8" i="67"/>
  <c r="AZ152" i="67"/>
  <c r="BF159" i="15"/>
  <c r="AZ20" i="67"/>
  <c r="BF27" i="15"/>
  <c r="BF51" i="15"/>
  <c r="AZ44" i="67"/>
  <c r="AF61" i="15"/>
  <c r="AD54" i="67"/>
  <c r="AM61" i="15"/>
  <c r="AM54" i="67" s="1"/>
  <c r="AZ149" i="67"/>
  <c r="BF156" i="15"/>
  <c r="AZ148" i="27"/>
  <c r="BP141" i="67"/>
  <c r="AZ186" i="67"/>
  <c r="BF193" i="15"/>
  <c r="AD119" i="67"/>
  <c r="AF126" i="15"/>
  <c r="AM126" i="15"/>
  <c r="AM119" i="67" s="1"/>
  <c r="AF44" i="15"/>
  <c r="AM44" i="15"/>
  <c r="AM37" i="67" s="1"/>
  <c r="AD37" i="67"/>
  <c r="AZ31" i="67"/>
  <c r="BF38" i="15"/>
  <c r="AZ51" i="67"/>
  <c r="BF58" i="15"/>
  <c r="BP175" i="67"/>
  <c r="AZ182" i="27"/>
  <c r="BP172" i="67"/>
  <c r="AZ179" i="27"/>
  <c r="AD83" i="67"/>
  <c r="AF90" i="15"/>
  <c r="AM90" i="15"/>
  <c r="AM83" i="67" s="1"/>
  <c r="AZ96" i="67"/>
  <c r="BF103" i="15"/>
  <c r="BF93" i="15"/>
  <c r="AZ86" i="67"/>
  <c r="AZ163" i="67"/>
  <c r="BF170" i="15"/>
  <c r="AD62" i="67"/>
  <c r="AF69" i="15"/>
  <c r="AM69" i="15"/>
  <c r="AM62" i="67" s="1"/>
  <c r="AZ97" i="67"/>
  <c r="BF104" i="15"/>
  <c r="AZ172" i="67"/>
  <c r="BF179" i="15"/>
  <c r="BP185" i="67"/>
  <c r="AZ192" i="27"/>
  <c r="AD193" i="67"/>
  <c r="AF200" i="15"/>
  <c r="AF193" i="67" s="1"/>
  <c r="AM200" i="15"/>
  <c r="AM193" i="67" s="1"/>
  <c r="BP123" i="67"/>
  <c r="AZ130" i="27"/>
  <c r="AD4" i="67"/>
  <c r="AF11" i="15"/>
  <c r="AM11" i="15"/>
  <c r="AM4" i="67" s="1"/>
  <c r="AZ63" i="67"/>
  <c r="BF70" i="15"/>
  <c r="AF174" i="15"/>
  <c r="AF167" i="67" s="1"/>
  <c r="AD167" i="67"/>
  <c r="AM174" i="15"/>
  <c r="AM167" i="67" s="1"/>
  <c r="AF3" i="67"/>
  <c r="AH3" i="67"/>
  <c r="AF24" i="15"/>
  <c r="AD17" i="67"/>
  <c r="AM24" i="15"/>
  <c r="AM17" i="67" s="1"/>
  <c r="BF122" i="15"/>
  <c r="AZ115" i="67"/>
  <c r="BP193" i="67"/>
  <c r="AZ200" i="27"/>
  <c r="AF18" i="15"/>
  <c r="AD11" i="67"/>
  <c r="AM18" i="15"/>
  <c r="AM11" i="67" s="1"/>
  <c r="AZ85" i="67"/>
  <c r="BF92" i="15"/>
  <c r="BP125" i="67"/>
  <c r="AZ132" i="27"/>
  <c r="AZ183" i="67"/>
  <c r="BF190" i="15"/>
  <c r="AF98" i="15"/>
  <c r="AD91" i="67"/>
  <c r="AM98" i="15"/>
  <c r="AM91" i="67" s="1"/>
  <c r="BF111" i="15"/>
  <c r="AZ104" i="67"/>
  <c r="AZ70" i="27"/>
  <c r="BP63" i="67"/>
  <c r="AD188" i="67"/>
  <c r="AF195" i="15"/>
  <c r="AF188" i="67" s="1"/>
  <c r="AM195" i="15"/>
  <c r="AM188" i="67" s="1"/>
  <c r="AZ14" i="67"/>
  <c r="BF21" i="15"/>
  <c r="AZ89" i="67"/>
  <c r="BF96" i="15"/>
  <c r="BP9" i="67"/>
  <c r="AZ16" i="27"/>
  <c r="AF180" i="15"/>
  <c r="AF173" i="67" s="1"/>
  <c r="AD173" i="67"/>
  <c r="AM180" i="15"/>
  <c r="AM173" i="67" s="1"/>
  <c r="BP53" i="67"/>
  <c r="AZ60" i="27"/>
  <c r="BP64" i="67"/>
  <c r="AZ71" i="27"/>
  <c r="BF95" i="15"/>
  <c r="AZ88" i="67"/>
  <c r="AM45" i="15"/>
  <c r="AM38" i="67" s="1"/>
  <c r="AD38" i="67"/>
  <c r="AF45" i="15"/>
  <c r="AM117" i="15"/>
  <c r="AM110" i="67" s="1"/>
  <c r="AF117" i="15"/>
  <c r="AD110" i="67"/>
  <c r="BF152" i="15"/>
  <c r="AZ145" i="67"/>
  <c r="BF130" i="15"/>
  <c r="AZ123" i="67"/>
  <c r="AZ72" i="27"/>
  <c r="BP65" i="67"/>
  <c r="AZ107" i="27"/>
  <c r="BP100" i="67"/>
  <c r="AF111" i="15"/>
  <c r="AD104" i="67"/>
  <c r="AM111" i="15"/>
  <c r="AM104" i="67" s="1"/>
  <c r="AM99" i="15"/>
  <c r="AM92" i="67" s="1"/>
  <c r="AD92" i="67"/>
  <c r="AF99" i="15"/>
  <c r="AF134" i="15"/>
  <c r="AD127" i="67"/>
  <c r="AM134" i="15"/>
  <c r="AM127" i="67" s="1"/>
  <c r="AF49" i="15"/>
  <c r="AM49" i="15"/>
  <c r="AM42" i="67" s="1"/>
  <c r="AD42" i="67"/>
  <c r="AZ3" i="67"/>
  <c r="BF10" i="15"/>
  <c r="AF162" i="15"/>
  <c r="AD155" i="67"/>
  <c r="AM162" i="15"/>
  <c r="AM155" i="67" s="1"/>
  <c r="AF194" i="15"/>
  <c r="AF187" i="67" s="1"/>
  <c r="AD187" i="67"/>
  <c r="AM194" i="15"/>
  <c r="AM187" i="67" s="1"/>
  <c r="BF29" i="15"/>
  <c r="AZ22" i="67"/>
  <c r="AZ118" i="67"/>
  <c r="BF125" i="15"/>
  <c r="AM154" i="15"/>
  <c r="AM147" i="67" s="1"/>
  <c r="AF154" i="15"/>
  <c r="AD147" i="67"/>
  <c r="BF28" i="15"/>
  <c r="AZ21" i="67"/>
  <c r="BP66" i="67"/>
  <c r="AZ73" i="27"/>
  <c r="AZ189" i="67"/>
  <c r="BF196" i="15"/>
  <c r="AZ188" i="67"/>
  <c r="BF195" i="15"/>
  <c r="AZ164" i="67"/>
  <c r="BF171" i="15"/>
  <c r="BF121" i="15"/>
  <c r="AZ114" i="67"/>
  <c r="AD45" i="67"/>
  <c r="AF52" i="15"/>
  <c r="AM52" i="15"/>
  <c r="AM45" i="67" s="1"/>
  <c r="AZ180" i="27"/>
  <c r="BP173" i="67"/>
  <c r="AZ150" i="27"/>
  <c r="BP143" i="67"/>
  <c r="AZ185" i="67"/>
  <c r="BF192" i="15"/>
  <c r="AZ136" i="67"/>
  <c r="BF143" i="15"/>
  <c r="BF101" i="15"/>
  <c r="AZ94" i="67"/>
  <c r="AZ174" i="67"/>
  <c r="BF181" i="15"/>
  <c r="AF75" i="15"/>
  <c r="AF68" i="67" s="1"/>
  <c r="AD68" i="67"/>
  <c r="AM75" i="15"/>
  <c r="AM68" i="67" s="1"/>
  <c r="AZ61" i="67"/>
  <c r="BF68" i="15"/>
  <c r="AF16" i="67"/>
  <c r="AH16" i="67"/>
  <c r="BP114" i="67"/>
  <c r="AZ121" i="27"/>
  <c r="AZ169" i="67"/>
  <c r="BF176" i="15"/>
  <c r="AZ40" i="67"/>
  <c r="BF47" i="15"/>
  <c r="AZ120" i="67"/>
  <c r="BF127" i="15"/>
  <c r="BF116" i="15"/>
  <c r="AZ109" i="67"/>
  <c r="AD93" i="67"/>
  <c r="AF100" i="15"/>
  <c r="AM100" i="15"/>
  <c r="AM93" i="67" s="1"/>
  <c r="AZ173" i="67"/>
  <c r="BF180" i="15"/>
  <c r="AM93" i="15"/>
  <c r="AM86" i="67" s="1"/>
  <c r="AF93" i="15"/>
  <c r="AD86" i="67"/>
  <c r="AZ196" i="27"/>
  <c r="BP189" i="67"/>
  <c r="BP166" i="67"/>
  <c r="AZ173" i="27"/>
  <c r="BP5" i="67"/>
  <c r="AZ12" i="27"/>
  <c r="AM22" i="15"/>
  <c r="AM15" i="67" s="1"/>
  <c r="AF22" i="15"/>
  <c r="AD15" i="67"/>
  <c r="AZ37" i="27"/>
  <c r="BP30" i="67"/>
  <c r="AD107" i="67"/>
  <c r="AF114" i="15"/>
  <c r="AM114" i="15"/>
  <c r="AM107" i="67" s="1"/>
  <c r="AZ168" i="67"/>
  <c r="BF175" i="15"/>
  <c r="AD117" i="67"/>
  <c r="AF124" i="15"/>
  <c r="AM124" i="15"/>
  <c r="AM117" i="67" s="1"/>
  <c r="BP154" i="67"/>
  <c r="AZ161" i="27"/>
  <c r="AF197" i="15"/>
  <c r="AF190" i="67" s="1"/>
  <c r="AD190" i="67"/>
  <c r="AM197" i="15"/>
  <c r="AM190" i="67" s="1"/>
  <c r="AH141" i="67"/>
  <c r="AF141" i="67"/>
  <c r="AZ11" i="67"/>
  <c r="BF18" i="15"/>
  <c r="AM63" i="15"/>
  <c r="AM56" i="67" s="1"/>
  <c r="AD56" i="67"/>
  <c r="AF63" i="15"/>
  <c r="AM119" i="15"/>
  <c r="AM112" i="67" s="1"/>
  <c r="AD112" i="67"/>
  <c r="AF119" i="15"/>
  <c r="BP96" i="67"/>
  <c r="AZ103" i="27"/>
  <c r="AZ91" i="67"/>
  <c r="BF98" i="15"/>
  <c r="BP118" i="67"/>
  <c r="AZ125" i="27"/>
  <c r="AF141" i="15"/>
  <c r="AD134" i="67"/>
  <c r="AM141" i="15"/>
  <c r="AM134" i="67" s="1"/>
  <c r="AZ42" i="67"/>
  <c r="BF49" i="15"/>
  <c r="AZ155" i="67"/>
  <c r="BF162" i="15"/>
  <c r="BP6" i="67"/>
  <c r="AZ13" i="27"/>
  <c r="AZ187" i="67"/>
  <c r="BF194" i="15"/>
  <c r="AD150" i="67"/>
  <c r="AM157" i="15"/>
  <c r="AM150" i="67" s="1"/>
  <c r="AF157" i="15"/>
  <c r="AZ99" i="67"/>
  <c r="BF106" i="15"/>
  <c r="AZ111" i="67"/>
  <c r="BF118" i="15"/>
  <c r="AZ74" i="67"/>
  <c r="BF81" i="15"/>
  <c r="AF86" i="15"/>
  <c r="AM86" i="15"/>
  <c r="AM79" i="67" s="1"/>
  <c r="AD79" i="67"/>
  <c r="AD31" i="67"/>
  <c r="AF38" i="15"/>
  <c r="AM38" i="15"/>
  <c r="AM31" i="67" s="1"/>
  <c r="AH158" i="67"/>
  <c r="AF158" i="67"/>
  <c r="AF20" i="67"/>
  <c r="AH20" i="67"/>
  <c r="AZ31" i="27"/>
  <c r="BP24" i="67"/>
  <c r="AD179" i="67"/>
  <c r="AF186" i="15"/>
  <c r="AF179" i="67" s="1"/>
  <c r="AM186" i="15"/>
  <c r="AM179" i="67" s="1"/>
  <c r="BP124" i="67"/>
  <c r="AZ131" i="27"/>
  <c r="AZ69" i="27"/>
  <c r="BP62" i="67"/>
  <c r="BP132" i="67"/>
  <c r="AZ139" i="27"/>
  <c r="AD80" i="67"/>
  <c r="AM87" i="15"/>
  <c r="AM80" i="67" s="1"/>
  <c r="AF87" i="15"/>
  <c r="AD168" i="67"/>
  <c r="AF175" i="15"/>
  <c r="AF168" i="67" s="1"/>
  <c r="AM175" i="15"/>
  <c r="AM168" i="67" s="1"/>
  <c r="AZ134" i="27"/>
  <c r="BP127" i="67"/>
  <c r="AZ125" i="67"/>
  <c r="BF132" i="15"/>
  <c r="AZ41" i="67"/>
  <c r="BF48" i="15"/>
  <c r="BP134" i="67"/>
  <c r="AZ141" i="27"/>
  <c r="AF46" i="15"/>
  <c r="AD39" i="67"/>
  <c r="AM46" i="15"/>
  <c r="AM39" i="67" s="1"/>
  <c r="AD108" i="67"/>
  <c r="AF115" i="15"/>
  <c r="AM115" i="15"/>
  <c r="AM108" i="67" s="1"/>
  <c r="AD126" i="67"/>
  <c r="AM133" i="15"/>
  <c r="AM126" i="67" s="1"/>
  <c r="AF133" i="15"/>
  <c r="AM77" i="15"/>
  <c r="AM70" i="67" s="1"/>
  <c r="AF77" i="15"/>
  <c r="AF70" i="67" s="1"/>
  <c r="AD70" i="67"/>
  <c r="BF99" i="15"/>
  <c r="AZ92" i="67"/>
  <c r="AZ134" i="67"/>
  <c r="BF141" i="15"/>
  <c r="AD43" i="67"/>
  <c r="AF50" i="15"/>
  <c r="AM50" i="15"/>
  <c r="AM43" i="67" s="1"/>
  <c r="BP108" i="67"/>
  <c r="AZ115" i="27"/>
  <c r="AZ49" i="67"/>
  <c r="BF56" i="15"/>
  <c r="AF168" i="15"/>
  <c r="AF161" i="67" s="1"/>
  <c r="AD161" i="67"/>
  <c r="AM168" i="15"/>
  <c r="AM161" i="67" s="1"/>
  <c r="AF76" i="15"/>
  <c r="AF69" i="67" s="1"/>
  <c r="AM76" i="15"/>
  <c r="AM69" i="67" s="1"/>
  <c r="AD69" i="67"/>
  <c r="AD172" i="67"/>
  <c r="AF179" i="15"/>
  <c r="AF172" i="67" s="1"/>
  <c r="AM179" i="15"/>
  <c r="AM172" i="67" s="1"/>
  <c r="AD186" i="67"/>
  <c r="AF193" i="15"/>
  <c r="AF186" i="67" s="1"/>
  <c r="AM193" i="15"/>
  <c r="AM186" i="67" s="1"/>
  <c r="AZ68" i="67"/>
  <c r="BF75" i="15"/>
  <c r="BP39" i="67"/>
  <c r="AZ46" i="27"/>
  <c r="AF176" i="15"/>
  <c r="AF169" i="67" s="1"/>
  <c r="AD169" i="67"/>
  <c r="AM176" i="15"/>
  <c r="AM169" i="67" s="1"/>
  <c r="AF9" i="15"/>
  <c r="AD2" i="67"/>
  <c r="AM9" i="15"/>
  <c r="AM2" i="67" s="1"/>
  <c r="AZ93" i="67"/>
  <c r="BF100" i="15"/>
  <c r="AZ32" i="67"/>
  <c r="BF39" i="15"/>
  <c r="AZ65" i="27"/>
  <c r="BP58" i="67"/>
  <c r="AZ166" i="27"/>
  <c r="BP159" i="67"/>
  <c r="AZ151" i="27"/>
  <c r="BP144" i="67"/>
  <c r="BP156" i="67"/>
  <c r="AZ163" i="27"/>
  <c r="AZ74" i="27"/>
  <c r="BP67" i="67"/>
  <c r="AF192" i="15"/>
  <c r="AF185" i="67" s="1"/>
  <c r="AD185" i="67"/>
  <c r="AM192" i="15"/>
  <c r="AM185" i="67" s="1"/>
  <c r="AF36" i="15"/>
  <c r="AM36" i="15"/>
  <c r="AM29" i="67" s="1"/>
  <c r="AD29" i="67"/>
  <c r="AZ80" i="67"/>
  <c r="BF87" i="15"/>
  <c r="BP180" i="67"/>
  <c r="AZ187" i="27"/>
  <c r="AD125" i="67"/>
  <c r="AF132" i="15"/>
  <c r="AM132" i="15"/>
  <c r="AM125" i="67" s="1"/>
  <c r="AZ56" i="67"/>
  <c r="BF63" i="15"/>
  <c r="AD78" i="67"/>
  <c r="AM85" i="15"/>
  <c r="AM78" i="67" s="1"/>
  <c r="AF85" i="15"/>
  <c r="AZ108" i="67"/>
  <c r="BF115" i="15"/>
  <c r="AZ104" i="27"/>
  <c r="BP97" i="67"/>
  <c r="AH145" i="67"/>
  <c r="AF145" i="67"/>
  <c r="AZ23" i="67"/>
  <c r="BF30" i="15"/>
  <c r="AZ154" i="27"/>
  <c r="BP147" i="67"/>
  <c r="AM102" i="15"/>
  <c r="AM95" i="67" s="1"/>
  <c r="AF102" i="15"/>
  <c r="AD95" i="67"/>
  <c r="AZ112" i="27"/>
  <c r="BP105" i="67"/>
  <c r="AZ62" i="27"/>
  <c r="BP55" i="67"/>
  <c r="AZ109" i="27"/>
  <c r="BP102" i="67"/>
  <c r="AZ191" i="67"/>
  <c r="BF198" i="15"/>
  <c r="AF178" i="15"/>
  <c r="AF171" i="67" s="1"/>
  <c r="AD171" i="67"/>
  <c r="AM178" i="15"/>
  <c r="AM171" i="67" s="1"/>
  <c r="AF57" i="15"/>
  <c r="AD50" i="67"/>
  <c r="AM57" i="15"/>
  <c r="AM50" i="67" s="1"/>
  <c r="AZ24" i="67"/>
  <c r="BF31" i="15"/>
  <c r="AD113" i="67"/>
  <c r="AM120" i="15"/>
  <c r="AM113" i="67" s="1"/>
  <c r="AF120" i="15"/>
  <c r="AM113" i="15"/>
  <c r="AM106" i="67" s="1"/>
  <c r="AF113" i="15"/>
  <c r="AD106" i="67"/>
  <c r="AF41" i="15"/>
  <c r="AM41" i="15"/>
  <c r="AM34" i="67" s="1"/>
  <c r="AD34" i="67"/>
  <c r="BP116" i="67"/>
  <c r="AZ123" i="27"/>
  <c r="AZ177" i="27"/>
  <c r="BP170" i="67"/>
  <c r="AF164" i="15"/>
  <c r="AD157" i="67"/>
  <c r="AM164" i="15"/>
  <c r="AM157" i="67" s="1"/>
  <c r="AZ124" i="67"/>
  <c r="BF131" i="15"/>
  <c r="BF80" i="15"/>
  <c r="AZ73" i="67"/>
  <c r="AZ10" i="27"/>
  <c r="BP3" i="67"/>
  <c r="AF13" i="15"/>
  <c r="AD6" i="67"/>
  <c r="AM13" i="15"/>
  <c r="AM6" i="67" s="1"/>
  <c r="BP68" i="67"/>
  <c r="AZ75" i="27"/>
  <c r="AD26" i="67"/>
  <c r="AF33" i="15"/>
  <c r="AM33" i="15"/>
  <c r="AM26" i="67" s="1"/>
  <c r="AZ39" i="67"/>
  <c r="BF46" i="15"/>
  <c r="BF89" i="15"/>
  <c r="AZ82" i="67"/>
  <c r="AF54" i="15"/>
  <c r="AD47" i="67"/>
  <c r="AM54" i="15"/>
  <c r="AM47" i="67" s="1"/>
  <c r="BP138" i="67"/>
  <c r="AZ145" i="27"/>
  <c r="AZ139" i="67"/>
  <c r="BF146" i="15"/>
  <c r="AD128" i="67"/>
  <c r="AM135" i="15"/>
  <c r="AM128" i="67" s="1"/>
  <c r="AF135" i="15"/>
  <c r="AZ146" i="27"/>
  <c r="BP139" i="67"/>
  <c r="AZ9" i="67"/>
  <c r="BF16" i="15"/>
  <c r="BF151" i="15"/>
  <c r="AZ144" i="67"/>
  <c r="AZ127" i="27"/>
  <c r="BP120" i="67"/>
  <c r="AZ10" i="67"/>
  <c r="BF17" i="15"/>
  <c r="AD105" i="67"/>
  <c r="AM112" i="15"/>
  <c r="AM105" i="67" s="1"/>
  <c r="AF112" i="15"/>
  <c r="AZ143" i="67"/>
  <c r="BF150" i="15"/>
  <c r="BF144" i="15"/>
  <c r="AZ137" i="67"/>
  <c r="AF189" i="15"/>
  <c r="AF182" i="67" s="1"/>
  <c r="AD182" i="67"/>
  <c r="AM189" i="15"/>
  <c r="AM182" i="67" s="1"/>
  <c r="AZ161" i="67"/>
  <c r="BF168" i="15"/>
  <c r="AZ69" i="67"/>
  <c r="BF76" i="15"/>
  <c r="AD177" i="67"/>
  <c r="AF184" i="15"/>
  <c r="AF177" i="67" s="1"/>
  <c r="AM184" i="15"/>
  <c r="AM177" i="67" s="1"/>
  <c r="BP192" i="67"/>
  <c r="AZ199" i="27"/>
  <c r="AZ66" i="67"/>
  <c r="BF73" i="15"/>
  <c r="AD87" i="67"/>
  <c r="AM94" i="15"/>
  <c r="AM87" i="67" s="1"/>
  <c r="AF94" i="15"/>
  <c r="AZ72" i="67"/>
  <c r="BF79" i="15"/>
  <c r="BP142" i="67"/>
  <c r="AZ149" i="27"/>
  <c r="AM78" i="15"/>
  <c r="AM71" i="67" s="1"/>
  <c r="AD71" i="67"/>
  <c r="AF78" i="15"/>
  <c r="AF71" i="67" s="1"/>
  <c r="AF114" i="67"/>
  <c r="AH114" i="67"/>
  <c r="AD175" i="67"/>
  <c r="AF182" i="15"/>
  <c r="AF175" i="67" s="1"/>
  <c r="AM182" i="15"/>
  <c r="AM175" i="67" s="1"/>
  <c r="BP4" i="67"/>
  <c r="AZ11" i="27"/>
  <c r="AZ83" i="67"/>
  <c r="BF90" i="15"/>
  <c r="AZ2" i="67"/>
  <c r="BF9" i="15"/>
  <c r="BF147" i="15"/>
  <c r="AZ140" i="67"/>
  <c r="AZ175" i="67"/>
  <c r="BF182" i="15"/>
  <c r="AZ62" i="67"/>
  <c r="BF69" i="15"/>
  <c r="BP190" i="67"/>
  <c r="AZ197" i="27"/>
  <c r="BP99" i="67"/>
  <c r="AZ106" i="27"/>
  <c r="AF163" i="15"/>
  <c r="AD156" i="67"/>
  <c r="AM163" i="15"/>
  <c r="AM156" i="67" s="1"/>
  <c r="BP186" i="67"/>
  <c r="AZ193" i="27"/>
  <c r="AZ193" i="67"/>
  <c r="BF200" i="15"/>
  <c r="AZ4" i="67"/>
  <c r="BF11" i="15"/>
  <c r="AZ30" i="67"/>
  <c r="BF37" i="15"/>
  <c r="BF158" i="15"/>
  <c r="AZ151" i="67"/>
  <c r="AZ36" i="67"/>
  <c r="BF43" i="15"/>
  <c r="AD121" i="67"/>
  <c r="AF128" i="15"/>
  <c r="AM128" i="15"/>
  <c r="AM121" i="67" s="1"/>
  <c r="AZ13" i="67"/>
  <c r="BF20" i="15"/>
  <c r="AZ88" i="27"/>
  <c r="BP81" i="67"/>
  <c r="AF82" i="67"/>
  <c r="AH82" i="67"/>
  <c r="BP15" i="67"/>
  <c r="AZ22" i="27"/>
  <c r="AD88" i="67"/>
  <c r="AM95" i="15"/>
  <c r="AM88" i="67" s="1"/>
  <c r="AF95" i="15"/>
  <c r="BP27" i="67"/>
  <c r="AZ34" i="27"/>
  <c r="BP129" i="67"/>
  <c r="AZ136" i="27"/>
  <c r="AZ116" i="67"/>
  <c r="BF123" i="15"/>
  <c r="AM97" i="15"/>
  <c r="AM90" i="67" s="1"/>
  <c r="AD90" i="67"/>
  <c r="AF97" i="15"/>
  <c r="AM26" i="15"/>
  <c r="AM19" i="67" s="1"/>
  <c r="AD19" i="67"/>
  <c r="AF26" i="15"/>
  <c r="AZ52" i="27"/>
  <c r="BP45" i="67"/>
  <c r="AZ177" i="67"/>
  <c r="BF184" i="15"/>
  <c r="AF55" i="15"/>
  <c r="AD48" i="67"/>
  <c r="AM55" i="15"/>
  <c r="AM48" i="67" s="1"/>
  <c r="AZ119" i="27"/>
  <c r="BP112" i="67"/>
  <c r="AZ83" i="27"/>
  <c r="BP76" i="67"/>
  <c r="AH154" i="67"/>
  <c r="AF154" i="67"/>
  <c r="BP75" i="67"/>
  <c r="AZ82" i="27"/>
  <c r="AD55" i="67"/>
  <c r="AF62" i="15"/>
  <c r="AM62" i="15"/>
  <c r="AM55" i="67" s="1"/>
  <c r="AF74" i="67"/>
  <c r="AH74" i="67"/>
  <c r="AZ167" i="67"/>
  <c r="BF174" i="15"/>
  <c r="AZ175" i="27"/>
  <c r="BP168" i="67"/>
  <c r="BP103" i="67"/>
  <c r="AZ110" i="27"/>
  <c r="BP150" i="67"/>
  <c r="AZ157" i="27"/>
  <c r="AZ101" i="67"/>
  <c r="BF108" i="15"/>
  <c r="BF117" i="15"/>
  <c r="AZ110" i="67"/>
  <c r="AD123" i="67"/>
  <c r="AF130" i="15"/>
  <c r="AM130" i="15"/>
  <c r="AM123" i="67" s="1"/>
  <c r="AZ148" i="67"/>
  <c r="BF155" i="15"/>
  <c r="AF60" i="15"/>
  <c r="AD53" i="67"/>
  <c r="AM60" i="15"/>
  <c r="AM53" i="67" s="1"/>
  <c r="AZ12" i="67"/>
  <c r="BF19" i="15"/>
  <c r="BP136" i="67"/>
  <c r="AZ143" i="27"/>
  <c r="AZ25" i="27"/>
  <c r="BP18" i="67"/>
  <c r="BP88" i="67"/>
  <c r="AZ95" i="27"/>
  <c r="BF110" i="15"/>
  <c r="AZ103" i="67"/>
  <c r="BF138" i="15"/>
  <c r="AZ131" i="67"/>
  <c r="BP153" i="67"/>
  <c r="AZ160" i="27"/>
  <c r="AD118" i="67"/>
  <c r="AF125" i="15"/>
  <c r="AM125" i="15"/>
  <c r="AM118" i="67" s="1"/>
  <c r="BF91" i="15"/>
  <c r="AZ84" i="67"/>
  <c r="BP71" i="67"/>
  <c r="AZ78" i="27"/>
  <c r="AD98" i="67"/>
  <c r="AM105" i="15"/>
  <c r="AM98" i="67" s="1"/>
  <c r="AF105" i="15"/>
  <c r="AF106" i="15"/>
  <c r="AD99" i="67"/>
  <c r="AM106" i="15"/>
  <c r="AM99" i="67" s="1"/>
  <c r="AZ130" i="67"/>
  <c r="BF137" i="15"/>
  <c r="AM66" i="15"/>
  <c r="AM59" i="67" s="1"/>
  <c r="AD59" i="67"/>
  <c r="AF66" i="15"/>
  <c r="BP119" i="67"/>
  <c r="AZ126" i="27"/>
  <c r="AF143" i="15"/>
  <c r="AD136" i="67"/>
  <c r="AM143" i="15"/>
  <c r="AM136" i="67" s="1"/>
  <c r="BF129" i="15"/>
  <c r="AZ122" i="67"/>
  <c r="AD32" i="67"/>
  <c r="AF39" i="15"/>
  <c r="AM39" i="15"/>
  <c r="AM32" i="67" s="1"/>
  <c r="AZ51" i="27"/>
  <c r="BP44" i="67"/>
  <c r="AF122" i="67"/>
  <c r="AH122" i="67"/>
  <c r="BP87" i="67"/>
  <c r="AZ94" i="27"/>
  <c r="AZ188" i="27"/>
  <c r="BP181" i="67"/>
  <c r="AZ165" i="67"/>
  <c r="BF172" i="15"/>
  <c r="AZ100" i="67"/>
  <c r="BF107" i="15"/>
  <c r="AD116" i="67"/>
  <c r="AF123" i="15"/>
  <c r="AM123" i="15"/>
  <c r="AM116" i="67" s="1"/>
  <c r="BP31" i="67"/>
  <c r="AZ38" i="27"/>
  <c r="AZ176" i="67"/>
  <c r="BF183" i="15"/>
  <c r="AZ90" i="67"/>
  <c r="BF97" i="15"/>
  <c r="BF119" i="15"/>
  <c r="AZ112" i="67"/>
  <c r="AZ99" i="27"/>
  <c r="BP92" i="67"/>
  <c r="BF74" i="15"/>
  <c r="AZ67" i="67"/>
  <c r="BP184" i="67"/>
  <c r="AZ191" i="27"/>
  <c r="BP90" i="67"/>
  <c r="AZ97" i="27"/>
  <c r="AF108" i="15"/>
  <c r="AD101" i="67"/>
  <c r="AM108" i="15"/>
  <c r="AM101" i="67" s="1"/>
  <c r="AZ170" i="67"/>
  <c r="BF177" i="15"/>
  <c r="AZ50" i="67"/>
  <c r="BF57" i="15"/>
  <c r="AD81" i="67"/>
  <c r="AF88" i="15"/>
  <c r="AM88" i="15"/>
  <c r="AM81" i="67" s="1"/>
  <c r="BF120" i="15"/>
  <c r="AZ113" i="67"/>
  <c r="BP34" i="67"/>
  <c r="AZ41" i="27"/>
  <c r="AF160" i="15"/>
  <c r="AD153" i="67"/>
  <c r="AM160" i="15"/>
  <c r="AM153" i="67" s="1"/>
  <c r="AZ157" i="67"/>
  <c r="BF164" i="15"/>
  <c r="BF40" i="15"/>
  <c r="AZ33" i="67"/>
  <c r="AM80" i="15"/>
  <c r="AM73" i="67" s="1"/>
  <c r="AF80" i="15"/>
  <c r="AF73" i="67" s="1"/>
  <c r="AD73" i="67"/>
  <c r="AZ33" i="27"/>
  <c r="BP26" i="67"/>
  <c r="BP110" i="67"/>
  <c r="AZ117" i="27"/>
  <c r="AZ138" i="67"/>
  <c r="BF145" i="15"/>
  <c r="AF19" i="15"/>
  <c r="AD12" i="67"/>
  <c r="AM19" i="15"/>
  <c r="AM12" i="67" s="1"/>
  <c r="BF85" i="15"/>
  <c r="AZ78" i="67"/>
  <c r="AZ113" i="27"/>
  <c r="BP106" i="67"/>
  <c r="AZ6" i="67"/>
  <c r="BF13" i="15"/>
  <c r="AZ32" i="27"/>
  <c r="BP25" i="67"/>
  <c r="AM53" i="15"/>
  <c r="AM46" i="67" s="1"/>
  <c r="AD46" i="67"/>
  <c r="AF53" i="15"/>
  <c r="BF135" i="15"/>
  <c r="AZ128" i="67"/>
  <c r="BP78" i="67"/>
  <c r="AZ85" i="27"/>
  <c r="AF110" i="15"/>
  <c r="AM110" i="15"/>
  <c r="AM103" i="67" s="1"/>
  <c r="AD103" i="67"/>
  <c r="AD64" i="67"/>
  <c r="AM71" i="15"/>
  <c r="AM64" i="67" s="1"/>
  <c r="AF71" i="15"/>
  <c r="AH94" i="67"/>
  <c r="AF94" i="67"/>
  <c r="BP16" i="67"/>
  <c r="AZ23" i="27"/>
  <c r="BF112" i="15"/>
  <c r="AZ105" i="67"/>
  <c r="AM91" i="15"/>
  <c r="AM84" i="67" s="1"/>
  <c r="AF91" i="15"/>
  <c r="AD84" i="67"/>
  <c r="BP49" i="67"/>
  <c r="AZ56" i="27"/>
  <c r="BP140" i="67"/>
  <c r="AZ147" i="27"/>
  <c r="BP148" i="67"/>
  <c r="AZ155" i="27"/>
  <c r="AZ182" i="67"/>
  <c r="BF189" i="15"/>
  <c r="AF21" i="15"/>
  <c r="AD14" i="67"/>
  <c r="AM21" i="15"/>
  <c r="AM14" i="67" s="1"/>
  <c r="AF149" i="15"/>
  <c r="AM149" i="15"/>
  <c r="AM142" i="67" s="1"/>
  <c r="AD142" i="67"/>
  <c r="AF32" i="15"/>
  <c r="AM32" i="15"/>
  <c r="AM25" i="67" s="1"/>
  <c r="AD25" i="67"/>
  <c r="AD27" i="67"/>
  <c r="AF34" i="15"/>
  <c r="AM34" i="15"/>
  <c r="AM27" i="67" s="1"/>
  <c r="AM139" i="15"/>
  <c r="AM132" i="67" s="1"/>
  <c r="AF139" i="15"/>
  <c r="AD132" i="67"/>
  <c r="AZ54" i="67"/>
  <c r="BF61" i="15"/>
  <c r="AD178" i="67"/>
  <c r="AF185" i="15"/>
  <c r="AF178" i="67" s="1"/>
  <c r="AM185" i="15"/>
  <c r="AM178" i="67" s="1"/>
  <c r="AZ21" i="27"/>
  <c r="BP14" i="67"/>
  <c r="AZ35" i="27"/>
  <c r="BP28" i="67"/>
  <c r="AZ190" i="67"/>
  <c r="BF197" i="15"/>
  <c r="AD89" i="67"/>
  <c r="AF96" i="15"/>
  <c r="AM96" i="15"/>
  <c r="AM89" i="67" s="1"/>
  <c r="BF35" i="15"/>
  <c r="AZ28" i="67"/>
  <c r="BF23" i="15"/>
  <c r="AZ16" i="67"/>
  <c r="AZ37" i="67"/>
  <c r="BF44" i="15"/>
  <c r="AZ71" i="67"/>
  <c r="BF78" i="15"/>
  <c r="AZ184" i="67"/>
  <c r="BF191" i="15"/>
  <c r="BF109" i="15"/>
  <c r="AZ102" i="67"/>
  <c r="AZ59" i="67"/>
  <c r="BF66" i="15"/>
  <c r="AF84" i="15"/>
  <c r="AM84" i="15"/>
  <c r="AM77" i="67" s="1"/>
  <c r="AD77" i="67"/>
  <c r="AF82" i="15"/>
  <c r="AM82" i="15"/>
  <c r="AM75" i="67" s="1"/>
  <c r="AD75" i="67"/>
  <c r="AD160" i="67"/>
  <c r="AF167" i="15"/>
  <c r="AM167" i="15"/>
  <c r="AM160" i="67" s="1"/>
  <c r="BP182" i="67"/>
  <c r="AZ189" i="27"/>
  <c r="AZ156" i="67"/>
  <c r="BF163" i="15"/>
  <c r="AF48" i="15"/>
  <c r="AD41" i="67"/>
  <c r="AM48" i="15"/>
  <c r="AM41" i="67" s="1"/>
  <c r="AZ164" i="27"/>
  <c r="BP157" i="67"/>
  <c r="AF37" i="15"/>
  <c r="AD30" i="67"/>
  <c r="AM37" i="15"/>
  <c r="AM30" i="67" s="1"/>
  <c r="AD162" i="67"/>
  <c r="AF169" i="15"/>
  <c r="AF162" i="67" s="1"/>
  <c r="AM169" i="15"/>
  <c r="AM162" i="67" s="1"/>
  <c r="BP80" i="67"/>
  <c r="AZ87" i="27"/>
  <c r="BP73" i="67"/>
  <c r="AZ80" i="27"/>
  <c r="AZ28" i="27"/>
  <c r="BP21" i="67"/>
  <c r="AZ180" i="67"/>
  <c r="BF187" i="15"/>
  <c r="AZ171" i="67"/>
  <c r="BF178" i="15"/>
  <c r="AD100" i="67"/>
  <c r="AF107" i="15"/>
  <c r="AM107" i="15"/>
  <c r="AM100" i="67" s="1"/>
  <c r="AZ81" i="67"/>
  <c r="BF88" i="15"/>
  <c r="BF113" i="15"/>
  <c r="AZ106" i="67"/>
  <c r="BP94" i="67"/>
  <c r="AZ101" i="27"/>
  <c r="AZ42" i="27"/>
  <c r="BP35" i="67"/>
  <c r="AM155" i="15"/>
  <c r="AM148" i="67" s="1"/>
  <c r="AF155" i="15"/>
  <c r="AD148" i="67"/>
  <c r="AD33" i="67"/>
  <c r="AM40" i="15"/>
  <c r="AM33" i="67" s="1"/>
  <c r="AF40" i="15"/>
  <c r="BP183" i="67"/>
  <c r="AZ190" i="27"/>
  <c r="AZ53" i="67"/>
  <c r="BF60" i="15"/>
  <c r="AZ26" i="67"/>
  <c r="BF33" i="15"/>
  <c r="AD85" i="67"/>
  <c r="AM92" i="15"/>
  <c r="AM85" i="67" s="1"/>
  <c r="AF92" i="15"/>
  <c r="AZ168" i="27"/>
  <c r="BP161" i="67"/>
  <c r="AF190" i="15"/>
  <c r="AF183" i="67" s="1"/>
  <c r="AD183" i="67"/>
  <c r="AM190" i="15"/>
  <c r="AM183" i="67" s="1"/>
  <c r="AF74" i="15"/>
  <c r="AF67" i="67" s="1"/>
  <c r="AM74" i="15"/>
  <c r="AM67" i="67" s="1"/>
  <c r="AD67" i="67"/>
  <c r="AZ47" i="67"/>
  <c r="BF54" i="15"/>
  <c r="AZ166" i="67"/>
  <c r="BF173" i="15"/>
  <c r="AZ46" i="67"/>
  <c r="BF53" i="15"/>
  <c r="AZ127" i="67"/>
  <c r="BF134" i="15"/>
  <c r="BF71" i="15"/>
  <c r="AZ64" i="67"/>
  <c r="AF138" i="15"/>
  <c r="AM138" i="15"/>
  <c r="AM131" i="67" s="1"/>
  <c r="AD131" i="67"/>
  <c r="BP89" i="67"/>
  <c r="AZ96" i="27"/>
  <c r="AZ194" i="67"/>
  <c r="BF201" i="15"/>
  <c r="AF29" i="15"/>
  <c r="AM29" i="15"/>
  <c r="AM22" i="67" s="1"/>
  <c r="AD22" i="67"/>
  <c r="AF28" i="15"/>
  <c r="AD21" i="67"/>
  <c r="AM28" i="15"/>
  <c r="AM21" i="67" s="1"/>
  <c r="AZ122" i="27"/>
  <c r="BP115" i="67"/>
  <c r="AZ114" i="27"/>
  <c r="BP107" i="67"/>
  <c r="AZ142" i="67"/>
  <c r="BF149" i="15"/>
  <c r="AZ162" i="67"/>
  <c r="BF169" i="15"/>
  <c r="AZ25" i="67"/>
  <c r="BF32" i="15"/>
  <c r="AZ27" i="67"/>
  <c r="BF34" i="15"/>
  <c r="AZ132" i="67"/>
  <c r="BF139" i="15"/>
  <c r="AD130" i="67"/>
  <c r="AF137" i="15"/>
  <c r="AM137" i="15"/>
  <c r="AM130" i="67" s="1"/>
  <c r="AM153" i="15"/>
  <c r="AM146" i="67" s="1"/>
  <c r="AF153" i="15"/>
  <c r="AD146" i="67"/>
  <c r="AD66" i="67"/>
  <c r="AM73" i="15"/>
  <c r="AM66" i="67" s="1"/>
  <c r="AF73" i="15"/>
  <c r="AF66" i="67" s="1"/>
  <c r="AF35" i="15"/>
  <c r="AD28" i="67"/>
  <c r="AM35" i="15"/>
  <c r="AM28" i="67" s="1"/>
  <c r="AZ39" i="27"/>
  <c r="BP32" i="67"/>
  <c r="BF41" i="15"/>
  <c r="AZ34" i="67"/>
  <c r="AF68" i="15"/>
  <c r="AD61" i="67"/>
  <c r="AM68" i="15"/>
  <c r="AM61" i="67" s="1"/>
  <c r="AZ98" i="27"/>
  <c r="BP91" i="67"/>
  <c r="AZ192" i="67"/>
  <c r="BF199" i="15"/>
  <c r="AD102" i="67"/>
  <c r="AF109" i="15"/>
  <c r="AM109" i="15"/>
  <c r="AM102" i="67" s="1"/>
  <c r="BP126" i="67"/>
  <c r="AZ133" i="27"/>
  <c r="AZ75" i="67"/>
  <c r="BF82" i="15"/>
  <c r="AZ160" i="67"/>
  <c r="BF167" i="15"/>
  <c r="AZ48" i="67"/>
  <c r="BF55" i="15"/>
  <c r="AZ146" i="67"/>
  <c r="BF153" i="15"/>
  <c r="BP164" i="67"/>
  <c r="AZ171" i="27"/>
  <c r="AM70" i="15"/>
  <c r="AM63" i="67" s="1"/>
  <c r="AD63" i="67"/>
  <c r="AF70" i="15"/>
  <c r="AF140" i="15"/>
  <c r="AM140" i="15"/>
  <c r="AM133" i="67" s="1"/>
  <c r="AD133" i="67"/>
  <c r="AZ55" i="67"/>
  <c r="BF62" i="15"/>
  <c r="AD76" i="67"/>
  <c r="AM83" i="15"/>
  <c r="AM76" i="67" s="1"/>
  <c r="AF83" i="15"/>
  <c r="AF67" i="15"/>
  <c r="AM67" i="15"/>
  <c r="AM60" i="67" s="1"/>
  <c r="AD60" i="67"/>
  <c r="AF43" i="15"/>
  <c r="AD36" i="67"/>
  <c r="AM43" i="15"/>
  <c r="AM36" i="67" s="1"/>
  <c r="AZ121" i="67"/>
  <c r="BF128" i="15"/>
  <c r="AD13" i="67"/>
  <c r="AF20" i="15"/>
  <c r="AM20" i="15"/>
  <c r="AM13" i="67" s="1"/>
  <c r="AF47" i="15"/>
  <c r="AM47" i="15"/>
  <c r="AM40" i="67" s="1"/>
  <c r="AD40" i="67"/>
  <c r="AM127" i="15"/>
  <c r="AM120" i="67" s="1"/>
  <c r="AD120" i="67"/>
  <c r="AF127" i="15"/>
  <c r="AM116" i="15"/>
  <c r="AM109" i="67" s="1"/>
  <c r="AF116" i="15"/>
  <c r="AD109" i="67"/>
  <c r="BF84" i="15"/>
  <c r="AZ77" i="67"/>
  <c r="AD35" i="67"/>
  <c r="AF42" i="15"/>
  <c r="AM42" i="15"/>
  <c r="AM35" i="67" s="1"/>
  <c r="BP37" i="67"/>
  <c r="AZ44" i="27"/>
  <c r="AD65" i="67"/>
  <c r="AF72" i="15"/>
  <c r="AF65" i="67" s="1"/>
  <c r="AM72" i="15"/>
  <c r="AM65" i="67" s="1"/>
  <c r="AM14" i="15"/>
  <c r="AM7" i="67" s="1"/>
  <c r="AD7" i="67"/>
  <c r="AF14" i="15"/>
  <c r="BP29" i="67"/>
  <c r="AZ36" i="27"/>
  <c r="BP131" i="67"/>
  <c r="AZ138" i="27"/>
  <c r="BF140" i="15"/>
  <c r="AZ133" i="67"/>
  <c r="BF83" i="15"/>
  <c r="AZ76" i="67"/>
  <c r="AZ60" i="67"/>
  <c r="BF67" i="15"/>
  <c r="BF25" i="15"/>
  <c r="AZ18" i="67"/>
  <c r="BF142" i="15"/>
  <c r="AZ135" i="67"/>
  <c r="BP82" i="67"/>
  <c r="AZ89" i="27"/>
  <c r="BP160" i="67"/>
  <c r="AZ167" i="27"/>
  <c r="AZ57" i="67"/>
  <c r="BF64" i="15"/>
  <c r="BF14" i="15"/>
  <c r="AZ7" i="67"/>
  <c r="AZ124" i="27"/>
  <c r="BP117" i="67"/>
  <c r="AZ92" i="27"/>
  <c r="BP85" i="67"/>
  <c r="BP72" i="67"/>
  <c r="AZ79" i="27"/>
  <c r="BP146" i="67"/>
  <c r="AZ153" i="27"/>
  <c r="AZ15" i="67"/>
  <c r="BF22" i="15"/>
  <c r="AZ65" i="67"/>
  <c r="BF72" i="15"/>
  <c r="AD57" i="67"/>
  <c r="AF64" i="15"/>
  <c r="AM64" i="15"/>
  <c r="AM57" i="67" s="1"/>
  <c r="AZ24" i="27"/>
  <c r="BP17" i="67"/>
  <c r="AZ95" i="67"/>
  <c r="BF102" i="15"/>
  <c r="AZ185" i="27"/>
  <c r="BP178" i="67"/>
  <c r="AD129" i="67"/>
  <c r="AF136" i="15"/>
  <c r="AM136" i="15"/>
  <c r="AM129" i="67" s="1"/>
  <c r="AM25" i="15"/>
  <c r="AM18" i="67" s="1"/>
  <c r="AF25" i="15"/>
  <c r="AD18" i="67"/>
  <c r="AM142" i="15"/>
  <c r="AM135" i="67" s="1"/>
  <c r="AD135" i="67"/>
  <c r="AF142" i="15"/>
  <c r="AF159" i="67"/>
  <c r="AH159" i="67"/>
  <c r="AZ178" i="67"/>
  <c r="BF185" i="15"/>
  <c r="AZ129" i="67"/>
  <c r="BF136" i="15"/>
  <c r="AZ159" i="67"/>
  <c r="BF166" i="15"/>
  <c r="AZ5" i="67"/>
  <c r="BF12" i="15"/>
  <c r="AF151" i="67"/>
  <c r="AH151" i="67"/>
  <c r="BE63" i="67" l="1"/>
  <c r="BH70" i="15"/>
  <c r="BG63" i="67" s="1"/>
  <c r="BE51" i="67"/>
  <c r="BH58" i="15"/>
  <c r="BG51" i="67" s="1"/>
  <c r="AF119" i="67"/>
  <c r="AH119" i="67"/>
  <c r="AF138" i="67"/>
  <c r="AH138" i="67"/>
  <c r="AH9" i="67"/>
  <c r="AF9" i="67"/>
  <c r="BE107" i="67"/>
  <c r="BH114" i="15"/>
  <c r="BG107" i="67" s="1"/>
  <c r="BE23" i="67"/>
  <c r="BH30" i="15"/>
  <c r="BG23" i="67" s="1"/>
  <c r="AH78" i="67"/>
  <c r="AF78" i="67"/>
  <c r="BE68" i="67"/>
  <c r="BH75" i="15"/>
  <c r="BG68" i="67" s="1"/>
  <c r="BH99" i="15"/>
  <c r="BG92" i="67" s="1"/>
  <c r="BE92" i="67"/>
  <c r="AH108" i="67"/>
  <c r="AF108" i="67"/>
  <c r="AF80" i="67"/>
  <c r="AH80" i="67"/>
  <c r="BH81" i="15"/>
  <c r="BG74" i="67" s="1"/>
  <c r="BE74" i="67"/>
  <c r="BE11" i="67"/>
  <c r="BH18" i="15"/>
  <c r="BG11" i="67" s="1"/>
  <c r="BE40" i="67"/>
  <c r="BH47" i="15"/>
  <c r="BG40" i="67" s="1"/>
  <c r="BH68" i="15"/>
  <c r="BG61" i="67" s="1"/>
  <c r="BE61" i="67"/>
  <c r="BE94" i="67"/>
  <c r="BH101" i="15"/>
  <c r="BG94" i="67" s="1"/>
  <c r="BE188" i="67"/>
  <c r="BH195" i="15"/>
  <c r="BG188" i="67" s="1"/>
  <c r="BH130" i="15"/>
  <c r="BG123" i="67" s="1"/>
  <c r="BE123" i="67"/>
  <c r="AH62" i="67"/>
  <c r="AF62" i="67"/>
  <c r="AH10" i="67"/>
  <c r="AF10" i="67"/>
  <c r="AH144" i="67"/>
  <c r="AF144" i="67"/>
  <c r="BE181" i="67"/>
  <c r="BH188" i="15"/>
  <c r="BG181" i="67" s="1"/>
  <c r="BE126" i="67"/>
  <c r="BH133" i="15"/>
  <c r="BG126" i="67" s="1"/>
  <c r="AH97" i="67"/>
  <c r="AF97" i="67"/>
  <c r="AF44" i="67"/>
  <c r="AH44" i="67"/>
  <c r="AH8" i="67"/>
  <c r="AF8" i="67"/>
  <c r="BH161" i="15"/>
  <c r="BG154" i="67" s="1"/>
  <c r="BE154" i="67"/>
  <c r="BE136" i="67"/>
  <c r="BH143" i="15"/>
  <c r="BG136" i="67" s="1"/>
  <c r="AF147" i="67"/>
  <c r="AH147" i="67"/>
  <c r="AH42" i="67"/>
  <c r="AF42" i="67"/>
  <c r="AF91" i="67"/>
  <c r="AH91" i="67"/>
  <c r="AF17" i="67"/>
  <c r="AH17" i="67"/>
  <c r="AF83" i="67"/>
  <c r="AH83" i="67"/>
  <c r="BE31" i="67"/>
  <c r="BH38" i="15"/>
  <c r="BG31" i="67" s="1"/>
  <c r="BE186" i="67"/>
  <c r="BH193" i="15"/>
  <c r="BG186" i="67" s="1"/>
  <c r="AF54" i="67"/>
  <c r="AH54" i="67"/>
  <c r="BH15" i="15"/>
  <c r="BG8" i="67" s="1"/>
  <c r="BE8" i="67"/>
  <c r="BE43" i="67"/>
  <c r="BH50" i="15"/>
  <c r="BG43" i="67" s="1"/>
  <c r="BE147" i="67"/>
  <c r="BH154" i="15"/>
  <c r="BG147" i="67" s="1"/>
  <c r="BE158" i="67"/>
  <c r="BH165" i="15"/>
  <c r="BG158" i="67" s="1"/>
  <c r="AH28" i="67"/>
  <c r="AF28" i="67"/>
  <c r="BH169" i="15"/>
  <c r="BG162" i="67" s="1"/>
  <c r="BE162" i="67"/>
  <c r="AF132" i="67"/>
  <c r="AH132" i="67"/>
  <c r="BH174" i="15"/>
  <c r="BG167" i="67" s="1"/>
  <c r="BE167" i="67"/>
  <c r="BH95" i="15"/>
  <c r="BG88" i="67" s="1"/>
  <c r="BE88" i="67"/>
  <c r="BH190" i="15"/>
  <c r="BG183" i="67" s="1"/>
  <c r="BE183" i="67"/>
  <c r="AH11" i="67"/>
  <c r="AF11" i="67"/>
  <c r="AF4" i="67"/>
  <c r="AH4" i="67"/>
  <c r="BE163" i="67"/>
  <c r="BH170" i="15"/>
  <c r="BG163" i="67" s="1"/>
  <c r="AF23" i="67"/>
  <c r="AH23" i="67"/>
  <c r="BE150" i="67"/>
  <c r="BH157" i="15"/>
  <c r="BG150" i="67" s="1"/>
  <c r="AF5" i="67"/>
  <c r="AH5" i="67"/>
  <c r="AH58" i="67"/>
  <c r="AF58" i="67"/>
  <c r="AH55" i="67"/>
  <c r="AF55" i="67"/>
  <c r="BE191" i="67"/>
  <c r="BH198" i="15"/>
  <c r="BG191" i="67" s="1"/>
  <c r="AF134" i="67"/>
  <c r="AH134" i="67"/>
  <c r="BH192" i="15"/>
  <c r="BG185" i="67" s="1"/>
  <c r="BE185" i="67"/>
  <c r="BE172" i="67"/>
  <c r="BH179" i="15"/>
  <c r="BG172" i="67" s="1"/>
  <c r="BH51" i="15"/>
  <c r="BG44" i="67" s="1"/>
  <c r="BE44" i="67"/>
  <c r="BE153" i="67"/>
  <c r="BH160" i="15"/>
  <c r="BG153" i="67" s="1"/>
  <c r="BE117" i="67"/>
  <c r="BH124" i="15"/>
  <c r="BG117" i="67" s="1"/>
  <c r="AF140" i="67"/>
  <c r="AH140" i="67"/>
  <c r="BE87" i="67"/>
  <c r="BH94" i="15"/>
  <c r="BG87" i="67" s="1"/>
  <c r="AF115" i="67"/>
  <c r="AH115" i="67"/>
  <c r="BH42" i="15"/>
  <c r="BG35" i="67" s="1"/>
  <c r="BE35" i="67"/>
  <c r="AH51" i="67"/>
  <c r="AF51" i="67"/>
  <c r="AH149" i="67"/>
  <c r="AF149" i="67"/>
  <c r="AH49" i="67"/>
  <c r="AF49" i="67"/>
  <c r="BH26" i="15"/>
  <c r="BG19" i="67" s="1"/>
  <c r="BE19" i="67"/>
  <c r="BE29" i="67"/>
  <c r="BH36" i="15"/>
  <c r="BG29" i="67" s="1"/>
  <c r="AH22" i="67"/>
  <c r="AF22" i="67"/>
  <c r="BE103" i="67"/>
  <c r="BH110" i="15"/>
  <c r="BG103" i="67" s="1"/>
  <c r="BH144" i="15"/>
  <c r="BG137" i="67" s="1"/>
  <c r="BE137" i="67"/>
  <c r="BH153" i="15"/>
  <c r="BG146" i="67" s="1"/>
  <c r="BE146" i="67"/>
  <c r="BH57" i="15"/>
  <c r="BG50" i="67" s="1"/>
  <c r="BE50" i="67"/>
  <c r="AF118" i="67"/>
  <c r="AH118" i="67"/>
  <c r="BE73" i="67"/>
  <c r="BH80" i="15"/>
  <c r="BG73" i="67" s="1"/>
  <c r="AF13" i="67"/>
  <c r="AH13" i="67"/>
  <c r="AH18" i="67"/>
  <c r="AF18" i="67"/>
  <c r="BH22" i="15"/>
  <c r="BG15" i="67" s="1"/>
  <c r="BE15" i="67"/>
  <c r="AH133" i="67"/>
  <c r="AF133" i="67"/>
  <c r="BE48" i="67"/>
  <c r="BH55" i="15"/>
  <c r="BG48" i="67" s="1"/>
  <c r="AH130" i="67"/>
  <c r="AF130" i="67"/>
  <c r="AH33" i="67"/>
  <c r="AF33" i="67"/>
  <c r="BH135" i="15"/>
  <c r="BG128" i="67" s="1"/>
  <c r="BE128" i="67"/>
  <c r="BE100" i="67"/>
  <c r="BH107" i="15"/>
  <c r="BG100" i="67" s="1"/>
  <c r="BH108" i="15"/>
  <c r="BG101" i="67" s="1"/>
  <c r="BE101" i="67"/>
  <c r="BE36" i="67"/>
  <c r="BH43" i="15"/>
  <c r="BG36" i="67" s="1"/>
  <c r="BH200" i="15"/>
  <c r="BG193" i="67" s="1"/>
  <c r="BE193" i="67"/>
  <c r="BH151" i="15"/>
  <c r="BG144" i="67" s="1"/>
  <c r="BE144" i="67"/>
  <c r="BH87" i="15"/>
  <c r="BG80" i="67" s="1"/>
  <c r="BE80" i="67"/>
  <c r="AF2" i="67"/>
  <c r="AH2" i="67"/>
  <c r="AH117" i="67"/>
  <c r="AF117" i="67"/>
  <c r="AF93" i="67"/>
  <c r="AH93" i="67"/>
  <c r="BH83" i="15"/>
  <c r="BG76" i="67" s="1"/>
  <c r="BE76" i="67"/>
  <c r="BE121" i="67"/>
  <c r="BH128" i="15"/>
  <c r="BG121" i="67" s="1"/>
  <c r="AH76" i="67"/>
  <c r="AF76" i="67"/>
  <c r="AF102" i="67"/>
  <c r="AH102" i="67"/>
  <c r="BH40" i="15"/>
  <c r="BG33" i="67" s="1"/>
  <c r="BE33" i="67"/>
  <c r="BE176" i="67"/>
  <c r="BH183" i="15"/>
  <c r="BG176" i="67" s="1"/>
  <c r="BE130" i="67"/>
  <c r="BH137" i="15"/>
  <c r="BG130" i="67" s="1"/>
  <c r="BE148" i="67"/>
  <c r="BH155" i="15"/>
  <c r="BG148" i="67" s="1"/>
  <c r="AF48" i="67"/>
  <c r="AH48" i="67"/>
  <c r="AF90" i="67"/>
  <c r="AH90" i="67"/>
  <c r="BE2" i="67"/>
  <c r="BH9" i="15"/>
  <c r="BG2" i="67" s="1"/>
  <c r="BE72" i="67"/>
  <c r="BH79" i="15"/>
  <c r="BG72" i="67" s="1"/>
  <c r="BE9" i="67"/>
  <c r="BH16" i="15"/>
  <c r="BG9" i="67" s="1"/>
  <c r="BE39" i="67"/>
  <c r="BH46" i="15"/>
  <c r="BG39" i="67" s="1"/>
  <c r="BE24" i="67"/>
  <c r="BH31" i="15"/>
  <c r="BG24" i="67" s="1"/>
  <c r="BH63" i="15"/>
  <c r="BG56" i="67" s="1"/>
  <c r="BE56" i="67"/>
  <c r="AF43" i="67"/>
  <c r="AH43" i="67"/>
  <c r="AH31" i="67"/>
  <c r="AF31" i="67"/>
  <c r="BH125" i="15"/>
  <c r="BG118" i="67" s="1"/>
  <c r="BE118" i="67"/>
  <c r="BE5" i="67"/>
  <c r="BH12" i="15"/>
  <c r="BG5" i="67" s="1"/>
  <c r="BE160" i="67"/>
  <c r="BH167" i="15"/>
  <c r="BG160" i="67" s="1"/>
  <c r="BH139" i="15"/>
  <c r="BG132" i="67" s="1"/>
  <c r="BE132" i="67"/>
  <c r="BH149" i="15"/>
  <c r="BG142" i="67" s="1"/>
  <c r="BE142" i="67"/>
  <c r="AF21" i="67"/>
  <c r="AH21" i="67"/>
  <c r="BE26" i="67"/>
  <c r="BH33" i="15"/>
  <c r="BG26" i="67" s="1"/>
  <c r="AF77" i="67"/>
  <c r="AH77" i="67"/>
  <c r="AH89" i="67"/>
  <c r="AF89" i="67"/>
  <c r="AF142" i="67"/>
  <c r="AH142" i="67"/>
  <c r="BE105" i="67"/>
  <c r="BH112" i="15"/>
  <c r="BG105" i="67" s="1"/>
  <c r="BE157" i="67"/>
  <c r="BH164" i="15"/>
  <c r="BG157" i="67" s="1"/>
  <c r="BE113" i="67"/>
  <c r="BH120" i="15"/>
  <c r="BG113" i="67" s="1"/>
  <c r="BE67" i="67"/>
  <c r="BH74" i="15"/>
  <c r="BG67" i="67" s="1"/>
  <c r="BE165" i="67"/>
  <c r="BH172" i="15"/>
  <c r="BG165" i="67" s="1"/>
  <c r="BE177" i="67"/>
  <c r="BH184" i="15"/>
  <c r="BG177" i="67" s="1"/>
  <c r="AH88" i="67"/>
  <c r="AF88" i="67"/>
  <c r="AF6" i="67"/>
  <c r="AH6" i="67"/>
  <c r="AF34" i="67"/>
  <c r="AH34" i="67"/>
  <c r="AF95" i="67"/>
  <c r="AH95" i="67"/>
  <c r="BE32" i="67"/>
  <c r="BH39" i="15"/>
  <c r="BG32" i="67" s="1"/>
  <c r="AH126" i="67"/>
  <c r="AF126" i="67"/>
  <c r="AF39" i="67"/>
  <c r="AH39" i="67"/>
  <c r="BH106" i="15"/>
  <c r="BG99" i="67" s="1"/>
  <c r="BE99" i="67"/>
  <c r="BE168" i="67"/>
  <c r="BH175" i="15"/>
  <c r="BG168" i="67" s="1"/>
  <c r="AH15" i="67"/>
  <c r="AF15" i="67"/>
  <c r="AF155" i="67"/>
  <c r="AH155" i="67"/>
  <c r="AF127" i="67"/>
  <c r="AH127" i="67"/>
  <c r="AF110" i="67"/>
  <c r="AH110" i="67"/>
  <c r="BE89" i="67"/>
  <c r="BH96" i="15"/>
  <c r="BG89" i="67" s="1"/>
  <c r="BH27" i="15"/>
  <c r="BG20" i="67" s="1"/>
  <c r="BE20" i="67"/>
  <c r="AH137" i="67"/>
  <c r="AF137" i="67"/>
  <c r="AF139" i="67"/>
  <c r="AH139" i="67"/>
  <c r="BE79" i="67"/>
  <c r="BH86" i="15"/>
  <c r="BG79" i="67" s="1"/>
  <c r="AH152" i="67"/>
  <c r="AF152" i="67"/>
  <c r="AF143" i="67"/>
  <c r="AH143" i="67"/>
  <c r="AF52" i="67"/>
  <c r="AH52" i="67"/>
  <c r="AH124" i="67"/>
  <c r="AF124" i="67"/>
  <c r="AF24" i="67"/>
  <c r="AH24" i="67"/>
  <c r="BH52" i="15"/>
  <c r="BG45" i="67" s="1"/>
  <c r="BE45" i="67"/>
  <c r="BH25" i="15"/>
  <c r="BG18" i="67" s="1"/>
  <c r="BE18" i="67"/>
  <c r="AF36" i="67"/>
  <c r="AH36" i="67"/>
  <c r="BH54" i="15"/>
  <c r="BG47" i="67" s="1"/>
  <c r="BE47" i="67"/>
  <c r="AF41" i="67"/>
  <c r="AH41" i="67"/>
  <c r="BE54" i="67"/>
  <c r="BH61" i="15"/>
  <c r="BG54" i="67" s="1"/>
  <c r="AF14" i="67"/>
  <c r="AH14" i="67"/>
  <c r="AF99" i="67"/>
  <c r="AH99" i="67"/>
  <c r="BH182" i="15"/>
  <c r="BG175" i="67" s="1"/>
  <c r="BE175" i="67"/>
  <c r="BH76" i="15"/>
  <c r="BG69" i="67" s="1"/>
  <c r="BE69" i="67"/>
  <c r="AF128" i="67"/>
  <c r="AH128" i="67"/>
  <c r="BH48" i="15"/>
  <c r="BG41" i="67" s="1"/>
  <c r="BE41" i="67"/>
  <c r="AF79" i="67"/>
  <c r="AH79" i="67"/>
  <c r="BE42" i="67"/>
  <c r="BH49" i="15"/>
  <c r="BG42" i="67" s="1"/>
  <c r="BE21" i="67"/>
  <c r="BH28" i="15"/>
  <c r="BG21" i="67" s="1"/>
  <c r="BE129" i="67"/>
  <c r="BH136" i="15"/>
  <c r="BG129" i="67" s="1"/>
  <c r="AF109" i="67"/>
  <c r="AH109" i="67"/>
  <c r="BE25" i="67"/>
  <c r="BH32" i="15"/>
  <c r="BG25" i="67" s="1"/>
  <c r="BE194" i="67"/>
  <c r="BH201" i="15"/>
  <c r="BG194" i="67" s="1"/>
  <c r="BE156" i="67"/>
  <c r="BH163" i="15"/>
  <c r="BG156" i="67" s="1"/>
  <c r="BE102" i="67"/>
  <c r="BH109" i="15"/>
  <c r="BG102" i="67" s="1"/>
  <c r="BE182" i="67"/>
  <c r="BH189" i="15"/>
  <c r="BG182" i="67" s="1"/>
  <c r="AH12" i="67"/>
  <c r="AF12" i="67"/>
  <c r="AF153" i="67"/>
  <c r="AH153" i="67"/>
  <c r="BH119" i="15"/>
  <c r="BG112" i="67" s="1"/>
  <c r="BE112" i="67"/>
  <c r="AH59" i="67"/>
  <c r="AF59" i="67"/>
  <c r="AH121" i="67"/>
  <c r="AF121" i="67"/>
  <c r="AH156" i="67"/>
  <c r="AF156" i="67"/>
  <c r="BE66" i="67"/>
  <c r="BH73" i="15"/>
  <c r="BG66" i="67" s="1"/>
  <c r="BH150" i="15"/>
  <c r="BG143" i="67" s="1"/>
  <c r="BE143" i="67"/>
  <c r="AH47" i="67"/>
  <c r="AF47" i="67"/>
  <c r="AF113" i="67"/>
  <c r="AH113" i="67"/>
  <c r="AF75" i="67"/>
  <c r="AH75" i="67"/>
  <c r="AH25" i="67"/>
  <c r="AF25" i="67"/>
  <c r="AF64" i="67"/>
  <c r="AH64" i="67"/>
  <c r="BH145" i="15"/>
  <c r="BG138" i="67" s="1"/>
  <c r="BE138" i="67"/>
  <c r="BH117" i="15"/>
  <c r="BG110" i="67" s="1"/>
  <c r="BE110" i="67"/>
  <c r="BH131" i="15"/>
  <c r="BG124" i="67" s="1"/>
  <c r="BE124" i="67"/>
  <c r="BE169" i="67"/>
  <c r="BH176" i="15"/>
  <c r="BG169" i="67" s="1"/>
  <c r="BE71" i="67"/>
  <c r="BH78" i="15"/>
  <c r="BG71" i="67" s="1"/>
  <c r="BE7" i="67"/>
  <c r="BH14" i="15"/>
  <c r="BG7" i="67" s="1"/>
  <c r="BE34" i="67"/>
  <c r="BH41" i="15"/>
  <c r="BG34" i="67" s="1"/>
  <c r="BE166" i="67"/>
  <c r="BH173" i="15"/>
  <c r="BG166" i="67" s="1"/>
  <c r="BH113" i="15"/>
  <c r="BG106" i="67" s="1"/>
  <c r="BE106" i="67"/>
  <c r="AH160" i="67"/>
  <c r="AF160" i="67"/>
  <c r="BE37" i="67"/>
  <c r="BH44" i="15"/>
  <c r="BG37" i="67" s="1"/>
  <c r="AH27" i="67"/>
  <c r="AF27" i="67"/>
  <c r="BE78" i="67"/>
  <c r="BH85" i="15"/>
  <c r="BG78" i="67" s="1"/>
  <c r="AF136" i="67"/>
  <c r="AH136" i="67"/>
  <c r="BH158" i="15"/>
  <c r="BG151" i="67" s="1"/>
  <c r="BE151" i="67"/>
  <c r="BH69" i="15"/>
  <c r="BG62" i="67" s="1"/>
  <c r="BE62" i="67"/>
  <c r="BE17" i="67"/>
  <c r="BH24" i="15"/>
  <c r="BG17" i="67" s="1"/>
  <c r="BH65" i="15"/>
  <c r="BG58" i="67" s="1"/>
  <c r="BE58" i="67"/>
  <c r="BE52" i="67"/>
  <c r="BH59" i="15"/>
  <c r="BG52" i="67" s="1"/>
  <c r="BE141" i="67"/>
  <c r="BH148" i="15"/>
  <c r="BG141" i="67" s="1"/>
  <c r="AF40" i="67"/>
  <c r="AH40" i="67"/>
  <c r="AH146" i="67"/>
  <c r="AF146" i="67"/>
  <c r="AH32" i="67"/>
  <c r="AF32" i="67"/>
  <c r="AH50" i="67"/>
  <c r="AF50" i="67"/>
  <c r="AF107" i="67"/>
  <c r="AH107" i="67"/>
  <c r="BE173" i="67"/>
  <c r="BH180" i="15"/>
  <c r="BG173" i="67" s="1"/>
  <c r="BE65" i="67"/>
  <c r="BH72" i="15"/>
  <c r="BG65" i="67" s="1"/>
  <c r="BE60" i="67"/>
  <c r="BH67" i="15"/>
  <c r="BG60" i="67" s="1"/>
  <c r="BE64" i="67"/>
  <c r="BH71" i="15"/>
  <c r="BG64" i="67" s="1"/>
  <c r="BH23" i="15"/>
  <c r="BG16" i="67" s="1"/>
  <c r="BE16" i="67"/>
  <c r="BE6" i="67"/>
  <c r="BH13" i="15"/>
  <c r="BG6" i="67" s="1"/>
  <c r="AH116" i="67"/>
  <c r="AF116" i="67"/>
  <c r="AH98" i="67"/>
  <c r="AF98" i="67"/>
  <c r="AF19" i="67"/>
  <c r="AH19" i="67"/>
  <c r="BE4" i="67"/>
  <c r="BH11" i="15"/>
  <c r="BG4" i="67" s="1"/>
  <c r="BH102" i="15"/>
  <c r="BG95" i="67" s="1"/>
  <c r="BE95" i="67"/>
  <c r="BH134" i="15"/>
  <c r="BG127" i="67" s="1"/>
  <c r="BE127" i="67"/>
  <c r="AH85" i="67"/>
  <c r="AF85" i="67"/>
  <c r="AF100" i="67"/>
  <c r="AH100" i="67"/>
  <c r="BE184" i="67"/>
  <c r="BH191" i="15"/>
  <c r="BG184" i="67" s="1"/>
  <c r="AH84" i="67"/>
  <c r="AF84" i="67"/>
  <c r="BH97" i="15"/>
  <c r="BG90" i="67" s="1"/>
  <c r="BE90" i="67"/>
  <c r="BE161" i="67"/>
  <c r="BH168" i="15"/>
  <c r="BG161" i="67" s="1"/>
  <c r="BE125" i="67"/>
  <c r="BH132" i="15"/>
  <c r="BG125" i="67" s="1"/>
  <c r="BE187" i="67"/>
  <c r="BH194" i="15"/>
  <c r="BG187" i="67" s="1"/>
  <c r="BE178" i="67"/>
  <c r="BH185" i="15"/>
  <c r="BG178" i="67" s="1"/>
  <c r="AH7" i="67"/>
  <c r="AF7" i="67"/>
  <c r="AF120" i="67"/>
  <c r="AH120" i="67"/>
  <c r="AH60" i="67"/>
  <c r="AF60" i="67"/>
  <c r="AH30" i="67"/>
  <c r="AF30" i="67"/>
  <c r="BH35" i="15"/>
  <c r="BG28" i="67" s="1"/>
  <c r="BE28" i="67"/>
  <c r="BE170" i="67"/>
  <c r="BH177" i="15"/>
  <c r="BG170" i="67" s="1"/>
  <c r="BE122" i="67"/>
  <c r="BH129" i="15"/>
  <c r="BG122" i="67" s="1"/>
  <c r="AF53" i="67"/>
  <c r="AH53" i="67"/>
  <c r="BE140" i="67"/>
  <c r="BH147" i="15"/>
  <c r="BG140" i="67" s="1"/>
  <c r="AF105" i="67"/>
  <c r="AH105" i="67"/>
  <c r="BE139" i="67"/>
  <c r="BH146" i="15"/>
  <c r="BG139" i="67" s="1"/>
  <c r="BE82" i="67"/>
  <c r="BH89" i="15"/>
  <c r="BG82" i="67" s="1"/>
  <c r="BH118" i="15"/>
  <c r="BG111" i="67" s="1"/>
  <c r="BE111" i="67"/>
  <c r="AF112" i="67"/>
  <c r="AH112" i="67"/>
  <c r="AH45" i="67"/>
  <c r="AF45" i="67"/>
  <c r="BE189" i="67"/>
  <c r="BH196" i="15"/>
  <c r="BG189" i="67" s="1"/>
  <c r="AH104" i="67"/>
  <c r="AF104" i="67"/>
  <c r="BE145" i="67"/>
  <c r="BH152" i="15"/>
  <c r="BG145" i="67" s="1"/>
  <c r="AH35" i="67"/>
  <c r="AF35" i="67"/>
  <c r="AF63" i="67"/>
  <c r="AH63" i="67"/>
  <c r="AH61" i="67"/>
  <c r="AF61" i="67"/>
  <c r="BH53" i="15"/>
  <c r="BG46" i="67" s="1"/>
  <c r="BE46" i="67"/>
  <c r="BE171" i="67"/>
  <c r="BH178" i="15"/>
  <c r="BG171" i="67" s="1"/>
  <c r="AH46" i="67"/>
  <c r="AF46" i="67"/>
  <c r="AH129" i="67"/>
  <c r="AF129" i="67"/>
  <c r="BE135" i="67"/>
  <c r="BH142" i="15"/>
  <c r="BG135" i="67" s="1"/>
  <c r="BE133" i="67"/>
  <c r="BH140" i="15"/>
  <c r="BG133" i="67" s="1"/>
  <c r="BE192" i="67"/>
  <c r="BH199" i="15"/>
  <c r="BG192" i="67" s="1"/>
  <c r="BH187" i="15"/>
  <c r="BG180" i="67" s="1"/>
  <c r="BE180" i="67"/>
  <c r="BE59" i="67"/>
  <c r="BH66" i="15"/>
  <c r="BG59" i="67" s="1"/>
  <c r="BE131" i="67"/>
  <c r="BH138" i="15"/>
  <c r="BG131" i="67" s="1"/>
  <c r="BH20" i="15"/>
  <c r="BG13" i="67" s="1"/>
  <c r="BE13" i="67"/>
  <c r="BE83" i="67"/>
  <c r="BH90" i="15"/>
  <c r="BG83" i="67" s="1"/>
  <c r="AF87" i="67"/>
  <c r="AH87" i="67"/>
  <c r="BE10" i="67"/>
  <c r="BH17" i="15"/>
  <c r="BG10" i="67" s="1"/>
  <c r="AF157" i="67"/>
  <c r="AH157" i="67"/>
  <c r="BE134" i="67"/>
  <c r="BH141" i="15"/>
  <c r="BG134" i="67" s="1"/>
  <c r="BH162" i="15"/>
  <c r="BG155" i="67" s="1"/>
  <c r="BE155" i="67"/>
  <c r="AH56" i="67"/>
  <c r="AF56" i="67"/>
  <c r="AF86" i="67"/>
  <c r="AH86" i="67"/>
  <c r="BE109" i="67"/>
  <c r="BH116" i="15"/>
  <c r="BG109" i="67" s="1"/>
  <c r="BH181" i="15"/>
  <c r="BG174" i="67" s="1"/>
  <c r="BE174" i="67"/>
  <c r="BE114" i="67"/>
  <c r="BH121" i="15"/>
  <c r="BG114" i="67" s="1"/>
  <c r="BE3" i="67"/>
  <c r="BH10" i="15"/>
  <c r="BG3" i="67" s="1"/>
  <c r="AF92" i="67"/>
  <c r="AH92" i="67"/>
  <c r="BE97" i="67"/>
  <c r="BH104" i="15"/>
  <c r="BG97" i="67" s="1"/>
  <c r="BE86" i="67"/>
  <c r="BH93" i="15"/>
  <c r="BG86" i="67" s="1"/>
  <c r="AF37" i="67"/>
  <c r="AH37" i="67"/>
  <c r="BH156" i="15"/>
  <c r="BG149" i="67" s="1"/>
  <c r="BE149" i="67"/>
  <c r="BH166" i="15"/>
  <c r="BG159" i="67" s="1"/>
  <c r="BE159" i="67"/>
  <c r="AH135" i="67"/>
  <c r="AF135" i="67"/>
  <c r="AH57" i="67"/>
  <c r="AF57" i="67"/>
  <c r="BE57" i="67"/>
  <c r="BH64" i="15"/>
  <c r="BG57" i="67" s="1"/>
  <c r="BH84" i="15"/>
  <c r="BG77" i="67" s="1"/>
  <c r="BE77" i="67"/>
  <c r="BE55" i="67"/>
  <c r="BH62" i="15"/>
  <c r="BG55" i="67" s="1"/>
  <c r="BH82" i="15"/>
  <c r="BG75" i="67" s="1"/>
  <c r="BE75" i="67"/>
  <c r="BH34" i="15"/>
  <c r="BG27" i="67" s="1"/>
  <c r="BE27" i="67"/>
  <c r="AH131" i="67"/>
  <c r="AF131" i="67"/>
  <c r="BH60" i="15"/>
  <c r="BG53" i="67" s="1"/>
  <c r="BE53" i="67"/>
  <c r="AF148" i="67"/>
  <c r="AH148" i="67"/>
  <c r="BH88" i="15"/>
  <c r="BG81" i="67" s="1"/>
  <c r="BE81" i="67"/>
  <c r="BE190" i="67"/>
  <c r="BH197" i="15"/>
  <c r="BG190" i="67" s="1"/>
  <c r="AF103" i="67"/>
  <c r="AH103" i="67"/>
  <c r="AF81" i="67"/>
  <c r="AH81" i="67"/>
  <c r="AF101" i="67"/>
  <c r="AH101" i="67"/>
  <c r="BH91" i="15"/>
  <c r="BG84" i="67" s="1"/>
  <c r="BE84" i="67"/>
  <c r="BH19" i="15"/>
  <c r="BG12" i="67" s="1"/>
  <c r="BE12" i="67"/>
  <c r="AH123" i="67"/>
  <c r="AF123" i="67"/>
  <c r="BE116" i="67"/>
  <c r="BH123" i="15"/>
  <c r="BG116" i="67" s="1"/>
  <c r="BH37" i="15"/>
  <c r="BG30" i="67" s="1"/>
  <c r="BE30" i="67"/>
  <c r="AH26" i="67"/>
  <c r="AF26" i="67"/>
  <c r="AH106" i="67"/>
  <c r="AF106" i="67"/>
  <c r="BH115" i="15"/>
  <c r="BG108" i="67" s="1"/>
  <c r="BE108" i="67"/>
  <c r="AH125" i="67"/>
  <c r="AF125" i="67"/>
  <c r="AH29" i="67"/>
  <c r="AF29" i="67"/>
  <c r="BE93" i="67"/>
  <c r="BH100" i="15"/>
  <c r="BG93" i="67" s="1"/>
  <c r="BH56" i="15"/>
  <c r="BG49" i="67" s="1"/>
  <c r="BE49" i="67"/>
  <c r="AF150" i="67"/>
  <c r="AH150" i="67"/>
  <c r="BH98" i="15"/>
  <c r="BG91" i="67" s="1"/>
  <c r="BE91" i="67"/>
  <c r="BE120" i="67"/>
  <c r="BH127" i="15"/>
  <c r="BG120" i="67" s="1"/>
  <c r="BH171" i="15"/>
  <c r="BG164" i="67" s="1"/>
  <c r="BE164" i="67"/>
  <c r="BE22" i="67"/>
  <c r="BH29" i="15"/>
  <c r="BG22" i="67" s="1"/>
  <c r="AH38" i="67"/>
  <c r="AF38" i="67"/>
  <c r="BE14" i="67"/>
  <c r="BH21" i="15"/>
  <c r="BG14" i="67" s="1"/>
  <c r="BE104" i="67"/>
  <c r="BH111" i="15"/>
  <c r="BG104" i="67" s="1"/>
  <c r="BE85" i="67"/>
  <c r="BH92" i="15"/>
  <c r="BG85" i="67" s="1"/>
  <c r="BE115" i="67"/>
  <c r="BH122" i="15"/>
  <c r="BG115" i="67" s="1"/>
  <c r="BE96" i="67"/>
  <c r="BH103" i="15"/>
  <c r="BG96" i="67" s="1"/>
  <c r="BE152" i="67"/>
  <c r="BH159" i="15"/>
  <c r="BG152" i="67" s="1"/>
  <c r="BE70" i="67"/>
  <c r="BH77" i="15"/>
  <c r="BG70" i="67" s="1"/>
  <c r="BE119" i="67"/>
  <c r="BH126" i="15"/>
  <c r="BG119" i="67" s="1"/>
  <c r="AH111" i="67"/>
  <c r="AF111" i="67"/>
  <c r="BE179" i="67"/>
  <c r="BH186" i="15"/>
  <c r="BG179" i="67" s="1"/>
  <c r="BH45" i="15"/>
  <c r="BG38" i="67" s="1"/>
  <c r="BE38" i="67"/>
  <c r="AH96" i="67"/>
  <c r="AF96" i="67"/>
  <c r="BE98" i="67"/>
  <c r="BH105" i="15"/>
  <c r="BG98" i="6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Ann Johanns</author>
    <author>Ann Holste</author>
    <author>dhof</author>
    <author>Johanns, Ann M [ECONA]</author>
  </authors>
  <commentList>
    <comment ref="D1" authorId="0" shapeId="0" xr:uid="{00000000-0006-0000-0000-000001000000}">
      <text>
        <r>
          <rPr>
            <b/>
            <sz val="8"/>
            <color indexed="81"/>
            <rFont val="Tahoma"/>
            <family val="2"/>
          </rPr>
          <t>Source:</t>
        </r>
        <r>
          <rPr>
            <sz val="8"/>
            <color indexed="81"/>
            <rFont val="Tahoma"/>
            <family val="2"/>
          </rPr>
          <t xml:space="preserve"> USDA SJ_GR113 Report
https://www.ams.usda.gov/mnreports/sj_gr113.txt
</t>
        </r>
        <r>
          <rPr>
            <b/>
            <sz val="8"/>
            <color indexed="81"/>
            <rFont val="Tahoma"/>
            <family val="2"/>
          </rPr>
          <t>Note:</t>
        </r>
        <r>
          <rPr>
            <sz val="8"/>
            <color indexed="81"/>
            <rFont val="Tahoma"/>
            <family val="2"/>
          </rPr>
          <t xml:space="preserve"> prior to report (10-06) series was created based on
relationship with Nebraska FOB prices. Nebraska Ethanol Board, 
Lincoln, NE. Nebraska Energy Office, Lincoln, NE.</t>
        </r>
      </text>
    </comment>
    <comment ref="F1" authorId="1" shapeId="0" xr:uid="{00000000-0006-0000-0000-000002000000}">
      <text>
        <r>
          <rPr>
            <b/>
            <sz val="8"/>
            <color indexed="81"/>
            <rFont val="Tahoma"/>
            <family val="2"/>
          </rPr>
          <t>Source:</t>
        </r>
        <r>
          <rPr>
            <sz val="8"/>
            <color indexed="81"/>
            <rFont val="Tahoma"/>
            <family val="2"/>
          </rPr>
          <t xml:space="preserve"> USDA SJ_GR113 Report, 
USDA Agricultural Marketing Service
</t>
        </r>
        <r>
          <rPr>
            <b/>
            <sz val="8"/>
            <color indexed="81"/>
            <rFont val="Tahoma"/>
            <family val="2"/>
          </rPr>
          <t xml:space="preserve">Note: </t>
        </r>
        <r>
          <rPr>
            <sz val="8"/>
            <color indexed="81"/>
            <rFont val="Tahoma"/>
            <family val="2"/>
          </rPr>
          <t>prior to USDA report (10-06) 
series was created based on relationship 
with Lawrenceburg, IN in the USDA ERS Feed 
Grains Database.</t>
        </r>
      </text>
    </comment>
    <comment ref="H1" authorId="0" shapeId="0" xr:uid="{00000000-0006-0000-0000-000003000000}">
      <text>
        <r>
          <rPr>
            <b/>
            <sz val="8"/>
            <color indexed="81"/>
            <rFont val="Tahoma"/>
            <family val="2"/>
          </rPr>
          <t>Source:</t>
        </r>
        <r>
          <rPr>
            <sz val="8"/>
            <color indexed="81"/>
            <rFont val="Tahoma"/>
            <family val="2"/>
          </rPr>
          <t xml:space="preserve"> USDA SJ_GR113 Report, 
</t>
        </r>
        <r>
          <rPr>
            <b/>
            <sz val="8"/>
            <color indexed="81"/>
            <rFont val="Tahoma"/>
            <family val="2"/>
          </rPr>
          <t>Note:</t>
        </r>
        <r>
          <rPr>
            <sz val="8"/>
            <color indexed="81"/>
            <rFont val="Tahoma"/>
            <family val="2"/>
          </rPr>
          <t xml:space="preserve"> prior to USDA NW_GR111/SJ_GR113 report 
(10-06) series was created based on relationship 
with NW_GR110, Northern prices only.</t>
        </r>
      </text>
    </comment>
    <comment ref="J1" authorId="0" shapeId="0" xr:uid="{00000000-0006-0000-0000-000004000000}">
      <text>
        <r>
          <rPr>
            <b/>
            <sz val="8"/>
            <color indexed="81"/>
            <rFont val="Tahoma"/>
            <family val="2"/>
          </rPr>
          <t xml:space="preserve">Source: </t>
        </r>
        <r>
          <rPr>
            <sz val="8"/>
            <color indexed="81"/>
            <rFont val="Tahoma"/>
            <family val="2"/>
          </rPr>
          <t>Energy Information Administration, 
Iowa Natural Gas Industrial Price</t>
        </r>
      </text>
    </comment>
    <comment ref="BR1" authorId="2" shapeId="0" xr:uid="{00000000-0006-0000-0000-000005000000}">
      <text>
        <r>
          <rPr>
            <sz val="9"/>
            <color indexed="81"/>
            <rFont val="Tahoma"/>
            <family val="2"/>
          </rPr>
          <t xml:space="preserve">Rate of return each month is converted to an annual rate equivalent.
</t>
        </r>
      </text>
    </comment>
    <comment ref="J193" authorId="3" shapeId="0" xr:uid="{00000000-0006-0000-0000-000006000000}">
      <text>
        <r>
          <rPr>
            <sz val="9"/>
            <color indexed="81"/>
            <rFont val="Tahoma"/>
            <family val="2"/>
          </rPr>
          <t>Data not available, used 
value from previous month.</t>
        </r>
      </text>
    </comment>
    <comment ref="J194" authorId="3" shapeId="0" xr:uid="{00000000-0006-0000-0000-000007000000}">
      <text>
        <r>
          <rPr>
            <sz val="9"/>
            <color indexed="81"/>
            <rFont val="Tahoma"/>
            <family val="2"/>
          </rPr>
          <t>Data not available, used 
value from previous month.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Economics Department</author>
    <author>dhof</author>
    <author>Ann Johanns</author>
    <author>Johanns, Ann M [ECONA]</author>
  </authors>
  <commentList>
    <comment ref="B3" authorId="0" shapeId="0" xr:uid="{00000000-0006-0000-0300-000001000000}">
      <text>
        <r>
          <rPr>
            <sz val="8"/>
            <color indexed="81"/>
            <rFont val="Tahoma"/>
            <family val="2"/>
          </rPr>
          <t>Place the cursor over cells with red triangles to read comments.</t>
        </r>
      </text>
    </comment>
    <comment ref="B4" authorId="1" shapeId="0" xr:uid="{00000000-0006-0000-0300-000002000000}">
      <text>
        <r>
          <rPr>
            <sz val="9"/>
            <color indexed="81"/>
            <rFont val="Tahoma"/>
            <family val="2"/>
          </rPr>
          <t>Source: Doug Tiffany and Vernon Eidman, 
University of Minnesota, www.AgMRC.org;
Paul Ellinger, University of Illinois,
www.farmdoc.uiuc.edu</t>
        </r>
      </text>
    </comment>
    <comment ref="B5" authorId="0" shapeId="0" xr:uid="{00000000-0006-0000-0300-000003000000}">
      <text>
        <r>
          <rPr>
            <sz val="8"/>
            <color indexed="81"/>
            <rFont val="Tahoma"/>
            <family val="2"/>
          </rPr>
          <t>Place the cursor over cells with red triangles to read comments.</t>
        </r>
      </text>
    </comment>
    <comment ref="G8" authorId="1" shapeId="0" xr:uid="{00000000-0006-0000-0300-000004000000}">
      <text>
        <r>
          <rPr>
            <sz val="9"/>
            <color indexed="81"/>
            <rFont val="Tahoma"/>
            <family val="2"/>
          </rPr>
          <t>Including working capital.</t>
        </r>
      </text>
    </comment>
    <comment ref="G15" authorId="2" shapeId="0" xr:uid="{00000000-0006-0000-0300-000005000000}">
      <text>
        <r>
          <rPr>
            <sz val="8"/>
            <color indexed="81"/>
            <rFont val="Tahoma"/>
            <family val="2"/>
          </rPr>
          <t>Does not include working capital.</t>
        </r>
      </text>
    </comment>
    <comment ref="C25" authorId="1" shapeId="0" xr:uid="{00000000-0006-0000-0300-000006000000}">
      <text>
        <r>
          <rPr>
            <sz val="9"/>
            <color indexed="81"/>
            <rFont val="Tahoma"/>
            <family val="2"/>
          </rPr>
          <t>The percent of the combined 
construction cost and working capital 
that consists of debt.</t>
        </r>
      </text>
    </comment>
    <comment ref="C31" authorId="1" shapeId="0" xr:uid="{00000000-0006-0000-0300-000007000000}">
      <text>
        <r>
          <rPr>
            <sz val="9"/>
            <color indexed="81"/>
            <rFont val="Tahoma"/>
            <family val="2"/>
          </rPr>
          <t>The percentage that 
actual annual production is 
of nameplate capacity.</t>
        </r>
      </text>
    </comment>
    <comment ref="D38" authorId="1" shapeId="0" xr:uid="{00000000-0006-0000-0300-000008000000}">
      <text>
        <r>
          <rPr>
            <sz val="9"/>
            <color indexed="81"/>
            <rFont val="Tahoma"/>
            <family val="2"/>
          </rPr>
          <t>Average Salary and Benefits</t>
        </r>
      </text>
    </comment>
    <comment ref="B54" authorId="3" shapeId="0" xr:uid="{00000000-0006-0000-0300-000009000000}">
      <text>
        <r>
          <rPr>
            <sz val="9"/>
            <color indexed="81"/>
            <rFont val="Tahoma"/>
            <family val="2"/>
          </rPr>
          <t>Includes nitrogen, antibiotic, cleaning, and other chemicals.</t>
        </r>
      </text>
    </comment>
    <comment ref="B62" authorId="1" shapeId="0" xr:uid="{00000000-0006-0000-0300-00000A000000}">
      <text>
        <r>
          <rPr>
            <sz val="9"/>
            <color indexed="81"/>
            <rFont val="Tahoma"/>
            <family val="2"/>
          </rPr>
          <t xml:space="preserve">This provides the opportunity to adjust the monthly 
ethanol, corn, DDGS and natural gas prices listed in the 
"Returns per Gallon" and "Returns per Bushel" sheets. 
 For example, entering 10 cents in the corn cell will 
increase all of the monthly corn prices by 10 cents. 
A negative 10 cents will reduce corn price by 10 cents. </t>
        </r>
      </text>
    </comment>
    <comment ref="C63" authorId="1" shapeId="0" xr:uid="{00000000-0006-0000-0300-00000B000000}">
      <text>
        <r>
          <rPr>
            <sz val="9"/>
            <color indexed="81"/>
            <rFont val="Tahoma"/>
            <family val="2"/>
          </rPr>
          <t xml:space="preserve">Use this to adjust the ethanol 
price series up or down to fit 
your individual situation. </t>
        </r>
      </text>
    </comment>
    <comment ref="C64" authorId="1" shapeId="0" xr:uid="{00000000-0006-0000-0300-00000C000000}">
      <text>
        <r>
          <rPr>
            <sz val="9"/>
            <color indexed="81"/>
            <rFont val="Tahoma"/>
            <family val="2"/>
          </rPr>
          <t xml:space="preserve">Use this to adjust the distillers dry 
grains price series up or down to 
fit your individual situation. </t>
        </r>
      </text>
    </comment>
    <comment ref="C65" authorId="1" shapeId="0" xr:uid="{00000000-0006-0000-0300-00000D000000}">
      <text>
        <r>
          <rPr>
            <sz val="9"/>
            <color indexed="81"/>
            <rFont val="Tahoma"/>
            <family val="2"/>
          </rPr>
          <t>Use this to adjust the corn 
price series up or down to 
fit your individual situation.</t>
        </r>
      </text>
    </comment>
    <comment ref="C66" authorId="1" shapeId="0" xr:uid="{00000000-0006-0000-0300-00000E000000}">
      <text>
        <r>
          <rPr>
            <sz val="9"/>
            <color indexed="81"/>
            <rFont val="Tahoma"/>
            <family val="2"/>
          </rPr>
          <t>Use this to adjust the natural gas 
price series up or down to fit your 
individual situation.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Ann Johanns</author>
    <author>Ann Holste</author>
    <author>dhof</author>
  </authors>
  <commentList>
    <comment ref="D6" authorId="0" shapeId="0" xr:uid="{00000000-0006-0000-0400-000001000000}">
      <text>
        <r>
          <rPr>
            <sz val="8"/>
            <color indexed="81"/>
            <rFont val="Tahoma"/>
            <family val="2"/>
          </rPr>
          <t>Iowa ethanol plant FOB ethanol price 
(USDA) plus or minus ethanol price adjustment 
from the economic model.</t>
        </r>
      </text>
    </comment>
    <comment ref="F6" authorId="1" shapeId="0" xr:uid="{00000000-0006-0000-0400-000002000000}">
      <text>
        <r>
          <rPr>
            <sz val="8"/>
            <color indexed="81"/>
            <rFont val="Tahoma"/>
            <family val="2"/>
          </rPr>
          <t>Iowa ethanol plant FOB 
DDGS price (USDA) plus or minus 
DDGS price adjustment from the 
economic model.</t>
        </r>
      </text>
    </comment>
    <comment ref="H6" authorId="0" shapeId="0" xr:uid="{00000000-0006-0000-0400-000003000000}">
      <text>
        <r>
          <rPr>
            <sz val="8"/>
            <color indexed="81"/>
            <rFont val="Tahoma"/>
            <family val="2"/>
          </rPr>
          <t>Iowa ethanol plant procurement 
corn price (USDA) plus or minus corn price 
adjustment from the economic model.</t>
        </r>
        <r>
          <rPr>
            <b/>
            <sz val="8"/>
            <color indexed="81"/>
            <rFont val="Tahoma"/>
            <family val="2"/>
          </rPr>
          <t xml:space="preserve"> </t>
        </r>
      </text>
    </comment>
    <comment ref="J6" authorId="0" shapeId="0" xr:uid="{00000000-0006-0000-0400-000004000000}">
      <text>
        <r>
          <rPr>
            <sz val="8"/>
            <color indexed="81"/>
            <rFont val="Tahoma"/>
            <family val="2"/>
          </rPr>
          <t xml:space="preserve">Iowa natural gas industrial price (Energy Information 
Administration) plus or minus the natural gas price 
adjustment factor from the economic model. </t>
        </r>
      </text>
    </comment>
    <comment ref="AF6" authorId="2" shapeId="0" xr:uid="{00000000-0006-0000-0400-000005000000}">
      <text>
        <r>
          <rPr>
            <sz val="8"/>
            <color indexed="81"/>
            <rFont val="Tahoma"/>
            <family val="2"/>
          </rPr>
          <t>Includes all costs and the return from 
DDGS is deducted. This number can 
be compared directly to the price of 
ethanol to determine the profitability
of ethanol production</t>
        </r>
      </text>
    </comment>
    <comment ref="Z7" authorId="2" shapeId="0" xr:uid="{00000000-0006-0000-0400-000006000000}">
      <text>
        <r>
          <rPr>
            <sz val="8"/>
            <color indexed="81"/>
            <rFont val="Tahoma"/>
            <family val="2"/>
          </rPr>
          <t>Total variable cost is equal to corn 
cost plus natural gas cost plus other 
variable costs.</t>
        </r>
      </text>
    </comment>
    <comment ref="AI7" authorId="2" shapeId="0" xr:uid="{00000000-0006-0000-0400-000007000000}">
      <text>
        <r>
          <rPr>
            <sz val="8"/>
            <color indexed="81"/>
            <rFont val="Tahoma"/>
            <family val="2"/>
          </rPr>
          <t>Grind Margin is computed by subtracting
 corn cost and energy cost (natural gas 
and electricity) from revenue (ethanol 
and DDGS).</t>
        </r>
      </text>
    </comment>
    <comment ref="J200" authorId="2" shapeId="0" xr:uid="{00000000-0006-0000-0400-000008000000}">
      <text>
        <r>
          <rPr>
            <sz val="9"/>
            <color indexed="81"/>
            <rFont val="Tahoma"/>
            <family val="2"/>
          </rPr>
          <t>The Iowa natural gas price for 
this month has not been reported.  
The previous month's price will be 
used until an updated price is available.</t>
        </r>
      </text>
    </comment>
    <comment ref="J201" authorId="2" shapeId="0" xr:uid="{00000000-0006-0000-0400-000009000000}">
      <text>
        <r>
          <rPr>
            <sz val="9"/>
            <color indexed="81"/>
            <rFont val="Tahoma"/>
            <family val="2"/>
          </rPr>
          <t>The Iowa natural gas price for 
this month has not been reported.  
The previous month's price will be 
used until an updated price is available.</t>
        </r>
      </text>
    </comment>
    <comment ref="J202" authorId="2" shapeId="0" xr:uid="{00000000-0006-0000-0400-00000A000000}">
      <text>
        <r>
          <rPr>
            <sz val="9"/>
            <color indexed="81"/>
            <rFont val="Tahoma"/>
            <family val="2"/>
          </rPr>
          <t>The Iowa natural gas price for 
this month has not been reported.  
The previous month's price will be 
used until an updated price is available.</t>
        </r>
      </text>
    </comment>
    <comment ref="J203" authorId="2" shapeId="0" xr:uid="{00000000-0006-0000-0400-00000B000000}">
      <text>
        <r>
          <rPr>
            <sz val="9"/>
            <color indexed="81"/>
            <rFont val="Tahoma"/>
            <family val="2"/>
          </rPr>
          <t>The Iowa natural gas price for 
this month has not been reported.  
The previous month's price will be 
used until an updated price is available.</t>
        </r>
      </text>
    </comment>
    <comment ref="J204" authorId="2" shapeId="0" xr:uid="{00000000-0006-0000-0400-00000C000000}">
      <text>
        <r>
          <rPr>
            <sz val="9"/>
            <color indexed="81"/>
            <rFont val="Tahoma"/>
            <family val="2"/>
          </rPr>
          <t>The Iowa natural gas price for 
this month has not been reported.  
The previous month's price will be 
used until an updated price is available.</t>
        </r>
      </text>
    </comment>
    <comment ref="J205" authorId="2" shapeId="0" xr:uid="{00000000-0006-0000-0400-00000D000000}">
      <text>
        <r>
          <rPr>
            <sz val="9"/>
            <color indexed="81"/>
            <rFont val="Tahoma"/>
            <family val="2"/>
          </rPr>
          <t>The Iowa natural gas price for 
this month has not been reported.  
The previous month's price will be 
used until an updated price is available.</t>
        </r>
      </text>
    </comment>
    <comment ref="J206" authorId="2" shapeId="0" xr:uid="{00000000-0006-0000-0400-00000E000000}">
      <text>
        <r>
          <rPr>
            <sz val="9"/>
            <color indexed="81"/>
            <rFont val="Tahoma"/>
            <family val="2"/>
          </rPr>
          <t>The Iowa natural gas price for 
this month has not been reported.  
The previous month's price will be 
used until an updated price is available.</t>
        </r>
      </text>
    </comment>
    <comment ref="J207" authorId="2" shapeId="0" xr:uid="{00000000-0006-0000-0400-00000F000000}">
      <text>
        <r>
          <rPr>
            <sz val="9"/>
            <color indexed="81"/>
            <rFont val="Tahoma"/>
            <family val="2"/>
          </rPr>
          <t>The Iowa natural gas price for 
this month has not been reported.  
The previous month's price will be 
used until an updated price is available.</t>
        </r>
      </text>
    </comment>
    <comment ref="J208" authorId="2" shapeId="0" xr:uid="{00000000-0006-0000-0400-000010000000}">
      <text>
        <r>
          <rPr>
            <sz val="9"/>
            <color indexed="81"/>
            <rFont val="Tahoma"/>
            <family val="2"/>
          </rPr>
          <t>The Iowa natural gas price for 
this month has not been reported.  
The previous month's price will be 
used until an updated price is available.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Ann Johanns</author>
    <author>Ann Holste</author>
    <author>dhof</author>
    <author>Johanns, Ann M [ECONA]</author>
  </authors>
  <commentList>
    <comment ref="D6" authorId="0" shapeId="0" xr:uid="{00000000-0006-0000-0500-000001000000}">
      <text>
        <r>
          <rPr>
            <sz val="8"/>
            <color indexed="81"/>
            <rFont val="Tahoma"/>
            <family val="2"/>
          </rPr>
          <t>Iowa ethanol plant FOB ethanol price 
(USDA) plus or minus ethanol price adjustment 
from the economic model.</t>
        </r>
      </text>
    </comment>
    <comment ref="F6" authorId="1" shapeId="0" xr:uid="{00000000-0006-0000-0500-000002000000}">
      <text>
        <r>
          <rPr>
            <sz val="8"/>
            <color indexed="81"/>
            <rFont val="Tahoma"/>
            <family val="2"/>
          </rPr>
          <t>Iowa ethanol plant FOB 
DDGS price (USDA) plus or minus 
DDGS price adjustment from the 
economic model.</t>
        </r>
      </text>
    </comment>
    <comment ref="H6" authorId="0" shapeId="0" xr:uid="{00000000-0006-0000-0500-000003000000}">
      <text>
        <r>
          <rPr>
            <sz val="8"/>
            <color indexed="81"/>
            <rFont val="Tahoma"/>
            <family val="2"/>
          </rPr>
          <t>Iowa ethanol plant procurement 
corn price (USDA) plus or minus corn price 
adjustment from the economic model.</t>
        </r>
        <r>
          <rPr>
            <b/>
            <sz val="8"/>
            <color indexed="81"/>
            <rFont val="Tahoma"/>
            <family val="2"/>
          </rPr>
          <t xml:space="preserve"> </t>
        </r>
      </text>
    </comment>
    <comment ref="J6" authorId="0" shapeId="0" xr:uid="{00000000-0006-0000-0500-000004000000}">
      <text>
        <r>
          <rPr>
            <sz val="8"/>
            <color indexed="81"/>
            <rFont val="Tahoma"/>
            <family val="2"/>
          </rPr>
          <t xml:space="preserve">Iowa natural gas industrial price (Energy Information 
Administration) plus or minus the natural gas price 
adjustment factor from the economic model. </t>
        </r>
      </text>
    </comment>
    <comment ref="S6" authorId="2" shapeId="0" xr:uid="{00000000-0006-0000-0500-000005000000}">
      <text>
        <r>
          <rPr>
            <sz val="8"/>
            <color indexed="81"/>
            <rFont val="Tahoma"/>
            <family val="2"/>
          </rPr>
          <t>All costs have been subtracted from the returns 
except the cost of corn. This coefficient can be 
compared directly to the price of corn to determine 
profitability of ethanol production.</t>
        </r>
      </text>
    </comment>
    <comment ref="AJ7" authorId="3" shapeId="0" xr:uid="{00000000-0006-0000-0500-000006000000}">
      <text>
        <r>
          <rPr>
            <sz val="9"/>
            <color indexed="81"/>
            <rFont val="Tahoma"/>
            <family val="2"/>
          </rPr>
          <t>Source: AgDM A1-85 Corn Profitability</t>
        </r>
      </text>
    </comment>
    <comment ref="AF8" authorId="2" shapeId="0" xr:uid="{00000000-0006-0000-0500-000007000000}">
      <text>
        <r>
          <rPr>
            <sz val="9"/>
            <color indexed="81"/>
            <rFont val="Tahoma"/>
            <family val="2"/>
          </rPr>
          <t>Rate of return each month is converted to an annual rate equivalent.</t>
        </r>
      </text>
    </comment>
    <comment ref="J200" authorId="2" shapeId="0" xr:uid="{00000000-0006-0000-0500-000008000000}">
      <text>
        <r>
          <rPr>
            <sz val="9"/>
            <color indexed="81"/>
            <rFont val="Tahoma"/>
            <family val="2"/>
          </rPr>
          <t>The Iowa natural gas price for 
this month has not been reported.  
The previous month's price will be 
used until an updated price is available.</t>
        </r>
      </text>
    </comment>
    <comment ref="J201" authorId="2" shapeId="0" xr:uid="{00000000-0006-0000-0500-000009000000}">
      <text>
        <r>
          <rPr>
            <sz val="9"/>
            <color indexed="81"/>
            <rFont val="Tahoma"/>
            <family val="2"/>
          </rPr>
          <t>The Iowa natural gas price for 
this month has not been reported.  
The previous month's price will be 
used until an updated price is available.</t>
        </r>
      </text>
    </comment>
    <comment ref="J202" authorId="2" shapeId="0" xr:uid="{00000000-0006-0000-0500-00000A000000}">
      <text>
        <r>
          <rPr>
            <sz val="9"/>
            <color indexed="81"/>
            <rFont val="Tahoma"/>
            <family val="2"/>
          </rPr>
          <t>The Iowa natural gas price for 
this month has not been reported.  
The previous month's price will be 
used until an updated price is available.</t>
        </r>
      </text>
    </comment>
    <comment ref="J203" authorId="2" shapeId="0" xr:uid="{00000000-0006-0000-0500-00000B000000}">
      <text>
        <r>
          <rPr>
            <sz val="9"/>
            <color indexed="81"/>
            <rFont val="Tahoma"/>
            <family val="2"/>
          </rPr>
          <t>The Iowa natural gas price for 
this month has not been reported.  
The previous month's price will be 
used until an updated price is available.</t>
        </r>
      </text>
    </comment>
    <comment ref="J204" authorId="2" shapeId="0" xr:uid="{00000000-0006-0000-0500-00000C000000}">
      <text>
        <r>
          <rPr>
            <sz val="9"/>
            <color indexed="81"/>
            <rFont val="Tahoma"/>
            <family val="2"/>
          </rPr>
          <t>The Iowa natural gas price for 
this month has not been reported.  
The previous month's price will be 
used until an updated price is available.</t>
        </r>
      </text>
    </comment>
    <comment ref="J205" authorId="2" shapeId="0" xr:uid="{00000000-0006-0000-0500-00000D000000}">
      <text>
        <r>
          <rPr>
            <sz val="9"/>
            <color indexed="81"/>
            <rFont val="Tahoma"/>
            <family val="2"/>
          </rPr>
          <t>The Iowa natural gas price for 
this month has not been reported.  
The previous month's price will be 
used until an updated price is available.</t>
        </r>
      </text>
    </comment>
    <comment ref="J206" authorId="2" shapeId="0" xr:uid="{00000000-0006-0000-0500-00000E000000}">
      <text>
        <r>
          <rPr>
            <sz val="9"/>
            <color indexed="81"/>
            <rFont val="Tahoma"/>
            <family val="2"/>
          </rPr>
          <t>The Iowa natural gas price for 
this month has not been reported.  
The previous month's price will be 
used until an updated price is available.</t>
        </r>
      </text>
    </comment>
    <comment ref="J207" authorId="2" shapeId="0" xr:uid="{00000000-0006-0000-0500-00000F000000}">
      <text>
        <r>
          <rPr>
            <sz val="9"/>
            <color indexed="81"/>
            <rFont val="Tahoma"/>
            <family val="2"/>
          </rPr>
          <t>The Iowa natural gas price for 
this month has not been reported.  
The previous month's price will be 
used until an updated price is available.</t>
        </r>
      </text>
    </comment>
    <comment ref="J208" authorId="2" shapeId="0" xr:uid="{00000000-0006-0000-0500-000010000000}">
      <text>
        <r>
          <rPr>
            <sz val="9"/>
            <color indexed="81"/>
            <rFont val="Tahoma"/>
            <family val="2"/>
          </rPr>
          <t>The Iowa natural gas price for 
this month has not been reported.  
The previous month's price will be 
used until an updated price is available.</t>
        </r>
      </text>
    </comment>
  </commentList>
</comments>
</file>

<file path=xl/sharedStrings.xml><?xml version="1.0" encoding="utf-8"?>
<sst xmlns="http://schemas.openxmlformats.org/spreadsheetml/2006/main" count="466" uniqueCount="258">
  <si>
    <t xml:space="preserve"> </t>
  </si>
  <si>
    <t>Other</t>
  </si>
  <si>
    <t>Natural Gas</t>
  </si>
  <si>
    <t>Corn</t>
  </si>
  <si>
    <t>Prices</t>
  </si>
  <si>
    <t xml:space="preserve">Water Usage </t>
  </si>
  <si>
    <t xml:space="preserve">Electricity Usage </t>
  </si>
  <si>
    <t xml:space="preserve">Natural Gas Usage </t>
  </si>
  <si>
    <t>DDGS Production</t>
  </si>
  <si>
    <t>Corn Usage</t>
  </si>
  <si>
    <t>Ethanol Production</t>
  </si>
  <si>
    <t>Percent Debt</t>
  </si>
  <si>
    <t>Length of Loan</t>
  </si>
  <si>
    <t>Interest Rate</t>
  </si>
  <si>
    <t>DDGS</t>
  </si>
  <si>
    <t>Depreciation</t>
  </si>
  <si>
    <t>Interest</t>
  </si>
  <si>
    <t>¢/bu.</t>
  </si>
  <si>
    <t>Enzymes</t>
  </si>
  <si>
    <t>Yeasts</t>
  </si>
  <si>
    <t>Denaturants</t>
  </si>
  <si>
    <t>Electricity</t>
  </si>
  <si>
    <t>Water</t>
  </si>
  <si>
    <t>Transportation</t>
  </si>
  <si>
    <t>Nameplate Capacity</t>
  </si>
  <si>
    <t>Ethanol</t>
  </si>
  <si>
    <t>Efficiency Factors</t>
  </si>
  <si>
    <t>Production</t>
  </si>
  <si>
    <t xml:space="preserve">  Total Chemical Cost</t>
  </si>
  <si>
    <t xml:space="preserve">  Total Other Costs</t>
  </si>
  <si>
    <t xml:space="preserve">Water   </t>
  </si>
  <si>
    <t>Other Direct Costs</t>
  </si>
  <si>
    <t xml:space="preserve">  Total Fixed Costs</t>
  </si>
  <si>
    <t xml:space="preserve">Cost per Bushel   </t>
  </si>
  <si>
    <t xml:space="preserve">Cost per Gallon   </t>
  </si>
  <si>
    <t xml:space="preserve">Natural </t>
  </si>
  <si>
    <t>Working Capital</t>
  </si>
  <si>
    <t>Return</t>
  </si>
  <si>
    <t>per</t>
  </si>
  <si>
    <t>Month</t>
  </si>
  <si>
    <t>and</t>
  </si>
  <si>
    <t>Year</t>
  </si>
  <si>
    <t>Economic Model of an Ethanol Production Facility</t>
  </si>
  <si>
    <t>Construction Cost</t>
  </si>
  <si>
    <t>Estimated Life</t>
  </si>
  <si>
    <t>Property Taxes</t>
  </si>
  <si>
    <t>Repairs &amp; Maintenance</t>
  </si>
  <si>
    <t>Price Adjustments (+ or -)</t>
  </si>
  <si>
    <t>Financing</t>
  </si>
  <si>
    <t xml:space="preserve"> gal./yr.</t>
  </si>
  <si>
    <t xml:space="preserve"> years</t>
  </si>
  <si>
    <t xml:space="preserve"> per yr.</t>
  </si>
  <si>
    <t xml:space="preserve"> %</t>
  </si>
  <si>
    <t xml:space="preserve"> gal./bu.</t>
  </si>
  <si>
    <t xml:space="preserve"> % capacity</t>
  </si>
  <si>
    <t xml:space="preserve"> lbs./bu.</t>
  </si>
  <si>
    <t xml:space="preserve"> KwH/gal.</t>
  </si>
  <si>
    <t xml:space="preserve"> gal./gal.</t>
  </si>
  <si>
    <t xml:space="preserve"> ¢/gal.</t>
  </si>
  <si>
    <t xml:space="preserve"> $/gal.</t>
  </si>
  <si>
    <t xml:space="preserve"> $/ton</t>
  </si>
  <si>
    <t xml:space="preserve"> $/bu.</t>
  </si>
  <si>
    <t>Over</t>
  </si>
  <si>
    <t>All</t>
  </si>
  <si>
    <t>Costs</t>
  </si>
  <si>
    <t>Variable</t>
  </si>
  <si>
    <t>Net Return/Gal.</t>
  </si>
  <si>
    <t>Net Return/Bu.</t>
  </si>
  <si>
    <t>Cost per Gallon</t>
  </si>
  <si>
    <t>Total</t>
  </si>
  <si>
    <t>Revenue per Gallon</t>
  </si>
  <si>
    <t>Total Variable Costs</t>
  </si>
  <si>
    <t>Total Variable &amp; Fixed Costs</t>
  </si>
  <si>
    <t>Revenue per Bushel</t>
  </si>
  <si>
    <t>Equity</t>
  </si>
  <si>
    <t>Annual</t>
  </si>
  <si>
    <t>Output</t>
  </si>
  <si>
    <t>Assumptions (inputs)</t>
  </si>
  <si>
    <t>Chemicals</t>
  </si>
  <si>
    <t xml:space="preserve"> cub. ft./gal.</t>
  </si>
  <si>
    <t>***Energy Information Administration</t>
  </si>
  <si>
    <t>Monthly Costs and Returns per Gallon of Ethanol Produced</t>
  </si>
  <si>
    <t>Engineering Expense</t>
  </si>
  <si>
    <t>Construction Mgmt. &amp;</t>
  </si>
  <si>
    <t>Site Preparation</t>
  </si>
  <si>
    <t>Land</t>
  </si>
  <si>
    <t>EPC Contract</t>
  </si>
  <si>
    <t>Organizational Costs</t>
  </si>
  <si>
    <t>Facility Construction</t>
  </si>
  <si>
    <t>Start-up Debt Interest</t>
  </si>
  <si>
    <t>Start-up Operating Costs</t>
  </si>
  <si>
    <t>Const. Contingency</t>
  </si>
  <si>
    <t xml:space="preserve">    Total</t>
  </si>
  <si>
    <t xml:space="preserve">    Nameplate Capacity</t>
  </si>
  <si>
    <t xml:space="preserve">    Operating Capacity</t>
  </si>
  <si>
    <t>Labor &amp; Management</t>
  </si>
  <si>
    <t>Number</t>
  </si>
  <si>
    <t>Salary</t>
  </si>
  <si>
    <t>Maintenance</t>
  </si>
  <si>
    <t>Laboratory</t>
  </si>
  <si>
    <t>Material Handlers</t>
  </si>
  <si>
    <t xml:space="preserve">   Chemicals</t>
  </si>
  <si>
    <t xml:space="preserve">   Other Direct Costs</t>
  </si>
  <si>
    <t xml:space="preserve">   Fixed Costs</t>
  </si>
  <si>
    <t xml:space="preserve">    Per Gallon Nameplate Cap.</t>
  </si>
  <si>
    <t>Labor &amp; Management Cost</t>
  </si>
  <si>
    <t>per year</t>
  </si>
  <si>
    <t>Water Cost</t>
  </si>
  <si>
    <t xml:space="preserve"> ¢/KwH</t>
  </si>
  <si>
    <t>Number of Employees</t>
  </si>
  <si>
    <t>employees</t>
  </si>
  <si>
    <t>Annual Production and Resource Usage</t>
  </si>
  <si>
    <t>Interest Cost</t>
  </si>
  <si>
    <t xml:space="preserve">per year </t>
  </si>
  <si>
    <t>Production Costs (gallon &amp; bushel)</t>
  </si>
  <si>
    <t>Enzyme Cost</t>
  </si>
  <si>
    <t>Yeast Cost</t>
  </si>
  <si>
    <t>Chemicals Cost</t>
  </si>
  <si>
    <t>Denaturant Cost</t>
  </si>
  <si>
    <t>Transportation Cost</t>
  </si>
  <si>
    <t>Other Costs</t>
  </si>
  <si>
    <t>Electricity Cost</t>
  </si>
  <si>
    <t>Procurement Fees</t>
  </si>
  <si>
    <t>&amp; Loan Fees</t>
  </si>
  <si>
    <t xml:space="preserve"> $/1000</t>
  </si>
  <si>
    <t xml:space="preserve"> cubic feet</t>
  </si>
  <si>
    <t>Fixed</t>
  </si>
  <si>
    <t>Gas</t>
  </si>
  <si>
    <t>Natural</t>
  </si>
  <si>
    <t>gallon</t>
  </si>
  <si>
    <t>ton</t>
  </si>
  <si>
    <t>bushel</t>
  </si>
  <si>
    <t>&amp; Fixed</t>
  </si>
  <si>
    <t>&amp; DDGS</t>
  </si>
  <si>
    <t>Gas/1000</t>
  </si>
  <si>
    <t>cub. ft.</t>
  </si>
  <si>
    <t>Var.</t>
  </si>
  <si>
    <t xml:space="preserve">    Depreciation</t>
  </si>
  <si>
    <t>gallons per year</t>
  </si>
  <si>
    <t>tons per year</t>
  </si>
  <si>
    <t>bushels per year</t>
  </si>
  <si>
    <t>kilowatt hours/year</t>
  </si>
  <si>
    <t>1,000 cubic feet/year</t>
  </si>
  <si>
    <t xml:space="preserve">    Per Gallon Operating Cap.</t>
  </si>
  <si>
    <t xml:space="preserve">    Per Bushel Operating Cap.</t>
  </si>
  <si>
    <t xml:space="preserve">   Total Costs (less corn &amp; natural gas)</t>
  </si>
  <si>
    <t>Place the cursor over cells with red triangles to read comments.</t>
  </si>
  <si>
    <t>Break-</t>
  </si>
  <si>
    <t>even</t>
  </si>
  <si>
    <t>The profitability of ethanol production is extremely variable. Due to the volatile price nature of ethanol and corn, its major feedstock, ethanol profitability can change rapidly from month to month. In addition, price variations of its co-product (distillers grains with solubles, DDGS) and its energy source (natural gas) add to the variability of ethanol profits.</t>
  </si>
  <si>
    <t xml:space="preserve">Major assumptions and characteristics of the ethanol plant model </t>
  </si>
  <si>
    <t>1)  Turnkey ethanol production facility</t>
  </si>
  <si>
    <t>2)  Facility built in 2007</t>
  </si>
  <si>
    <t>3)  Nameplate capacity of 100 million gallons</t>
  </si>
  <si>
    <t>4)  Facility construction cost (including working capital) of $1.97 per gallon of ethanol nameplate capacity</t>
  </si>
  <si>
    <t>8)  Conversion factor of 2.8 gallons of ethanol per bushel of corn</t>
  </si>
  <si>
    <t>10) Carbon dioxide is vented (no local market)</t>
  </si>
  <si>
    <t>12) Typical input costs for an Iowa corn ethanol facility</t>
  </si>
  <si>
    <t xml:space="preserve">Input coefficient adjustment. Although we believe the coefficients in this model are a good representation of a corn ethanol plant, the user has the ability to change any of the input coefficients in the model to fit a special situation. A change in an input coefficient will be reflected in the analysis tables and graphs. </t>
  </si>
  <si>
    <t xml:space="preserve">The monthly profitability of this hypothetical plant is computed by using the monthly market prices for ethanol, corn, DDGS and natural gas. Each month the analysis is updated with the previous month’s prices. All other variables are held constant throughout the analysis. </t>
  </si>
  <si>
    <t xml:space="preserve">Monthly price variables </t>
  </si>
  <si>
    <t>To show how this facility would have performed in the past, the monthly profitability time-series is started in January, 2005. Although this facility would not have been in production at this time (built in 2007), it provides a perspective on how this facility would have performed historically.</t>
  </si>
  <si>
    <t xml:space="preserve">Revenue, costs and net returns (profitability) are shown monthly per gallon of ethanol and per bushel of corn. Also, ethanol and corn price breakeven levels are computed. </t>
  </si>
  <si>
    <t>Ag Decision Maker, D1-10 Ethanol Profitability</t>
  </si>
  <si>
    <t xml:space="preserve">    Equity</t>
  </si>
  <si>
    <t xml:space="preserve">    Debt</t>
  </si>
  <si>
    <t>Updated:</t>
  </si>
  <si>
    <t>11) Natural gas requirement of 30 cubic feet per gallon of ethanol</t>
  </si>
  <si>
    <t>Cash</t>
  </si>
  <si>
    <t>Rent</t>
  </si>
  <si>
    <t>Prod.</t>
  </si>
  <si>
    <t>Inputs</t>
  </si>
  <si>
    <t>Cost</t>
  </si>
  <si>
    <t xml:space="preserve"> Corn at Market Price</t>
  </si>
  <si>
    <t xml:space="preserve"> Corn at Cost of Production</t>
  </si>
  <si>
    <t>Monthly Ethanol Costs and Returns per Bushel of Corn Processed</t>
  </si>
  <si>
    <t>Corn at Market Price</t>
  </si>
  <si>
    <t>Corn at Cost of Production</t>
  </si>
  <si>
    <t>Production Cost/Bu.</t>
  </si>
  <si>
    <t>Total Cost/Bu.</t>
  </si>
  <si>
    <t>Corn Prod. Cost/Gal.</t>
  </si>
  <si>
    <t>Cost per Gal.</t>
  </si>
  <si>
    <t>on</t>
  </si>
  <si>
    <t>For</t>
  </si>
  <si>
    <t>Producer</t>
  </si>
  <si>
    <t>Farmer</t>
  </si>
  <si>
    <t>Ethanol Profitability</t>
  </si>
  <si>
    <t>Tables:</t>
  </si>
  <si>
    <t>Charts:</t>
  </si>
  <si>
    <t>Corn at Market Price -- the analysis is based on corn at its market price</t>
  </si>
  <si>
    <t>Corn at Cost of Production -- the analysis is based on corn at its cost of production</t>
  </si>
  <si>
    <r>
      <t xml:space="preserve">4)  </t>
    </r>
    <r>
      <rPr>
        <b/>
        <sz val="10"/>
        <rFont val="Arial"/>
        <family val="2"/>
      </rPr>
      <t>Natural Gas Price</t>
    </r>
    <r>
      <rPr>
        <sz val="10"/>
        <rFont val="Arial"/>
        <family val="2"/>
      </rPr>
      <t xml:space="preserve"> – Monthly Iowa natural gas price for industrial users as reported by the </t>
    </r>
    <r>
      <rPr>
        <u/>
        <sz val="10"/>
        <color indexed="45"/>
        <rFont val="Arial"/>
        <family val="2"/>
      </rPr>
      <t>Energy Information Administration</t>
    </r>
    <r>
      <rPr>
        <sz val="10"/>
        <rFont val="Arial"/>
        <family val="2"/>
      </rPr>
      <t xml:space="preserve"> (official energy statistics of the U.S. government). </t>
    </r>
  </si>
  <si>
    <t>Cash Rent</t>
  </si>
  <si>
    <r>
      <t>Economic Ethanol Facility Model</t>
    </r>
    <r>
      <rPr>
        <sz val="12"/>
        <rFont val="Arial"/>
        <family val="2"/>
      </rPr>
      <t xml:space="preserve"> – The economic model that computes the monthly costs, revenue and profit (loss).</t>
    </r>
  </si>
  <si>
    <r>
      <t>Costs and Returns</t>
    </r>
    <r>
      <rPr>
        <sz val="12"/>
        <rFont val="Arial"/>
        <family val="2"/>
      </rPr>
      <t xml:space="preserve"> – Monthly Results per Gallon of Ethanol</t>
    </r>
  </si>
  <si>
    <r>
      <t>Costs and Returns</t>
    </r>
    <r>
      <rPr>
        <sz val="12"/>
        <rFont val="Arial"/>
        <family val="2"/>
      </rPr>
      <t xml:space="preserve"> – Monthly Results per Bushel of Corn</t>
    </r>
  </si>
  <si>
    <t>Author: Don Hofstrand</t>
  </si>
  <si>
    <t xml:space="preserve">Overview and Assumptions of Ethanol Profitability </t>
  </si>
  <si>
    <r>
      <t>Overview and Assumptions</t>
    </r>
    <r>
      <rPr>
        <sz val="12"/>
        <rFont val="Arial"/>
        <family val="2"/>
      </rPr>
      <t xml:space="preserve"> – Overview of the model, assumptions and data sources. </t>
    </r>
  </si>
  <si>
    <t>Date</t>
  </si>
  <si>
    <t>Ethanol &amp; DDGS</t>
  </si>
  <si>
    <t>Other Variable</t>
  </si>
  <si>
    <t>Total Variable</t>
  </si>
  <si>
    <t>Ethanol Breakeven</t>
  </si>
  <si>
    <t>Return over all costs</t>
  </si>
  <si>
    <t>Production Inputs</t>
  </si>
  <si>
    <t>Total Cost</t>
  </si>
  <si>
    <t>Total Fixed and Variable</t>
  </si>
  <si>
    <t>Return Over Variable Costs</t>
  </si>
  <si>
    <t>For corn farmer</t>
  </si>
  <si>
    <t>Ethanol and DDGS</t>
  </si>
  <si>
    <t>Corn Breakeven</t>
  </si>
  <si>
    <t>Return on Equity</t>
  </si>
  <si>
    <t>Other Administrative Expenses</t>
  </si>
  <si>
    <t>Grind</t>
  </si>
  <si>
    <t>Margin</t>
  </si>
  <si>
    <t>AIb
Grind Margin</t>
  </si>
  <si>
    <t>AI
Return over variable costs</t>
  </si>
  <si>
    <t>AK
Return over all costs</t>
  </si>
  <si>
    <t>Management &amp; Professional Fees</t>
  </si>
  <si>
    <t>Mgmt. &amp; Administrative Staff</t>
  </si>
  <si>
    <t>7)  Plant operates at 110 percent of nameplate capacity</t>
  </si>
  <si>
    <t>9)  A bushel of corn produces 16.5 pounds of distillers grains</t>
  </si>
  <si>
    <t>5)  Lender finances 40 percent of the project</t>
  </si>
  <si>
    <t>6)  Equity financing of 60 percent of the project.</t>
  </si>
  <si>
    <t xml:space="preserve">Although these prices are representative of Iowa ethanol plants, they may not be representative of plants in other regions or states. In the economic model the user can increase or decrease any of the price series by a fixed amount to represent a special situation. An adjustment in a price series will be reflected in the analysis tables and graphs. </t>
  </si>
  <si>
    <r>
      <t>1</t>
    </r>
    <r>
      <rPr>
        <i/>
        <sz val="9"/>
        <color indexed="63"/>
        <rFont val="Arial"/>
        <family val="2"/>
      </rPr>
      <t xml:space="preserve"> The USDA Ethanol report for Iowa began in October of 2006. Price data prior to Oct 2006 was created for ethanol, corn, and dried distillers grains. The Omaha rack ethanol price, the USDA Interior Iowa Grain (corn) prices, and the Lawrenceburg, Indiana distillers grains price from the USDA Feed Grains Database were used to create this series. The pre-Oct. 2006 series was created by comparing the post-Oct. 2006 Iowa Ethanol price series to these databases prices and adjusting the pre-Oct. 2006 Iowa Ethanol series by these differences. </t>
    </r>
  </si>
  <si>
    <t>reflected in the analysis.</t>
  </si>
  <si>
    <t>The following inputs (boxes) can be changed &amp; the changes will be</t>
  </si>
  <si>
    <t>To track the profitability of corn ethanol production, an economic model of a typical Iowa corn ethanol plant was created. This is a 100 million gallon facility with construction costs similar to plants built in 2007. The costs and efficiencies are believed to be typical of Iowa ethanol plants. The prices of ethanol, DDGS, corn and natural gas are updated monthly to compute the current profitability of ethanol production.</t>
  </si>
  <si>
    <t>Production costs</t>
  </si>
  <si>
    <r>
      <t xml:space="preserve">2)  </t>
    </r>
    <r>
      <rPr>
        <b/>
        <sz val="10"/>
        <rFont val="Arial"/>
        <family val="2"/>
      </rPr>
      <t xml:space="preserve">Corn Price (No. 2 yellow) </t>
    </r>
    <r>
      <rPr>
        <b/>
        <vertAlign val="superscript"/>
        <sz val="10"/>
        <rFont val="Arial"/>
        <family val="2"/>
      </rPr>
      <t>1</t>
    </r>
    <r>
      <rPr>
        <sz val="10"/>
        <rFont val="Arial"/>
        <family val="2"/>
      </rPr>
      <t xml:space="preserve"> – Spot bid daily corn price (converted into monthly average prices) at selected ethanol plants in Iowa as reported by USDA Ag Market News in the National Daily Ethanol Plant Report.</t>
    </r>
  </si>
  <si>
    <r>
      <t>3) </t>
    </r>
    <r>
      <rPr>
        <b/>
        <sz val="10"/>
        <rFont val="Arial"/>
        <family val="2"/>
      </rPr>
      <t xml:space="preserve"> DDGS Price </t>
    </r>
    <r>
      <rPr>
        <b/>
        <vertAlign val="superscript"/>
        <sz val="10"/>
        <rFont val="Arial"/>
        <family val="2"/>
      </rPr>
      <t>1</t>
    </r>
    <r>
      <rPr>
        <sz val="10"/>
        <rFont val="Arial"/>
        <family val="2"/>
      </rPr>
      <t xml:space="preserve"> – Distillers Grains with Solubles daily price F.O.B. the plant (converted into monthly average prices) at selected ethanol plants in Iowa as reported by USDA Ag Market News in the National Daily Ethanol Plant Report.</t>
    </r>
  </si>
  <si>
    <r>
      <t>1) </t>
    </r>
    <r>
      <rPr>
        <b/>
        <sz val="10"/>
        <rFont val="Arial"/>
        <family val="2"/>
      </rPr>
      <t xml:space="preserve"> Ethanol Price </t>
    </r>
    <r>
      <rPr>
        <b/>
        <vertAlign val="superscript"/>
        <sz val="10"/>
        <rFont val="Arial"/>
        <family val="2"/>
      </rPr>
      <t>1</t>
    </r>
    <r>
      <rPr>
        <sz val="10"/>
        <rFont val="Arial"/>
        <family val="2"/>
      </rPr>
      <t xml:space="preserve"> – Ethanol daily price F.O.B. (Free on Board) the plant (converted into monthly average prices) at selected ethanol plants in Iowa as reported by USDA Ag Market News in the National Daily Ethanol Plant Report, https://www.ams.usda.gov/mnreports/sj_gr113.txt.</t>
    </r>
  </si>
  <si>
    <t>*USDA Market News Service, SJ_GR113 report</t>
  </si>
  <si>
    <t>gallon*</t>
  </si>
  <si>
    <t>ton*</t>
  </si>
  <si>
    <t>bushel*</t>
  </si>
  <si>
    <t>cub. ft.***</t>
  </si>
  <si>
    <t xml:space="preserve">**USDA Agricultural Marketing Service </t>
  </si>
  <si>
    <t>To navigate among the pages in this workbook, use the tabs at the bottom of the spreadsheet or the links in the text on this page.</t>
  </si>
  <si>
    <t>Sources:</t>
  </si>
  <si>
    <t>USDA Market News Service, SJ_GR113 report</t>
  </si>
  <si>
    <t xml:space="preserve">USDA Agricultural Marketing Service </t>
  </si>
  <si>
    <t>Energy Information Administration</t>
  </si>
  <si>
    <t>ethanol just cover costs</t>
  </si>
  <si>
    <t>Ethanol Input and Output Prices – Monthly corn, natural gas, ethanol and DDGS prices</t>
  </si>
  <si>
    <t>Ethanol Revenue – Monthly ethanol and DDGS revenue</t>
  </si>
  <si>
    <t xml:space="preserve">Breakeven Purchase Cost for Corn and Sale Price for Ethanol – Monthly prices ethanol facility can pay for corn and receive for </t>
  </si>
  <si>
    <t>Ethanol Costs – Monthly cost to produce ethanol per gallon (total and divided by category)</t>
  </si>
  <si>
    <t>Ethanol Revenue, Costs and Profits – Monthly costs and returns per gallon</t>
  </si>
  <si>
    <t>Grind Margin and Return Over Variable and Total Cost – Monthly return over grind margin, variable, total costs</t>
  </si>
  <si>
    <t>Return on Equity – Monthly percent return on equity</t>
  </si>
  <si>
    <t>Allocation of Ethanol Profits (losses) – Monthly distribution between the ethanol producer and the corn farmer</t>
  </si>
  <si>
    <t>Ethanol Costs – Monthly cost to produce ethanol per gallon with corn costs projected into the future</t>
  </si>
  <si>
    <t>Ethanol Revenue, Costs and Profit – Monthly costs and returns per gallon</t>
  </si>
  <si>
    <r>
      <rPr>
        <sz val="11"/>
        <rFont val="Arial"/>
        <family val="2"/>
      </rPr>
      <t>This institution is an equal opportunity provider. For the full non-discrimination statement or accommodation inquiries, go to</t>
    </r>
    <r>
      <rPr>
        <u/>
        <sz val="11"/>
        <color indexed="12"/>
        <rFont val="Arial"/>
        <family val="2"/>
      </rPr>
      <t xml:space="preserve"> www.extension.iastate.edu/diversity/ext.</t>
    </r>
  </si>
  <si>
    <t>For ethanol producer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</si>
</sst>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2" formatCode="_(&quot;$&quot;* #,##0_);_(&quot;$&quot;* \(#,##0\);_(&quot;$&quot;* &quot;-&quot;_);_(@_)"/>
    <numFmt numFmtId="44" formatCode="_(&quot;$&quot;* #,##0.00_);_(&quot;$&quot;* \(#,##0.00\);_(&quot;$&quot;* &quot;-&quot;??_);_(@_)"/>
    <numFmt numFmtId="164" formatCode="0.000"/>
    <numFmt numFmtId="165" formatCode="&quot;$&quot;#,##0.00"/>
    <numFmt numFmtId="166" formatCode="&quot;$&quot;#,##0"/>
    <numFmt numFmtId="167" formatCode="0.0"/>
    <numFmt numFmtId="168" formatCode="&quot;$&quot;#,##0;[Red]&quot;$&quot;#,##0"/>
    <numFmt numFmtId="169" formatCode="&quot;$&quot;#,##0.00;[Red]&quot;$&quot;#,##0.00"/>
    <numFmt numFmtId="170" formatCode="#,##0.00;[Red]#,##0.00"/>
    <numFmt numFmtId="171" formatCode="_(&quot;$&quot;* #,##0.00_);_(&quot;$&quot;* \(#,##0.00\);_(&quot;$&quot;* &quot;-&quot;_);_(@_)"/>
    <numFmt numFmtId="172" formatCode="_(&quot;$&quot;* #,##0_);_(&quot;$&quot;* \(#,##0\);_(&quot;$&quot;* &quot;-&quot;??_);_(@_)"/>
    <numFmt numFmtId="173" formatCode="_(&quot;$&quot;* #,##0.0000_);_(&quot;$&quot;* \(#,##0.0000\);_(&quot;$&quot;* &quot;-&quot;??_);_(@_)"/>
    <numFmt numFmtId="174" formatCode="0.00000"/>
  </numFmts>
  <fonts count="7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sz val="10"/>
      <name val="Arial"/>
      <family val="2"/>
    </font>
    <font>
      <b/>
      <sz val="10"/>
      <name val="Arial"/>
      <family val="2"/>
    </font>
    <font>
      <b/>
      <sz val="16"/>
      <name val="Arial"/>
      <family val="2"/>
    </font>
    <font>
      <sz val="8"/>
      <name val="Arial"/>
      <family val="2"/>
    </font>
    <font>
      <sz val="10"/>
      <name val="Arial"/>
      <family val="2"/>
    </font>
    <font>
      <b/>
      <i/>
      <sz val="10"/>
      <name val="Arial"/>
      <family val="2"/>
    </font>
    <font>
      <sz val="8"/>
      <color indexed="81"/>
      <name val="Tahoma"/>
      <family val="2"/>
    </font>
    <font>
      <sz val="9"/>
      <color indexed="81"/>
      <name val="Tahoma"/>
      <family val="2"/>
    </font>
    <font>
      <b/>
      <i/>
      <sz val="11"/>
      <name val="Arial"/>
      <family val="2"/>
    </font>
    <font>
      <b/>
      <u/>
      <sz val="10"/>
      <name val="Arial"/>
      <family val="2"/>
    </font>
    <font>
      <b/>
      <u/>
      <sz val="11"/>
      <name val="Arial"/>
      <family val="2"/>
    </font>
    <font>
      <u/>
      <sz val="11"/>
      <name val="Arial"/>
      <family val="2"/>
    </font>
    <font>
      <u/>
      <sz val="10"/>
      <name val="Arial"/>
      <family val="2"/>
    </font>
    <font>
      <b/>
      <i/>
      <sz val="14"/>
      <name val="Arial"/>
      <family val="2"/>
    </font>
    <font>
      <sz val="14"/>
      <name val="Arial"/>
      <family val="2"/>
    </font>
    <font>
      <b/>
      <sz val="8"/>
      <color indexed="81"/>
      <name val="Tahoma"/>
      <family val="2"/>
    </font>
    <font>
      <sz val="10"/>
      <name val="Arial"/>
      <family val="2"/>
    </font>
    <font>
      <sz val="10"/>
      <name val="Arial"/>
      <family val="2"/>
    </font>
    <font>
      <u/>
      <sz val="10"/>
      <color indexed="12"/>
      <name val="Arial"/>
      <family val="2"/>
    </font>
    <font>
      <i/>
      <sz val="9"/>
      <name val="Arial"/>
      <family val="2"/>
    </font>
    <font>
      <u/>
      <sz val="10"/>
      <color indexed="45"/>
      <name val="Arial"/>
      <family val="2"/>
    </font>
    <font>
      <b/>
      <sz val="10"/>
      <color indexed="60"/>
      <name val="Arial"/>
      <family val="2"/>
    </font>
    <font>
      <sz val="6"/>
      <color indexed="63"/>
      <name val="Univers"/>
      <family val="2"/>
    </font>
    <font>
      <b/>
      <sz val="12"/>
      <color indexed="45"/>
      <name val="Arial"/>
      <family val="2"/>
    </font>
    <font>
      <sz val="10"/>
      <color indexed="63"/>
      <name val="Arial"/>
      <family val="2"/>
    </font>
    <font>
      <b/>
      <sz val="10"/>
      <color indexed="60"/>
      <name val="Arial"/>
      <family val="2"/>
    </font>
    <font>
      <sz val="10"/>
      <name val="Arial"/>
      <family val="2"/>
    </font>
    <font>
      <sz val="18"/>
      <name val="Arial"/>
      <family val="2"/>
    </font>
    <font>
      <sz val="11"/>
      <name val="Arial"/>
      <family val="2"/>
    </font>
    <font>
      <b/>
      <sz val="14"/>
      <name val="Arial"/>
      <family val="2"/>
    </font>
    <font>
      <sz val="12"/>
      <name val="Arial"/>
      <family val="2"/>
    </font>
    <font>
      <b/>
      <sz val="12"/>
      <name val="Arial"/>
      <family val="2"/>
    </font>
    <font>
      <b/>
      <i/>
      <sz val="12"/>
      <name val="Arial"/>
      <family val="2"/>
    </font>
    <font>
      <b/>
      <sz val="20"/>
      <name val="Arial"/>
      <family val="2"/>
    </font>
    <font>
      <u/>
      <sz val="12"/>
      <color indexed="12"/>
      <name val="Arial"/>
      <family val="2"/>
    </font>
    <font>
      <b/>
      <u/>
      <sz val="12"/>
      <color indexed="12"/>
      <name val="Arial"/>
      <family val="2"/>
    </font>
    <font>
      <b/>
      <sz val="18"/>
      <name val="Arial"/>
      <family val="2"/>
    </font>
    <font>
      <i/>
      <vertAlign val="superscript"/>
      <sz val="9"/>
      <color indexed="63"/>
      <name val="Arial"/>
      <family val="2"/>
    </font>
    <font>
      <i/>
      <sz val="9"/>
      <color indexed="63"/>
      <name val="Arial"/>
      <family val="2"/>
    </font>
    <font>
      <b/>
      <sz val="10"/>
      <color rgb="FF000080"/>
      <name val="Arial"/>
      <family val="2"/>
    </font>
    <font>
      <b/>
      <sz val="11"/>
      <name val="Arial"/>
      <family val="2"/>
    </font>
    <font>
      <sz val="8"/>
      <color indexed="63"/>
      <name val="Arial"/>
      <family val="2"/>
    </font>
    <font>
      <sz val="10"/>
      <color theme="1"/>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indexed="63"/>
      <name val="Calibri"/>
      <family val="2"/>
      <scheme val="minor"/>
    </font>
    <font>
      <b/>
      <vertAlign val="superscript"/>
      <sz val="10"/>
      <name val="Arial"/>
      <family val="2"/>
    </font>
    <font>
      <b/>
      <sz val="10"/>
      <color rgb="FFC8102E"/>
      <name val="Arial"/>
      <family val="2"/>
    </font>
    <font>
      <b/>
      <sz val="13.5"/>
      <color rgb="FFC8102E"/>
      <name val="Arial"/>
      <family val="2"/>
    </font>
    <font>
      <u/>
      <sz val="11"/>
      <color indexed="12"/>
      <name val="Arial"/>
      <family val="2"/>
    </font>
  </fonts>
  <fills count="2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45">
    <border>
      <left/>
      <right/>
      <top/>
      <bottom/>
      <diagonal/>
    </border>
    <border>
      <left/>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right style="medium">
        <color auto="1"/>
      </right>
      <top/>
      <bottom/>
      <diagonal/>
    </border>
    <border>
      <left style="medium">
        <color auto="1"/>
      </left>
      <right/>
      <top/>
      <bottom/>
      <diagonal/>
    </border>
    <border>
      <left style="thin">
        <color auto="1"/>
      </left>
      <right/>
      <top style="thin">
        <color auto="1"/>
      </top>
      <bottom/>
      <diagonal/>
    </border>
    <border>
      <left style="medium">
        <color auto="1"/>
      </left>
      <right/>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medium">
        <color auto="1"/>
      </top>
      <bottom/>
      <diagonal/>
    </border>
    <border>
      <left/>
      <right style="thin">
        <color auto="1"/>
      </right>
      <top style="thin">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style="thin">
        <color indexed="64"/>
      </bottom>
      <diagonal/>
    </border>
    <border>
      <left style="thin">
        <color indexed="64"/>
      </left>
      <right style="thin">
        <color indexed="64"/>
      </right>
      <top style="thin">
        <color indexed="64"/>
      </top>
      <bottom style="thin">
        <color indexed="64"/>
      </bottom>
      <diagonal/>
    </border>
  </borders>
  <cellStyleXfs count="56">
    <xf numFmtId="0" fontId="0" fillId="0" borderId="0"/>
    <xf numFmtId="0" fontId="25" fillId="0" borderId="0" applyNumberFormat="0" applyFill="0" applyBorder="0" applyAlignment="0" applyProtection="0">
      <alignment vertical="top"/>
      <protection locked="0"/>
    </xf>
    <xf numFmtId="0" fontId="7" fillId="0" borderId="0"/>
    <xf numFmtId="9" fontId="7" fillId="0" borderId="0" applyFont="0" applyFill="0" applyBorder="0" applyAlignment="0" applyProtection="0"/>
    <xf numFmtId="0" fontId="35" fillId="0" borderId="0"/>
    <xf numFmtId="0" fontId="50" fillId="7" borderId="0" applyNumberFormat="0" applyBorder="0" applyAlignment="0" applyProtection="0"/>
    <xf numFmtId="0" fontId="50" fillId="8" borderId="0" applyNumberFormat="0" applyBorder="0" applyAlignment="0" applyProtection="0"/>
    <xf numFmtId="0" fontId="50" fillId="9" borderId="0" applyNumberFormat="0" applyBorder="0" applyAlignment="0" applyProtection="0"/>
    <xf numFmtId="0" fontId="50" fillId="10" borderId="0" applyNumberFormat="0" applyBorder="0" applyAlignment="0" applyProtection="0"/>
    <xf numFmtId="0" fontId="50" fillId="11" borderId="0" applyNumberFormat="0" applyBorder="0" applyAlignment="0" applyProtection="0"/>
    <xf numFmtId="0" fontId="50" fillId="12" borderId="0" applyNumberFormat="0" applyBorder="0" applyAlignment="0" applyProtection="0"/>
    <xf numFmtId="0" fontId="50" fillId="13" borderId="0" applyNumberFormat="0" applyBorder="0" applyAlignment="0" applyProtection="0"/>
    <xf numFmtId="0" fontId="50" fillId="14" borderId="0" applyNumberFormat="0" applyBorder="0" applyAlignment="0" applyProtection="0"/>
    <xf numFmtId="0" fontId="50" fillId="15" borderId="0" applyNumberFormat="0" applyBorder="0" applyAlignment="0" applyProtection="0"/>
    <xf numFmtId="0" fontId="50" fillId="10" borderId="0" applyNumberFormat="0" applyBorder="0" applyAlignment="0" applyProtection="0"/>
    <xf numFmtId="0" fontId="50" fillId="13" borderId="0" applyNumberFormat="0" applyBorder="0" applyAlignment="0" applyProtection="0"/>
    <xf numFmtId="0" fontId="50" fillId="16" borderId="0" applyNumberFormat="0" applyBorder="0" applyAlignment="0" applyProtection="0"/>
    <xf numFmtId="0" fontId="51" fillId="17" borderId="0" applyNumberFormat="0" applyBorder="0" applyAlignment="0" applyProtection="0"/>
    <xf numFmtId="0" fontId="51" fillId="14" borderId="0" applyNumberFormat="0" applyBorder="0" applyAlignment="0" applyProtection="0"/>
    <xf numFmtId="0" fontId="51" fillId="15" borderId="0" applyNumberFormat="0" applyBorder="0" applyAlignment="0" applyProtection="0"/>
    <xf numFmtId="0" fontId="51"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51" fillId="21" borderId="0" applyNumberFormat="0" applyBorder="0" applyAlignment="0" applyProtection="0"/>
    <xf numFmtId="0" fontId="51" fillId="22" borderId="0" applyNumberFormat="0" applyBorder="0" applyAlignment="0" applyProtection="0"/>
    <xf numFmtId="0" fontId="51" fillId="23" borderId="0" applyNumberFormat="0" applyBorder="0" applyAlignment="0" applyProtection="0"/>
    <xf numFmtId="0" fontId="51" fillId="18" borderId="0" applyNumberFormat="0" applyBorder="0" applyAlignment="0" applyProtection="0"/>
    <xf numFmtId="0" fontId="51" fillId="19" borderId="0" applyNumberFormat="0" applyBorder="0" applyAlignment="0" applyProtection="0"/>
    <xf numFmtId="0" fontId="51" fillId="24" borderId="0" applyNumberFormat="0" applyBorder="0" applyAlignment="0" applyProtection="0"/>
    <xf numFmtId="0" fontId="52" fillId="8" borderId="0" applyNumberFormat="0" applyBorder="0" applyAlignment="0" applyProtection="0"/>
    <xf numFmtId="0" fontId="53" fillId="25" borderId="32" applyNumberFormat="0" applyAlignment="0" applyProtection="0"/>
    <xf numFmtId="0" fontId="54" fillId="26" borderId="33" applyNumberFormat="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0" borderId="34" applyNumberFormat="0" applyFill="0" applyAlignment="0" applyProtection="0"/>
    <xf numFmtId="0" fontId="58" fillId="0" borderId="35" applyNumberFormat="0" applyFill="0" applyAlignment="0" applyProtection="0"/>
    <xf numFmtId="0" fontId="59" fillId="0" borderId="36" applyNumberFormat="0" applyFill="0" applyAlignment="0" applyProtection="0"/>
    <xf numFmtId="0" fontId="59" fillId="0" borderId="0" applyNumberFormat="0" applyFill="0" applyBorder="0" applyAlignment="0" applyProtection="0"/>
    <xf numFmtId="0" fontId="60" fillId="12" borderId="32" applyNumberFormat="0" applyAlignment="0" applyProtection="0"/>
    <xf numFmtId="0" fontId="61" fillId="0" borderId="37" applyNumberFormat="0" applyFill="0" applyAlignment="0" applyProtection="0"/>
    <xf numFmtId="0" fontId="62" fillId="27" borderId="0" applyNumberFormat="0" applyBorder="0" applyAlignment="0" applyProtection="0"/>
    <xf numFmtId="0" fontId="4" fillId="0" borderId="0"/>
    <xf numFmtId="0" fontId="4" fillId="0" borderId="0"/>
    <xf numFmtId="0" fontId="49" fillId="0" borderId="0"/>
    <xf numFmtId="0" fontId="35" fillId="28" borderId="38" applyNumberFormat="0" applyFont="0" applyAlignment="0" applyProtection="0"/>
    <xf numFmtId="0" fontId="63" fillId="25" borderId="39" applyNumberFormat="0" applyAlignment="0" applyProtection="0"/>
    <xf numFmtId="0" fontId="64" fillId="0" borderId="0" applyNumberFormat="0" applyFill="0" applyBorder="0" applyAlignment="0" applyProtection="0"/>
    <xf numFmtId="0" fontId="65" fillId="0" borderId="40" applyNumberFormat="0" applyFill="0" applyAlignment="0" applyProtection="0"/>
    <xf numFmtId="0" fontId="66" fillId="0" borderId="0" applyNumberFormat="0" applyFill="0" applyBorder="0" applyAlignment="0" applyProtection="0"/>
    <xf numFmtId="0" fontId="49" fillId="0" borderId="0"/>
    <xf numFmtId="0" fontId="3" fillId="0" borderId="0"/>
    <xf numFmtId="0" fontId="49" fillId="0" borderId="0"/>
    <xf numFmtId="0" fontId="49" fillId="0" borderId="0"/>
    <xf numFmtId="0" fontId="49" fillId="0" borderId="0"/>
    <xf numFmtId="0" fontId="2" fillId="0" borderId="0"/>
    <xf numFmtId="0" fontId="1" fillId="0" borderId="0"/>
  </cellStyleXfs>
  <cellXfs count="439">
    <xf numFmtId="0" fontId="0" fillId="0" borderId="0" xfId="0"/>
    <xf numFmtId="0" fontId="0" fillId="0" borderId="0" xfId="0" applyAlignment="1">
      <alignment horizontal="center"/>
    </xf>
    <xf numFmtId="0" fontId="8" fillId="0" borderId="1" xfId="0" applyFont="1" applyBorder="1" applyAlignment="1">
      <alignment horizontal="center"/>
    </xf>
    <xf numFmtId="0" fontId="8" fillId="0" borderId="0" xfId="0" applyFont="1" applyBorder="1" applyAlignment="1">
      <alignment horizontal="center"/>
    </xf>
    <xf numFmtId="0" fontId="8" fillId="0" borderId="0" xfId="0" applyFont="1" applyAlignment="1">
      <alignment horizontal="center"/>
    </xf>
    <xf numFmtId="0" fontId="8" fillId="0" borderId="1" xfId="0" applyFont="1" applyFill="1" applyBorder="1" applyAlignment="1">
      <alignment horizontal="center"/>
    </xf>
    <xf numFmtId="17" fontId="11" fillId="0" borderId="0" xfId="0" applyNumberFormat="1" applyFont="1"/>
    <xf numFmtId="0" fontId="11" fillId="0" borderId="0" xfId="0" applyFont="1"/>
    <xf numFmtId="17" fontId="0" fillId="0" borderId="0" xfId="0" applyNumberFormat="1"/>
    <xf numFmtId="0" fontId="11" fillId="0" borderId="0" xfId="0" applyFont="1" applyFill="1" applyBorder="1"/>
    <xf numFmtId="0" fontId="0" fillId="0" borderId="0" xfId="0" applyAlignment="1"/>
    <xf numFmtId="0" fontId="15" fillId="0" borderId="0" xfId="0" applyFont="1" applyBorder="1" applyAlignment="1">
      <alignment horizontal="center"/>
    </xf>
    <xf numFmtId="40" fontId="11" fillId="0" borderId="0" xfId="0" applyNumberFormat="1" applyFont="1" applyBorder="1" applyAlignment="1">
      <alignment horizontal="right"/>
    </xf>
    <xf numFmtId="0" fontId="8" fillId="0" borderId="2" xfId="0" applyFont="1" applyBorder="1" applyAlignment="1">
      <alignment horizontal="center"/>
    </xf>
    <xf numFmtId="0" fontId="0" fillId="0" borderId="2" xfId="0" applyBorder="1"/>
    <xf numFmtId="44" fontId="0" fillId="0" borderId="0" xfId="0" applyNumberFormat="1"/>
    <xf numFmtId="44" fontId="11" fillId="0" borderId="0" xfId="0" applyNumberFormat="1" applyFont="1" applyBorder="1" applyAlignment="1">
      <alignment horizontal="right"/>
    </xf>
    <xf numFmtId="44" fontId="0" fillId="0" borderId="0" xfId="0" applyNumberFormat="1" applyBorder="1"/>
    <xf numFmtId="44" fontId="0" fillId="0" borderId="2" xfId="0" applyNumberFormat="1" applyBorder="1"/>
    <xf numFmtId="0" fontId="16" fillId="0" borderId="0" xfId="0" applyFont="1" applyBorder="1" applyAlignment="1">
      <alignment horizontal="center"/>
    </xf>
    <xf numFmtId="0" fontId="11" fillId="0" borderId="0" xfId="0" applyFont="1" applyBorder="1" applyAlignment="1"/>
    <xf numFmtId="0" fontId="0" fillId="2" borderId="0" xfId="0" applyFill="1" applyBorder="1"/>
    <xf numFmtId="17" fontId="12" fillId="0" borderId="0" xfId="0" applyNumberFormat="1" applyFont="1"/>
    <xf numFmtId="166" fontId="0" fillId="0" borderId="0" xfId="0" applyNumberFormat="1"/>
    <xf numFmtId="166" fontId="11" fillId="0" borderId="0" xfId="0" applyNumberFormat="1" applyFont="1"/>
    <xf numFmtId="0" fontId="8" fillId="0" borderId="0" xfId="0" applyFont="1" applyAlignment="1">
      <alignment horizontal="right"/>
    </xf>
    <xf numFmtId="0" fontId="19" fillId="0" borderId="0" xfId="0" applyFont="1" applyAlignment="1">
      <alignment horizontal="center"/>
    </xf>
    <xf numFmtId="0" fontId="18" fillId="0" borderId="0" xfId="0" applyFont="1" applyAlignment="1">
      <alignment horizontal="center"/>
    </xf>
    <xf numFmtId="0" fontId="0" fillId="0" borderId="0" xfId="0" applyBorder="1"/>
    <xf numFmtId="0" fontId="11" fillId="0" borderId="2" xfId="0" applyFont="1" applyBorder="1"/>
    <xf numFmtId="0" fontId="0" fillId="0" borderId="1" xfId="0" applyBorder="1"/>
    <xf numFmtId="0" fontId="8" fillId="0" borderId="3" xfId="0" applyFont="1" applyBorder="1" applyAlignment="1">
      <alignment horizontal="center"/>
    </xf>
    <xf numFmtId="0" fontId="8" fillId="0" borderId="5" xfId="0" applyFont="1" applyBorder="1" applyAlignment="1">
      <alignment horizontal="center"/>
    </xf>
    <xf numFmtId="0" fontId="7" fillId="0" borderId="0" xfId="0" applyFont="1"/>
    <xf numFmtId="0" fontId="23" fillId="0" borderId="0" xfId="0" applyFont="1"/>
    <xf numFmtId="0" fontId="24" fillId="0" borderId="0" xfId="0" applyFont="1"/>
    <xf numFmtId="0" fontId="0" fillId="0" borderId="0" xfId="0" applyFill="1"/>
    <xf numFmtId="0" fontId="31" fillId="0" borderId="0" xfId="0" applyFont="1" applyFill="1" applyAlignment="1">
      <alignment wrapText="1"/>
    </xf>
    <xf numFmtId="0" fontId="0" fillId="0" borderId="0" xfId="0" applyFill="1" applyAlignment="1">
      <alignment wrapText="1"/>
    </xf>
    <xf numFmtId="0" fontId="30" fillId="0" borderId="0" xfId="1" applyFont="1" applyFill="1" applyAlignment="1" applyProtection="1"/>
    <xf numFmtId="0" fontId="27" fillId="0" borderId="0" xfId="1" applyFont="1" applyFill="1" applyAlignment="1" applyProtection="1"/>
    <xf numFmtId="0" fontId="7" fillId="0" borderId="0" xfId="0" applyFont="1" applyFill="1"/>
    <xf numFmtId="0" fontId="7" fillId="0" borderId="0" xfId="0" applyFont="1" applyFill="1" applyProtection="1"/>
    <xf numFmtId="0" fontId="27" fillId="0" borderId="0" xfId="1" applyFont="1" applyFill="1" applyAlignment="1" applyProtection="1">
      <alignment horizontal="left"/>
    </xf>
    <xf numFmtId="0" fontId="7" fillId="0" borderId="0" xfId="1" applyFont="1" applyFill="1" applyAlignment="1" applyProtection="1">
      <alignment horizontal="left"/>
    </xf>
    <xf numFmtId="14" fontId="7" fillId="0" borderId="0" xfId="0" applyNumberFormat="1" applyFont="1" applyFill="1" applyAlignment="1" applyProtection="1">
      <alignment horizontal="left"/>
    </xf>
    <xf numFmtId="14" fontId="7" fillId="0" borderId="0" xfId="0" applyNumberFormat="1" applyFont="1" applyFill="1" applyAlignment="1" applyProtection="1"/>
    <xf numFmtId="0" fontId="11" fillId="0" borderId="0" xfId="0" applyFont="1" applyFill="1" applyProtection="1"/>
    <xf numFmtId="0" fontId="28" fillId="0" borderId="0" xfId="0" applyFont="1" applyFill="1"/>
    <xf numFmtId="14" fontId="7" fillId="0" borderId="0" xfId="0" applyNumberFormat="1" applyFont="1" applyFill="1" applyAlignment="1" applyProtection="1">
      <alignment horizontal="center"/>
    </xf>
    <xf numFmtId="0" fontId="29" fillId="0" borderId="0" xfId="0" applyFont="1" applyFill="1" applyAlignment="1">
      <alignment wrapText="1"/>
    </xf>
    <xf numFmtId="0" fontId="32" fillId="0" borderId="0" xfId="0" applyFont="1" applyFill="1" applyAlignment="1">
      <alignment wrapText="1"/>
    </xf>
    <xf numFmtId="0" fontId="33" fillId="0" borderId="0" xfId="0" applyFont="1" applyFill="1"/>
    <xf numFmtId="0" fontId="9" fillId="0" borderId="0" xfId="0" applyFont="1" applyAlignment="1">
      <alignment horizontal="center"/>
    </xf>
    <xf numFmtId="0" fontId="15" fillId="0" borderId="7" xfId="0" applyFont="1" applyBorder="1" applyAlignment="1">
      <alignment horizontal="center"/>
    </xf>
    <xf numFmtId="0" fontId="8" fillId="0" borderId="8" xfId="0" applyFont="1" applyBorder="1" applyAlignment="1">
      <alignment horizontal="center"/>
    </xf>
    <xf numFmtId="0" fontId="8" fillId="0" borderId="7" xfId="0" applyFont="1" applyBorder="1" applyAlignment="1">
      <alignment horizontal="center"/>
    </xf>
    <xf numFmtId="0" fontId="0" fillId="0" borderId="7" xfId="0" applyBorder="1"/>
    <xf numFmtId="0" fontId="0" fillId="0" borderId="8" xfId="0" applyBorder="1"/>
    <xf numFmtId="0" fontId="35" fillId="0" borderId="0" xfId="0" applyFont="1" applyBorder="1" applyAlignment="1">
      <alignment horizontal="center"/>
    </xf>
    <xf numFmtId="0" fontId="0" fillId="0" borderId="0" xfId="0" applyBorder="1" applyAlignment="1"/>
    <xf numFmtId="0" fontId="8" fillId="0" borderId="4" xfId="0" applyFont="1" applyBorder="1" applyAlignment="1">
      <alignment horizontal="center"/>
    </xf>
    <xf numFmtId="0" fontId="16" fillId="0" borderId="1" xfId="0" applyFont="1" applyBorder="1" applyAlignment="1">
      <alignment horizontal="center"/>
    </xf>
    <xf numFmtId="0" fontId="0" fillId="0" borderId="10" xfId="0" applyBorder="1"/>
    <xf numFmtId="0" fontId="0" fillId="0" borderId="4" xfId="0" applyBorder="1"/>
    <xf numFmtId="0" fontId="21" fillId="0" borderId="0" xfId="0" applyFont="1" applyBorder="1" applyAlignment="1"/>
    <xf numFmtId="0" fontId="8" fillId="0" borderId="0" xfId="0" applyFont="1" applyFill="1" applyBorder="1" applyAlignment="1">
      <alignment horizontal="center"/>
    </xf>
    <xf numFmtId="0" fontId="8" fillId="0" borderId="7" xfId="0" applyFont="1" applyFill="1" applyBorder="1" applyAlignment="1">
      <alignment horizontal="center"/>
    </xf>
    <xf numFmtId="0" fontId="0" fillId="0" borderId="9" xfId="0" applyBorder="1"/>
    <xf numFmtId="0" fontId="0" fillId="0" borderId="11" xfId="0" applyBorder="1"/>
    <xf numFmtId="0" fontId="9" fillId="0" borderId="0" xfId="0" applyFont="1" applyFill="1" applyAlignment="1">
      <alignment horizontal="center"/>
    </xf>
    <xf numFmtId="0" fontId="0" fillId="0" borderId="12" xfId="0" applyBorder="1"/>
    <xf numFmtId="44" fontId="0" fillId="0" borderId="1" xfId="0" applyNumberFormat="1" applyBorder="1"/>
    <xf numFmtId="44" fontId="0" fillId="0" borderId="4" xfId="0" applyNumberFormat="1" applyBorder="1"/>
    <xf numFmtId="0" fontId="8" fillId="0" borderId="10" xfId="0" applyFont="1" applyBorder="1" applyAlignment="1">
      <alignment horizontal="center"/>
    </xf>
    <xf numFmtId="17" fontId="0" fillId="0" borderId="1" xfId="0" applyNumberFormat="1" applyBorder="1"/>
    <xf numFmtId="17" fontId="0" fillId="0" borderId="12" xfId="0" applyNumberFormat="1" applyBorder="1"/>
    <xf numFmtId="17" fontId="11" fillId="0" borderId="1" xfId="0" applyNumberFormat="1" applyFont="1" applyBorder="1"/>
    <xf numFmtId="44" fontId="11" fillId="0" borderId="1" xfId="0" applyNumberFormat="1" applyFont="1" applyBorder="1" applyAlignment="1">
      <alignment horizontal="right"/>
    </xf>
    <xf numFmtId="9" fontId="0" fillId="0" borderId="0" xfId="3" applyFont="1"/>
    <xf numFmtId="44" fontId="11" fillId="0" borderId="6" xfId="0" applyNumberFormat="1" applyFont="1" applyBorder="1" applyAlignment="1">
      <alignment horizontal="right"/>
    </xf>
    <xf numFmtId="0" fontId="11" fillId="0" borderId="0" xfId="0" applyFont="1" applyBorder="1"/>
    <xf numFmtId="0" fontId="12" fillId="0" borderId="0" xfId="0" applyFont="1" applyBorder="1" applyAlignment="1">
      <alignment horizontal="center"/>
    </xf>
    <xf numFmtId="0" fontId="12" fillId="0" borderId="7" xfId="0" applyFont="1" applyBorder="1" applyAlignment="1">
      <alignment horizontal="center"/>
    </xf>
    <xf numFmtId="0" fontId="11" fillId="0" borderId="8" xfId="0" applyFont="1" applyBorder="1"/>
    <xf numFmtId="0" fontId="11" fillId="0" borderId="7" xfId="0" applyFont="1" applyBorder="1"/>
    <xf numFmtId="0" fontId="12" fillId="0" borderId="1" xfId="0" applyFont="1" applyBorder="1" applyAlignment="1">
      <alignment horizontal="center"/>
    </xf>
    <xf numFmtId="44" fontId="0" fillId="0" borderId="7" xfId="0" applyNumberFormat="1" applyBorder="1"/>
    <xf numFmtId="44" fontId="0" fillId="0" borderId="8" xfId="0" applyNumberFormat="1" applyBorder="1"/>
    <xf numFmtId="44" fontId="0" fillId="0" borderId="12" xfId="0" applyNumberFormat="1" applyBorder="1"/>
    <xf numFmtId="44" fontId="0" fillId="0" borderId="10" xfId="0" applyNumberFormat="1" applyBorder="1"/>
    <xf numFmtId="44" fontId="11" fillId="0" borderId="2" xfId="0" applyNumberFormat="1" applyFont="1" applyBorder="1" applyAlignment="1">
      <alignment horizontal="right"/>
    </xf>
    <xf numFmtId="44" fontId="11" fillId="0" borderId="3" xfId="0" applyNumberFormat="1" applyFont="1" applyBorder="1" applyAlignment="1">
      <alignment horizontal="right"/>
    </xf>
    <xf numFmtId="44" fontId="11" fillId="0" borderId="4" xfId="0" applyNumberFormat="1" applyFont="1" applyBorder="1" applyAlignment="1">
      <alignment horizontal="right"/>
    </xf>
    <xf numFmtId="44" fontId="11" fillId="0" borderId="5" xfId="0" applyNumberFormat="1" applyFont="1" applyBorder="1" applyAlignment="1">
      <alignment horizontal="right"/>
    </xf>
    <xf numFmtId="44" fontId="11" fillId="0" borderId="13" xfId="0" applyNumberFormat="1" applyFont="1" applyBorder="1" applyAlignment="1">
      <alignment horizontal="right"/>
    </xf>
    <xf numFmtId="0" fontId="0" fillId="0" borderId="0" xfId="0" applyFill="1" applyAlignment="1"/>
    <xf numFmtId="44" fontId="11" fillId="0" borderId="6" xfId="0" applyNumberFormat="1" applyFont="1" applyBorder="1" applyAlignment="1">
      <alignment horizontal="left" wrapText="1"/>
    </xf>
    <xf numFmtId="44" fontId="0" fillId="0" borderId="0" xfId="0" applyNumberFormat="1" applyBorder="1" applyAlignment="1"/>
    <xf numFmtId="44" fontId="0" fillId="0" borderId="1" xfId="0" applyNumberFormat="1" applyBorder="1" applyAlignment="1"/>
    <xf numFmtId="44" fontId="0" fillId="0" borderId="0" xfId="0" applyNumberFormat="1" applyBorder="1" applyAlignment="1">
      <alignment horizontal="left"/>
    </xf>
    <xf numFmtId="44" fontId="8" fillId="0" borderId="0" xfId="0" applyNumberFormat="1" applyFont="1" applyBorder="1" applyAlignment="1">
      <alignment horizontal="left"/>
    </xf>
    <xf numFmtId="172" fontId="0" fillId="0" borderId="0" xfId="0" applyNumberFormat="1" applyBorder="1" applyAlignment="1">
      <alignment horizontal="left"/>
    </xf>
    <xf numFmtId="44" fontId="11" fillId="0" borderId="0" xfId="0" applyNumberFormat="1" applyFont="1" applyBorder="1" applyAlignment="1">
      <alignment horizontal="left" wrapText="1"/>
    </xf>
    <xf numFmtId="44" fontId="0" fillId="0" borderId="1" xfId="0" applyNumberFormat="1" applyBorder="1" applyAlignment="1">
      <alignment horizontal="left"/>
    </xf>
    <xf numFmtId="44" fontId="8" fillId="0" borderId="1" xfId="0" applyNumberFormat="1" applyFont="1" applyBorder="1" applyAlignment="1">
      <alignment horizontal="left"/>
    </xf>
    <xf numFmtId="172" fontId="0" fillId="0" borderId="1" xfId="0" applyNumberFormat="1" applyBorder="1" applyAlignment="1">
      <alignment horizontal="left"/>
    </xf>
    <xf numFmtId="44" fontId="11" fillId="0" borderId="1" xfId="0" applyNumberFormat="1" applyFont="1" applyBorder="1" applyAlignment="1">
      <alignment horizontal="left" wrapText="1"/>
    </xf>
    <xf numFmtId="44" fontId="0" fillId="0" borderId="6" xfId="0" applyNumberFormat="1" applyBorder="1" applyAlignment="1">
      <alignment horizontal="left"/>
    </xf>
    <xf numFmtId="44" fontId="8" fillId="0" borderId="6" xfId="0" applyNumberFormat="1" applyFont="1" applyBorder="1" applyAlignment="1">
      <alignment horizontal="left"/>
    </xf>
    <xf numFmtId="172" fontId="0" fillId="0" borderId="6" xfId="0" applyNumberFormat="1" applyBorder="1" applyAlignment="1">
      <alignment horizontal="left"/>
    </xf>
    <xf numFmtId="44" fontId="0" fillId="0" borderId="2" xfId="0" applyNumberFormat="1" applyBorder="1" applyAlignment="1">
      <alignment horizontal="left"/>
    </xf>
    <xf numFmtId="44" fontId="0" fillId="0" borderId="3" xfId="0" applyNumberFormat="1" applyBorder="1" applyAlignment="1">
      <alignment horizontal="left"/>
    </xf>
    <xf numFmtId="44" fontId="0" fillId="0" borderId="4" xfId="0" applyNumberFormat="1" applyBorder="1" applyAlignment="1">
      <alignment horizontal="left"/>
    </xf>
    <xf numFmtId="44" fontId="0" fillId="0" borderId="5" xfId="0" applyNumberFormat="1" applyBorder="1" applyAlignment="1">
      <alignment horizontal="left"/>
    </xf>
    <xf numFmtId="44" fontId="11" fillId="0" borderId="0" xfId="0" applyNumberFormat="1" applyFont="1" applyBorder="1" applyAlignment="1">
      <alignment horizontal="left"/>
    </xf>
    <xf numFmtId="44" fontId="11" fillId="0" borderId="2" xfId="0" applyNumberFormat="1" applyFont="1" applyBorder="1" applyAlignment="1">
      <alignment horizontal="left"/>
    </xf>
    <xf numFmtId="44" fontId="11" fillId="0" borderId="3" xfId="0" applyNumberFormat="1" applyFont="1" applyBorder="1" applyAlignment="1">
      <alignment horizontal="left"/>
    </xf>
    <xf numFmtId="44" fontId="11" fillId="0" borderId="1" xfId="0" applyNumberFormat="1" applyFont="1" applyBorder="1" applyAlignment="1">
      <alignment horizontal="left"/>
    </xf>
    <xf numFmtId="44" fontId="11" fillId="0" borderId="4" xfId="0" applyNumberFormat="1" applyFont="1" applyBorder="1" applyAlignment="1">
      <alignment horizontal="left"/>
    </xf>
    <xf numFmtId="44" fontId="11" fillId="0" borderId="5" xfId="0" applyNumberFormat="1" applyFont="1" applyBorder="1" applyAlignment="1">
      <alignment horizontal="left"/>
    </xf>
    <xf numFmtId="44" fontId="11" fillId="0" borderId="6" xfId="0" applyNumberFormat="1" applyFont="1" applyBorder="1" applyAlignment="1">
      <alignment horizontal="left"/>
    </xf>
    <xf numFmtId="44" fontId="11" fillId="0" borderId="13" xfId="0" applyNumberFormat="1" applyFont="1" applyBorder="1" applyAlignment="1">
      <alignment horizontal="left"/>
    </xf>
    <xf numFmtId="44" fontId="0" fillId="0" borderId="13" xfId="0" applyNumberFormat="1" applyBorder="1" applyAlignment="1">
      <alignment horizontal="left"/>
    </xf>
    <xf numFmtId="44" fontId="0" fillId="0" borderId="9" xfId="0" applyNumberFormat="1" applyBorder="1" applyAlignment="1">
      <alignment horizontal="left"/>
    </xf>
    <xf numFmtId="44" fontId="11" fillId="0" borderId="0" xfId="0" applyNumberFormat="1" applyFont="1" applyFill="1" applyBorder="1" applyAlignment="1">
      <alignment horizontal="left"/>
    </xf>
    <xf numFmtId="44" fontId="8" fillId="0" borderId="0" xfId="0" applyNumberFormat="1" applyFont="1" applyFill="1" applyBorder="1" applyAlignment="1">
      <alignment horizontal="left"/>
    </xf>
    <xf numFmtId="42" fontId="11" fillId="0" borderId="0" xfId="0" applyNumberFormat="1" applyFont="1" applyFill="1" applyBorder="1" applyAlignment="1">
      <alignment horizontal="left"/>
    </xf>
    <xf numFmtId="0" fontId="0" fillId="0" borderId="0" xfId="0" applyBorder="1" applyAlignment="1">
      <alignment horizontal="left"/>
    </xf>
    <xf numFmtId="40" fontId="0" fillId="0" borderId="3" xfId="0" applyNumberFormat="1" applyBorder="1" applyAlignment="1">
      <alignment horizontal="left"/>
    </xf>
    <xf numFmtId="165" fontId="0" fillId="0" borderId="0" xfId="0" applyNumberFormat="1" applyBorder="1" applyAlignment="1">
      <alignment horizontal="left"/>
    </xf>
    <xf numFmtId="9" fontId="0" fillId="0" borderId="0" xfId="0" applyNumberFormat="1" applyBorder="1" applyAlignment="1">
      <alignment horizontal="left"/>
    </xf>
    <xf numFmtId="9" fontId="0" fillId="0" borderId="7" xfId="0" applyNumberFormat="1" applyBorder="1" applyAlignment="1">
      <alignment horizontal="left"/>
    </xf>
    <xf numFmtId="0" fontId="0" fillId="0" borderId="8" xfId="0" applyBorder="1" applyAlignment="1">
      <alignment horizontal="left"/>
    </xf>
    <xf numFmtId="0" fontId="0" fillId="0" borderId="3" xfId="0" applyBorder="1" applyAlignment="1">
      <alignment horizontal="left"/>
    </xf>
    <xf numFmtId="0" fontId="0" fillId="0" borderId="7" xfId="0" applyBorder="1" applyAlignment="1">
      <alignment horizontal="left"/>
    </xf>
    <xf numFmtId="44" fontId="11" fillId="0" borderId="1" xfId="0" applyNumberFormat="1" applyFont="1" applyFill="1" applyBorder="1" applyAlignment="1">
      <alignment horizontal="left"/>
    </xf>
    <xf numFmtId="44" fontId="8" fillId="0" borderId="1" xfId="0" applyNumberFormat="1" applyFont="1" applyFill="1" applyBorder="1" applyAlignment="1">
      <alignment horizontal="left"/>
    </xf>
    <xf numFmtId="42" fontId="11" fillId="0" borderId="1" xfId="0" applyNumberFormat="1" applyFont="1" applyFill="1" applyBorder="1" applyAlignment="1">
      <alignment horizontal="left"/>
    </xf>
    <xf numFmtId="0" fontId="0" fillId="0" borderId="1" xfId="0" applyBorder="1" applyAlignment="1">
      <alignment horizontal="left"/>
    </xf>
    <xf numFmtId="40" fontId="0" fillId="0" borderId="5" xfId="0" applyNumberFormat="1" applyBorder="1" applyAlignment="1">
      <alignment horizontal="left"/>
    </xf>
    <xf numFmtId="165" fontId="0" fillId="0" borderId="1" xfId="0" applyNumberFormat="1" applyBorder="1" applyAlignment="1">
      <alignment horizontal="left"/>
    </xf>
    <xf numFmtId="9" fontId="0" fillId="0" borderId="12" xfId="0" applyNumberFormat="1" applyBorder="1" applyAlignment="1">
      <alignment horizontal="left"/>
    </xf>
    <xf numFmtId="0" fontId="0" fillId="0" borderId="10" xfId="0" applyBorder="1" applyAlignment="1">
      <alignment horizontal="left"/>
    </xf>
    <xf numFmtId="0" fontId="0" fillId="0" borderId="5" xfId="0" applyBorder="1" applyAlignment="1">
      <alignment horizontal="left"/>
    </xf>
    <xf numFmtId="0" fontId="0" fillId="0" borderId="12" xfId="0" applyBorder="1" applyAlignment="1">
      <alignment horizontal="left"/>
    </xf>
    <xf numFmtId="44" fontId="8" fillId="0" borderId="2" xfId="0" applyNumberFormat="1" applyFont="1" applyBorder="1" applyAlignment="1">
      <alignment horizontal="left"/>
    </xf>
    <xf numFmtId="0" fontId="0" fillId="0" borderId="0" xfId="0" applyFill="1" applyBorder="1" applyAlignment="1">
      <alignment horizontal="left"/>
    </xf>
    <xf numFmtId="165" fontId="0" fillId="0" borderId="3" xfId="0" applyNumberFormat="1" applyBorder="1" applyAlignment="1">
      <alignment horizontal="left"/>
    </xf>
    <xf numFmtId="0" fontId="0" fillId="0" borderId="1" xfId="0" applyFill="1" applyBorder="1" applyAlignment="1">
      <alignment horizontal="left"/>
    </xf>
    <xf numFmtId="44" fontId="8" fillId="0" borderId="4" xfId="0" applyNumberFormat="1" applyFont="1" applyBorder="1" applyAlignment="1">
      <alignment horizontal="left"/>
    </xf>
    <xf numFmtId="165" fontId="0" fillId="0" borderId="5" xfId="0" applyNumberFormat="1" applyBorder="1" applyAlignment="1">
      <alignment horizontal="left"/>
    </xf>
    <xf numFmtId="44" fontId="11" fillId="0" borderId="6" xfId="0" applyNumberFormat="1" applyFont="1" applyFill="1" applyBorder="1" applyAlignment="1">
      <alignment horizontal="left"/>
    </xf>
    <xf numFmtId="44" fontId="8" fillId="0" borderId="6" xfId="0" applyNumberFormat="1" applyFont="1" applyFill="1" applyBorder="1" applyAlignment="1">
      <alignment horizontal="left"/>
    </xf>
    <xf numFmtId="42" fontId="11" fillId="0" borderId="6" xfId="0" applyNumberFormat="1" applyFont="1" applyFill="1" applyBorder="1" applyAlignment="1">
      <alignment horizontal="left"/>
    </xf>
    <xf numFmtId="0" fontId="0" fillId="0" borderId="13" xfId="0" applyBorder="1" applyAlignment="1">
      <alignment horizontal="left"/>
    </xf>
    <xf numFmtId="40" fontId="0" fillId="0" borderId="13" xfId="0" applyNumberFormat="1" applyBorder="1" applyAlignment="1">
      <alignment horizontal="left"/>
    </xf>
    <xf numFmtId="0" fontId="0" fillId="0" borderId="6" xfId="0" applyBorder="1" applyAlignment="1">
      <alignment horizontal="left"/>
    </xf>
    <xf numFmtId="0" fontId="0" fillId="0" borderId="2" xfId="0" applyBorder="1" applyAlignment="1">
      <alignment horizontal="left"/>
    </xf>
    <xf numFmtId="9" fontId="0" fillId="0" borderId="0" xfId="0" applyNumberFormat="1" applyBorder="1" applyAlignment="1">
      <alignment horizontal="right"/>
    </xf>
    <xf numFmtId="9" fontId="0" fillId="0" borderId="1" xfId="0" applyNumberFormat="1" applyBorder="1" applyAlignment="1">
      <alignment horizontal="right"/>
    </xf>
    <xf numFmtId="9" fontId="0" fillId="0" borderId="6" xfId="0" applyNumberFormat="1" applyBorder="1" applyAlignment="1">
      <alignment horizontal="right"/>
    </xf>
    <xf numFmtId="0" fontId="0" fillId="0" borderId="0" xfId="0" applyFill="1" applyBorder="1"/>
    <xf numFmtId="0" fontId="27" fillId="0" borderId="0" xfId="1" applyFont="1" applyFill="1" applyBorder="1" applyAlignment="1" applyProtection="1"/>
    <xf numFmtId="0" fontId="34" fillId="0" borderId="0" xfId="0" applyFont="1" applyAlignment="1"/>
    <xf numFmtId="0" fontId="11" fillId="0" borderId="0" xfId="1" applyFont="1" applyFill="1" applyAlignment="1" applyProtection="1">
      <alignment wrapText="1"/>
    </xf>
    <xf numFmtId="0" fontId="31" fillId="0" borderId="0" xfId="0" applyFont="1" applyFill="1" applyAlignment="1">
      <alignment horizontal="left" wrapText="1"/>
    </xf>
    <xf numFmtId="0" fontId="0" fillId="2" borderId="0" xfId="0" applyFill="1" applyAlignment="1"/>
    <xf numFmtId="0" fontId="8" fillId="0" borderId="1" xfId="0" applyFont="1" applyBorder="1" applyAlignment="1">
      <alignment horizontal="center" wrapText="1"/>
    </xf>
    <xf numFmtId="0" fontId="8" fillId="0" borderId="0" xfId="0" applyFont="1" applyBorder="1" applyAlignment="1">
      <alignment horizontal="center" wrapText="1"/>
    </xf>
    <xf numFmtId="0" fontId="8" fillId="0" borderId="5" xfId="0" applyFont="1" applyBorder="1" applyAlignment="1">
      <alignment horizontal="center" wrapText="1"/>
    </xf>
    <xf numFmtId="0" fontId="8" fillId="0" borderId="4" xfId="0" applyFont="1" applyBorder="1" applyAlignment="1">
      <alignment horizontal="center" wrapText="1"/>
    </xf>
    <xf numFmtId="0" fontId="16" fillId="0" borderId="1" xfId="0" applyFont="1" applyBorder="1" applyAlignment="1">
      <alignment horizontal="center" wrapText="1"/>
    </xf>
    <xf numFmtId="0" fontId="0" fillId="0" borderId="7" xfId="0" applyBorder="1" applyAlignment="1">
      <alignment wrapText="1"/>
    </xf>
    <xf numFmtId="0" fontId="0" fillId="0" borderId="0" xfId="0" applyAlignment="1">
      <alignment wrapText="1"/>
    </xf>
    <xf numFmtId="0" fontId="0" fillId="0" borderId="10" xfId="0" applyBorder="1" applyAlignment="1">
      <alignment wrapText="1"/>
    </xf>
    <xf numFmtId="0" fontId="0" fillId="0" borderId="1" xfId="0" applyBorder="1" applyAlignment="1">
      <alignment wrapText="1"/>
    </xf>
    <xf numFmtId="0" fontId="0" fillId="0" borderId="4" xfId="0" applyBorder="1" applyAlignment="1">
      <alignment wrapText="1"/>
    </xf>
    <xf numFmtId="0" fontId="0" fillId="0" borderId="0" xfId="0" applyBorder="1" applyAlignment="1">
      <alignment wrapText="1"/>
    </xf>
    <xf numFmtId="44" fontId="11" fillId="3" borderId="0" xfId="0" applyNumberFormat="1" applyFont="1" applyFill="1" applyBorder="1" applyAlignment="1">
      <alignment horizontal="left"/>
    </xf>
    <xf numFmtId="44" fontId="11" fillId="3" borderId="1" xfId="0" applyNumberFormat="1" applyFont="1" applyFill="1" applyBorder="1" applyAlignment="1">
      <alignment horizontal="left"/>
    </xf>
    <xf numFmtId="0" fontId="0" fillId="3" borderId="1" xfId="0" applyFill="1" applyBorder="1" applyAlignment="1">
      <alignment horizontal="left"/>
    </xf>
    <xf numFmtId="0" fontId="0" fillId="3" borderId="0" xfId="0" applyFill="1" applyBorder="1" applyAlignment="1">
      <alignment horizontal="left"/>
    </xf>
    <xf numFmtId="44" fontId="0" fillId="3" borderId="0" xfId="0" applyNumberFormat="1" applyFill="1" applyBorder="1" applyAlignment="1">
      <alignment horizontal="left"/>
    </xf>
    <xf numFmtId="44" fontId="0" fillId="3" borderId="1" xfId="0" applyNumberFormat="1" applyFill="1" applyBorder="1" applyAlignment="1">
      <alignment horizontal="left"/>
    </xf>
    <xf numFmtId="44" fontId="0" fillId="3" borderId="6" xfId="0" applyNumberFormat="1" applyFill="1" applyBorder="1" applyAlignment="1">
      <alignment horizontal="left"/>
    </xf>
    <xf numFmtId="9" fontId="0" fillId="3" borderId="0" xfId="0" applyNumberFormat="1" applyFill="1" applyBorder="1" applyAlignment="1">
      <alignment horizontal="right"/>
    </xf>
    <xf numFmtId="9" fontId="0" fillId="3" borderId="1" xfId="0" applyNumberFormat="1" applyFill="1" applyBorder="1" applyAlignment="1">
      <alignment horizontal="right"/>
    </xf>
    <xf numFmtId="9" fontId="0" fillId="3" borderId="6" xfId="0" applyNumberFormat="1" applyFill="1" applyBorder="1" applyAlignment="1">
      <alignment horizontal="right"/>
    </xf>
    <xf numFmtId="44" fontId="8" fillId="3" borderId="0" xfId="0" applyNumberFormat="1" applyFont="1" applyFill="1" applyBorder="1" applyAlignment="1">
      <alignment horizontal="left"/>
    </xf>
    <xf numFmtId="0" fontId="0" fillId="3" borderId="3" xfId="0" applyFill="1" applyBorder="1" applyAlignment="1">
      <alignment horizontal="left"/>
    </xf>
    <xf numFmtId="44" fontId="8" fillId="3" borderId="1" xfId="0" applyNumberFormat="1" applyFont="1" applyFill="1" applyBorder="1" applyAlignment="1">
      <alignment horizontal="left"/>
    </xf>
    <xf numFmtId="0" fontId="0" fillId="3" borderId="5" xfId="0" applyFill="1" applyBorder="1" applyAlignment="1">
      <alignment horizontal="left"/>
    </xf>
    <xf numFmtId="44" fontId="8" fillId="3" borderId="6" xfId="0" applyNumberFormat="1" applyFont="1" applyFill="1" applyBorder="1" applyAlignment="1">
      <alignment horizontal="left"/>
    </xf>
    <xf numFmtId="0" fontId="0" fillId="3" borderId="6" xfId="0" applyFill="1" applyBorder="1" applyAlignment="1">
      <alignment horizontal="left"/>
    </xf>
    <xf numFmtId="0" fontId="8" fillId="3" borderId="15" xfId="0" applyFont="1" applyFill="1" applyBorder="1" applyAlignment="1">
      <alignment horizontal="center" wrapText="1"/>
    </xf>
    <xf numFmtId="0" fontId="8" fillId="3" borderId="6" xfId="0" applyFont="1" applyFill="1" applyBorder="1" applyAlignment="1">
      <alignment horizontal="center" wrapText="1"/>
    </xf>
    <xf numFmtId="0" fontId="8" fillId="3" borderId="16" xfId="0" applyFont="1" applyFill="1" applyBorder="1" applyAlignment="1">
      <alignment horizontal="center" wrapText="1"/>
    </xf>
    <xf numFmtId="0" fontId="16" fillId="3" borderId="6" xfId="0" applyFont="1" applyFill="1" applyBorder="1" applyAlignment="1">
      <alignment horizontal="center" wrapText="1"/>
    </xf>
    <xf numFmtId="0" fontId="11" fillId="3" borderId="6" xfId="0" applyFont="1" applyFill="1" applyBorder="1" applyAlignment="1">
      <alignment wrapText="1"/>
    </xf>
    <xf numFmtId="44" fontId="11" fillId="3" borderId="2" xfId="0" applyNumberFormat="1" applyFont="1" applyFill="1" applyBorder="1" applyAlignment="1">
      <alignment horizontal="left"/>
    </xf>
    <xf numFmtId="44" fontId="11" fillId="3" borderId="4" xfId="0" applyNumberFormat="1" applyFont="1" applyFill="1" applyBorder="1" applyAlignment="1">
      <alignment horizontal="left"/>
    </xf>
    <xf numFmtId="44" fontId="11" fillId="3" borderId="9" xfId="0" applyNumberFormat="1" applyFont="1" applyFill="1" applyBorder="1" applyAlignment="1">
      <alignment horizontal="left"/>
    </xf>
    <xf numFmtId="0" fontId="0" fillId="0" borderId="6" xfId="0" applyBorder="1" applyAlignment="1"/>
    <xf numFmtId="0" fontId="0" fillId="0" borderId="16" xfId="0" applyBorder="1"/>
    <xf numFmtId="0" fontId="8" fillId="0" borderId="6" xfId="0" applyFont="1" applyBorder="1" applyAlignment="1">
      <alignment horizontal="center"/>
    </xf>
    <xf numFmtId="17" fontId="0" fillId="0" borderId="0" xfId="0" applyNumberFormat="1" applyBorder="1"/>
    <xf numFmtId="0" fontId="0" fillId="0" borderId="6" xfId="0" applyBorder="1"/>
    <xf numFmtId="165" fontId="11" fillId="0" borderId="3" xfId="0" applyNumberFormat="1" applyFont="1" applyBorder="1" applyAlignment="1">
      <alignment horizontal="right"/>
    </xf>
    <xf numFmtId="0" fontId="8" fillId="0" borderId="10" xfId="0" applyFont="1" applyBorder="1" applyAlignment="1">
      <alignment horizontal="center" wrapText="1"/>
    </xf>
    <xf numFmtId="171" fontId="0" fillId="0" borderId="0" xfId="0" applyNumberFormat="1" applyBorder="1"/>
    <xf numFmtId="165" fontId="11" fillId="0" borderId="5" xfId="0" applyNumberFormat="1" applyFont="1" applyBorder="1" applyAlignment="1">
      <alignment horizontal="right"/>
    </xf>
    <xf numFmtId="40" fontId="11" fillId="0" borderId="1" xfId="0" applyNumberFormat="1" applyFont="1" applyBorder="1" applyAlignment="1">
      <alignment horizontal="right"/>
    </xf>
    <xf numFmtId="0" fontId="44" fillId="0" borderId="0" xfId="0" applyFont="1" applyFill="1" applyAlignment="1">
      <alignment wrapText="1"/>
    </xf>
    <xf numFmtId="0" fontId="0" fillId="4" borderId="0" xfId="0" applyFill="1" applyBorder="1" applyProtection="1">
      <protection locked="0"/>
    </xf>
    <xf numFmtId="0" fontId="11" fillId="4" borderId="0" xfId="0" applyFont="1" applyFill="1" applyBorder="1"/>
    <xf numFmtId="0" fontId="0" fillId="4" borderId="0" xfId="0" applyFill="1" applyBorder="1"/>
    <xf numFmtId="0" fontId="0" fillId="4" borderId="0" xfId="0" applyFill="1" applyBorder="1" applyProtection="1"/>
    <xf numFmtId="0" fontId="11" fillId="4" borderId="1" xfId="0" applyFont="1" applyFill="1" applyBorder="1"/>
    <xf numFmtId="0" fontId="8" fillId="4" borderId="0" xfId="0" applyFont="1" applyFill="1" applyBorder="1" applyAlignment="1">
      <alignment horizontal="right"/>
    </xf>
    <xf numFmtId="0" fontId="0" fillId="4" borderId="0" xfId="0" applyFill="1" applyBorder="1" applyAlignment="1" applyProtection="1">
      <alignment horizontal="center"/>
    </xf>
    <xf numFmtId="170" fontId="0" fillId="4" borderId="0" xfId="0" applyNumberFormat="1" applyFill="1" applyBorder="1" applyAlignment="1" applyProtection="1">
      <alignment horizontal="right"/>
    </xf>
    <xf numFmtId="0" fontId="11" fillId="4" borderId="0" xfId="0" applyFont="1" applyFill="1" applyBorder="1" applyProtection="1"/>
    <xf numFmtId="2" fontId="0" fillId="4" borderId="0" xfId="0" applyNumberFormat="1" applyFill="1" applyBorder="1" applyProtection="1"/>
    <xf numFmtId="170" fontId="19" fillId="4" borderId="0" xfId="0" applyNumberFormat="1" applyFont="1" applyFill="1" applyBorder="1" applyAlignment="1" applyProtection="1">
      <alignment horizontal="right"/>
    </xf>
    <xf numFmtId="2" fontId="19" fillId="4" borderId="0" xfId="0" applyNumberFormat="1" applyFont="1" applyFill="1" applyBorder="1" applyProtection="1"/>
    <xf numFmtId="0" fontId="8" fillId="4" borderId="0" xfId="0" applyFont="1" applyFill="1" applyBorder="1" applyProtection="1"/>
    <xf numFmtId="2" fontId="8" fillId="4" borderId="0" xfId="0" applyNumberFormat="1" applyFont="1" applyFill="1" applyBorder="1" applyProtection="1"/>
    <xf numFmtId="167" fontId="0" fillId="4" borderId="0" xfId="0" applyNumberFormat="1" applyFill="1" applyBorder="1" applyProtection="1"/>
    <xf numFmtId="2" fontId="0" fillId="4" borderId="0" xfId="0" applyNumberFormat="1" applyFill="1" applyBorder="1" applyAlignment="1" applyProtection="1">
      <alignment horizontal="right"/>
    </xf>
    <xf numFmtId="2" fontId="7" fillId="4" borderId="0" xfId="0" applyNumberFormat="1" applyFont="1" applyFill="1" applyBorder="1" applyAlignment="1" applyProtection="1">
      <alignment horizontal="right"/>
    </xf>
    <xf numFmtId="2" fontId="19" fillId="4" borderId="0" xfId="0" applyNumberFormat="1" applyFont="1" applyFill="1" applyBorder="1" applyAlignment="1" applyProtection="1">
      <alignment horizontal="right"/>
    </xf>
    <xf numFmtId="2" fontId="11" fillId="4" borderId="0" xfId="0" applyNumberFormat="1" applyFont="1" applyFill="1" applyBorder="1" applyProtection="1"/>
    <xf numFmtId="167" fontId="11" fillId="4" borderId="0" xfId="0" applyNumberFormat="1" applyFont="1" applyFill="1" applyBorder="1" applyProtection="1"/>
    <xf numFmtId="165" fontId="11" fillId="0" borderId="13" xfId="0" applyNumberFormat="1" applyFont="1" applyBorder="1" applyAlignment="1">
      <alignment horizontal="right"/>
    </xf>
    <xf numFmtId="0" fontId="0" fillId="0" borderId="0" xfId="0" applyBorder="1" applyAlignment="1">
      <alignment horizontal="center"/>
    </xf>
    <xf numFmtId="0" fontId="26" fillId="0" borderId="0" xfId="0" applyFont="1" applyBorder="1" applyAlignment="1" applyProtection="1">
      <alignment horizontal="left"/>
    </xf>
    <xf numFmtId="0" fontId="0" fillId="0" borderId="8" xfId="0" applyBorder="1" applyAlignment="1">
      <alignment horizontal="center"/>
    </xf>
    <xf numFmtId="0" fontId="0" fillId="4" borderId="8" xfId="0" applyFill="1" applyBorder="1"/>
    <xf numFmtId="0" fontId="0" fillId="4" borderId="7" xfId="0" applyFill="1" applyBorder="1"/>
    <xf numFmtId="0" fontId="11" fillId="4" borderId="7" xfId="0" applyFont="1" applyFill="1" applyBorder="1"/>
    <xf numFmtId="0" fontId="0" fillId="4" borderId="10" xfId="0" applyFill="1" applyBorder="1"/>
    <xf numFmtId="0" fontId="0" fillId="4" borderId="12" xfId="0" applyFill="1" applyBorder="1"/>
    <xf numFmtId="0" fontId="0" fillId="4" borderId="8" xfId="0" applyFill="1" applyBorder="1" applyProtection="1"/>
    <xf numFmtId="0" fontId="0" fillId="4" borderId="7" xfId="0" applyFill="1" applyBorder="1" applyProtection="1"/>
    <xf numFmtId="0" fontId="8" fillId="4" borderId="7" xfId="0" applyFont="1" applyFill="1" applyBorder="1" applyProtection="1"/>
    <xf numFmtId="0" fontId="11" fillId="4" borderId="7" xfId="0" applyFont="1" applyFill="1" applyBorder="1" applyProtection="1"/>
    <xf numFmtId="0" fontId="0" fillId="4" borderId="25" xfId="0" applyFill="1" applyBorder="1" applyProtection="1"/>
    <xf numFmtId="0" fontId="11" fillId="4" borderId="26" xfId="0" applyFont="1" applyFill="1" applyBorder="1" applyProtection="1"/>
    <xf numFmtId="2" fontId="11" fillId="4" borderId="26" xfId="0" applyNumberFormat="1" applyFont="1" applyFill="1" applyBorder="1" applyProtection="1"/>
    <xf numFmtId="167" fontId="11" fillId="4" borderId="26" xfId="0" applyNumberFormat="1" applyFont="1" applyFill="1" applyBorder="1" applyProtection="1"/>
    <xf numFmtId="0" fontId="11" fillId="4" borderId="27" xfId="0" applyFont="1" applyFill="1" applyBorder="1" applyProtection="1"/>
    <xf numFmtId="0" fontId="26" fillId="0" borderId="8" xfId="0" applyFont="1" applyBorder="1" applyAlignment="1" applyProtection="1">
      <alignment horizontal="left"/>
    </xf>
    <xf numFmtId="0" fontId="26" fillId="0" borderId="7" xfId="0" applyFont="1" applyBorder="1" applyAlignment="1" applyProtection="1">
      <alignment horizontal="left"/>
    </xf>
    <xf numFmtId="0" fontId="11" fillId="4" borderId="8" xfId="0" applyFont="1" applyFill="1" applyBorder="1"/>
    <xf numFmtId="0" fontId="11" fillId="4" borderId="8" xfId="0" applyFont="1" applyFill="1" applyBorder="1" applyAlignment="1">
      <alignment horizontal="left" indent="1"/>
    </xf>
    <xf numFmtId="0" fontId="11" fillId="4" borderId="10" xfId="0" applyFont="1" applyFill="1" applyBorder="1"/>
    <xf numFmtId="0" fontId="11" fillId="4" borderId="12" xfId="0" applyFont="1" applyFill="1" applyBorder="1"/>
    <xf numFmtId="0" fontId="8" fillId="4" borderId="7" xfId="0" applyFont="1" applyFill="1" applyBorder="1" applyAlignment="1">
      <alignment horizontal="right"/>
    </xf>
    <xf numFmtId="0" fontId="11" fillId="4" borderId="8" xfId="0" applyFont="1" applyFill="1" applyBorder="1" applyAlignment="1"/>
    <xf numFmtId="0" fontId="11" fillId="4" borderId="25" xfId="0" applyFont="1" applyFill="1" applyBorder="1"/>
    <xf numFmtId="0" fontId="11" fillId="4" borderId="26" xfId="0" applyFont="1" applyFill="1" applyBorder="1"/>
    <xf numFmtId="0" fontId="11" fillId="4" borderId="27" xfId="0" applyFont="1" applyFill="1" applyBorder="1"/>
    <xf numFmtId="0" fontId="26" fillId="0" borderId="0" xfId="0" applyFont="1" applyBorder="1" applyAlignment="1" applyProtection="1"/>
    <xf numFmtId="0" fontId="0" fillId="5" borderId="0" xfId="0" applyFill="1"/>
    <xf numFmtId="3" fontId="0" fillId="6" borderId="14" xfId="0" applyNumberFormat="1" applyFill="1" applyBorder="1" applyProtection="1">
      <protection locked="0"/>
    </xf>
    <xf numFmtId="166" fontId="0" fillId="6" borderId="14" xfId="0" applyNumberFormat="1" applyFill="1" applyBorder="1" applyProtection="1">
      <protection locked="0"/>
    </xf>
    <xf numFmtId="0" fontId="0" fillId="6" borderId="14" xfId="0" applyFill="1" applyBorder="1" applyProtection="1">
      <protection locked="0"/>
    </xf>
    <xf numFmtId="2" fontId="0" fillId="6" borderId="14" xfId="0" applyNumberFormat="1" applyFill="1" applyBorder="1" applyProtection="1">
      <protection locked="0"/>
    </xf>
    <xf numFmtId="1" fontId="0" fillId="6" borderId="14" xfId="0" applyNumberFormat="1" applyFill="1" applyBorder="1" applyProtection="1">
      <protection locked="0"/>
    </xf>
    <xf numFmtId="167" fontId="0" fillId="6" borderId="14" xfId="0" applyNumberFormat="1" applyFill="1" applyBorder="1" applyProtection="1">
      <protection locked="0"/>
    </xf>
    <xf numFmtId="166" fontId="11" fillId="6" borderId="28" xfId="0" applyNumberFormat="1" applyFont="1" applyFill="1" applyBorder="1" applyProtection="1">
      <protection locked="0"/>
    </xf>
    <xf numFmtId="166" fontId="0" fillId="6" borderId="28" xfId="0" applyNumberFormat="1" applyFill="1" applyBorder="1" applyProtection="1">
      <protection locked="0"/>
    </xf>
    <xf numFmtId="164" fontId="0" fillId="6" borderId="14" xfId="0" applyNumberFormat="1" applyFill="1" applyBorder="1" applyProtection="1">
      <protection locked="0"/>
    </xf>
    <xf numFmtId="170" fontId="0" fillId="6" borderId="14" xfId="0" applyNumberFormat="1" applyFill="1" applyBorder="1" applyAlignment="1" applyProtection="1">
      <alignment horizontal="right"/>
      <protection locked="0"/>
    </xf>
    <xf numFmtId="2" fontId="0" fillId="6" borderId="14" xfId="0" applyNumberFormat="1" applyFill="1" applyBorder="1" applyAlignment="1" applyProtection="1">
      <alignment horizontal="right"/>
      <protection locked="0"/>
    </xf>
    <xf numFmtId="165" fontId="0" fillId="6" borderId="14" xfId="0" applyNumberFormat="1" applyFill="1" applyBorder="1" applyProtection="1">
      <protection locked="0"/>
    </xf>
    <xf numFmtId="165" fontId="11" fillId="6" borderId="14" xfId="0" applyNumberFormat="1" applyFont="1" applyFill="1" applyBorder="1" applyAlignment="1" applyProtection="1">
      <alignment horizontal="right"/>
      <protection locked="0"/>
    </xf>
    <xf numFmtId="0" fontId="0" fillId="0" borderId="11" xfId="0" applyBorder="1" applyAlignment="1">
      <alignment horizontal="left"/>
    </xf>
    <xf numFmtId="0" fontId="43" fillId="4" borderId="14" xfId="0" applyFont="1" applyFill="1" applyBorder="1" applyAlignment="1">
      <alignment horizontal="center" wrapText="1"/>
    </xf>
    <xf numFmtId="44" fontId="0" fillId="0" borderId="0" xfId="0" applyNumberFormat="1" applyAlignment="1">
      <alignment horizontal="left"/>
    </xf>
    <xf numFmtId="42" fontId="0" fillId="0" borderId="0" xfId="0" applyNumberFormat="1"/>
    <xf numFmtId="44" fontId="0" fillId="0" borderId="0" xfId="0" applyNumberFormat="1" applyAlignment="1">
      <alignment horizontal="center"/>
    </xf>
    <xf numFmtId="42" fontId="0" fillId="0" borderId="1" xfId="0" applyNumberFormat="1" applyBorder="1"/>
    <xf numFmtId="44" fontId="0" fillId="0" borderId="1" xfId="0" applyNumberFormat="1" applyBorder="1" applyAlignment="1">
      <alignment horizontal="center"/>
    </xf>
    <xf numFmtId="17" fontId="12" fillId="0" borderId="0" xfId="0" applyNumberFormat="1" applyFont="1" applyBorder="1"/>
    <xf numFmtId="40" fontId="0" fillId="0" borderId="0" xfId="0" applyNumberFormat="1" applyBorder="1" applyAlignment="1">
      <alignment horizontal="left"/>
    </xf>
    <xf numFmtId="44" fontId="5" fillId="5" borderId="0" xfId="0" applyNumberFormat="1" applyFont="1" applyFill="1" applyBorder="1" applyAlignment="1">
      <alignment horizontal="right"/>
    </xf>
    <xf numFmtId="44" fontId="5" fillId="5" borderId="1" xfId="0" applyNumberFormat="1" applyFont="1" applyFill="1" applyBorder="1" applyAlignment="1">
      <alignment horizontal="right"/>
    </xf>
    <xf numFmtId="44" fontId="6" fillId="5" borderId="7" xfId="0" applyNumberFormat="1" applyFont="1" applyFill="1" applyBorder="1" applyProtection="1">
      <protection locked="0"/>
    </xf>
    <xf numFmtId="0" fontId="0" fillId="5" borderId="7" xfId="0" applyFill="1" applyBorder="1"/>
    <xf numFmtId="44" fontId="5" fillId="0" borderId="0" xfId="0" applyNumberFormat="1" applyFont="1" applyBorder="1" applyAlignment="1">
      <alignment horizontal="left" wrapText="1"/>
    </xf>
    <xf numFmtId="44" fontId="6" fillId="5" borderId="7" xfId="0" applyNumberFormat="1" applyFont="1" applyFill="1" applyBorder="1" applyAlignment="1">
      <alignment horizontal="right"/>
    </xf>
    <xf numFmtId="44" fontId="6" fillId="5" borderId="12" xfId="0" applyNumberFormat="1" applyFont="1" applyFill="1" applyBorder="1" applyProtection="1">
      <protection locked="0"/>
    </xf>
    <xf numFmtId="0" fontId="8" fillId="0" borderId="0" xfId="0" applyFont="1" applyAlignment="1">
      <alignment wrapText="1"/>
    </xf>
    <xf numFmtId="40" fontId="0" fillId="0" borderId="1" xfId="0" applyNumberFormat="1" applyBorder="1" applyAlignment="1">
      <alignment horizontal="left"/>
    </xf>
    <xf numFmtId="0" fontId="0" fillId="0" borderId="4" xfId="0" applyBorder="1" applyAlignment="1">
      <alignment horizontal="left"/>
    </xf>
    <xf numFmtId="44" fontId="0" fillId="0" borderId="0" xfId="0" applyNumberFormat="1" applyFill="1" applyBorder="1"/>
    <xf numFmtId="2" fontId="0" fillId="0" borderId="0" xfId="0" applyNumberFormat="1"/>
    <xf numFmtId="173" fontId="0" fillId="0" borderId="0" xfId="0" applyNumberFormat="1"/>
    <xf numFmtId="174" fontId="0" fillId="0" borderId="0" xfId="0" applyNumberFormat="1"/>
    <xf numFmtId="0" fontId="8" fillId="0" borderId="0" xfId="1" applyFont="1" applyFill="1" applyAlignment="1" applyProtection="1">
      <alignment horizontal="left"/>
    </xf>
    <xf numFmtId="0" fontId="0" fillId="0" borderId="17" xfId="0" applyBorder="1"/>
    <xf numFmtId="0" fontId="0" fillId="0" borderId="17" xfId="0" applyFill="1" applyBorder="1"/>
    <xf numFmtId="17" fontId="0" fillId="0" borderId="17" xfId="0" applyNumberFormat="1" applyBorder="1"/>
    <xf numFmtId="0" fontId="0" fillId="0" borderId="0" xfId="0" applyBorder="1" applyAlignment="1"/>
    <xf numFmtId="0" fontId="15" fillId="0" borderId="9" xfId="0" applyFont="1" applyBorder="1" applyAlignment="1">
      <alignment horizontal="center"/>
    </xf>
    <xf numFmtId="0" fontId="15" fillId="0" borderId="0" xfId="0" applyFont="1" applyBorder="1" applyAlignment="1">
      <alignment horizontal="center"/>
    </xf>
    <xf numFmtId="14" fontId="4" fillId="4" borderId="18" xfId="0" applyNumberFormat="1" applyFont="1" applyFill="1" applyBorder="1"/>
    <xf numFmtId="0" fontId="0" fillId="0" borderId="1" xfId="0" applyFill="1" applyBorder="1"/>
    <xf numFmtId="44" fontId="4" fillId="0" borderId="0" xfId="4" applyNumberFormat="1" applyFont="1" applyFill="1"/>
    <xf numFmtId="172" fontId="4" fillId="0" borderId="0" xfId="4" applyNumberFormat="1" applyFont="1" applyFill="1"/>
    <xf numFmtId="44" fontId="8" fillId="0" borderId="9" xfId="0" applyNumberFormat="1" applyFont="1" applyBorder="1" applyAlignment="1">
      <alignment horizontal="left"/>
    </xf>
    <xf numFmtId="44" fontId="4" fillId="0" borderId="1" xfId="4" applyNumberFormat="1" applyFont="1" applyFill="1" applyBorder="1"/>
    <xf numFmtId="172" fontId="4" fillId="0" borderId="1" xfId="4" applyNumberFormat="1" applyFont="1" applyFill="1" applyBorder="1"/>
    <xf numFmtId="44" fontId="5" fillId="0" borderId="1" xfId="0" applyNumberFormat="1" applyFont="1" applyBorder="1" applyAlignment="1">
      <alignment horizontal="left" wrapText="1"/>
    </xf>
    <xf numFmtId="0" fontId="0" fillId="0" borderId="21" xfId="0" applyBorder="1"/>
    <xf numFmtId="44" fontId="0" fillId="0" borderId="6" xfId="0" applyNumberFormat="1" applyBorder="1"/>
    <xf numFmtId="44" fontId="0" fillId="0" borderId="6" xfId="0" applyNumberFormat="1" applyBorder="1" applyAlignment="1"/>
    <xf numFmtId="44" fontId="6" fillId="5" borderId="11" xfId="0" applyNumberFormat="1" applyFont="1" applyFill="1" applyBorder="1" applyProtection="1">
      <protection locked="0"/>
    </xf>
    <xf numFmtId="0" fontId="25" fillId="0" borderId="0" xfId="1" applyFill="1" applyBorder="1" applyAlignment="1" applyProtection="1"/>
    <xf numFmtId="0" fontId="4" fillId="0" borderId="0" xfId="1" applyFont="1" applyFill="1" applyAlignment="1" applyProtection="1">
      <alignment wrapText="1"/>
    </xf>
    <xf numFmtId="0" fontId="0" fillId="0" borderId="41" xfId="0" applyFill="1" applyBorder="1"/>
    <xf numFmtId="0" fontId="42" fillId="0" borderId="41" xfId="1" applyFont="1" applyFill="1" applyBorder="1" applyAlignment="1" applyProtection="1"/>
    <xf numFmtId="0" fontId="41" fillId="0" borderId="41" xfId="1" applyFont="1" applyFill="1" applyBorder="1" applyAlignment="1" applyProtection="1"/>
    <xf numFmtId="0" fontId="38" fillId="0" borderId="41" xfId="0" applyFont="1" applyFill="1" applyBorder="1" applyAlignment="1"/>
    <xf numFmtId="0" fontId="41" fillId="0" borderId="41" xfId="1" applyFont="1" applyFill="1" applyBorder="1" applyAlignment="1" applyProtection="1">
      <alignment horizontal="left" wrapText="1" indent="2"/>
    </xf>
    <xf numFmtId="0" fontId="39" fillId="0" borderId="41" xfId="0" applyFont="1" applyFill="1" applyBorder="1" applyAlignment="1"/>
    <xf numFmtId="0" fontId="25" fillId="0" borderId="41" xfId="1" applyFill="1" applyBorder="1" applyAlignment="1" applyProtection="1"/>
    <xf numFmtId="0" fontId="27" fillId="0" borderId="41" xfId="1" applyFont="1" applyFill="1" applyBorder="1" applyAlignment="1" applyProtection="1">
      <alignment horizontal="left"/>
    </xf>
    <xf numFmtId="0" fontId="7" fillId="0" borderId="41" xfId="1" applyNumberFormat="1" applyFont="1" applyFill="1" applyBorder="1" applyAlignment="1" applyProtection="1">
      <alignment horizontal="left"/>
    </xf>
    <xf numFmtId="0" fontId="47" fillId="0" borderId="41" xfId="1" applyNumberFormat="1" applyFont="1" applyFill="1" applyBorder="1" applyAlignment="1" applyProtection="1">
      <alignment horizontal="left"/>
    </xf>
    <xf numFmtId="14" fontId="7" fillId="0" borderId="41" xfId="0" applyNumberFormat="1" applyFont="1" applyFill="1" applyBorder="1" applyAlignment="1" applyProtection="1">
      <alignment horizontal="left"/>
    </xf>
    <xf numFmtId="0" fontId="48" fillId="0" borderId="41" xfId="0" applyFont="1" applyFill="1" applyBorder="1" applyAlignment="1">
      <alignment horizontal="left"/>
    </xf>
    <xf numFmtId="0" fontId="0" fillId="0" borderId="42" xfId="0" applyFill="1" applyBorder="1"/>
    <xf numFmtId="0" fontId="69" fillId="0" borderId="41" xfId="1" applyFont="1" applyFill="1" applyBorder="1" applyAlignment="1" applyProtection="1"/>
    <xf numFmtId="0" fontId="70" fillId="0" borderId="0" xfId="0" applyFont="1" applyFill="1" applyAlignment="1">
      <alignment wrapText="1"/>
    </xf>
    <xf numFmtId="0" fontId="69" fillId="0" borderId="0" xfId="1" applyFont="1" applyFill="1" applyAlignment="1" applyProtection="1"/>
    <xf numFmtId="17" fontId="12" fillId="0" borderId="6" xfId="0" applyNumberFormat="1" applyFont="1" applyBorder="1"/>
    <xf numFmtId="44" fontId="0" fillId="0" borderId="11" xfId="0" applyNumberFormat="1" applyBorder="1"/>
    <xf numFmtId="44" fontId="0" fillId="0" borderId="43" xfId="0" applyNumberFormat="1" applyBorder="1"/>
    <xf numFmtId="44" fontId="4" fillId="0" borderId="0" xfId="4" applyNumberFormat="1" applyFont="1" applyFill="1" applyBorder="1"/>
    <xf numFmtId="172" fontId="4" fillId="0" borderId="0" xfId="4" applyNumberFormat="1" applyFont="1" applyFill="1" applyBorder="1"/>
    <xf numFmtId="0" fontId="0" fillId="0" borderId="6" xfId="0" applyFill="1" applyBorder="1"/>
    <xf numFmtId="0" fontId="0" fillId="0" borderId="13" xfId="0" applyBorder="1"/>
    <xf numFmtId="44" fontId="5" fillId="0" borderId="3" xfId="0" applyNumberFormat="1" applyFont="1" applyBorder="1" applyAlignment="1">
      <alignment horizontal="left" wrapText="1"/>
    </xf>
    <xf numFmtId="0" fontId="0" fillId="0" borderId="3" xfId="0" applyBorder="1"/>
    <xf numFmtId="0" fontId="0" fillId="0" borderId="17" xfId="0" applyBorder="1" applyAlignment="1">
      <alignment horizontal="center"/>
    </xf>
    <xf numFmtId="165" fontId="11" fillId="0" borderId="17" xfId="0" applyNumberFormat="1" applyFont="1" applyBorder="1" applyAlignment="1">
      <alignment horizontal="right"/>
    </xf>
    <xf numFmtId="40" fontId="11" fillId="0" borderId="17" xfId="0" applyNumberFormat="1" applyFont="1" applyBorder="1" applyAlignment="1">
      <alignment horizontal="right"/>
    </xf>
    <xf numFmtId="44" fontId="8" fillId="0" borderId="17" xfId="0" applyNumberFormat="1" applyFont="1" applyBorder="1"/>
    <xf numFmtId="165" fontId="0" fillId="0" borderId="17" xfId="0" applyNumberFormat="1" applyBorder="1"/>
    <xf numFmtId="40" fontId="8" fillId="0" borderId="17" xfId="0" applyNumberFormat="1" applyFont="1" applyBorder="1" applyAlignment="1">
      <alignment horizontal="center"/>
    </xf>
    <xf numFmtId="0" fontId="4" fillId="0" borderId="0" xfId="0" applyFont="1"/>
    <xf numFmtId="0" fontId="0" fillId="0" borderId="5" xfId="0" applyBorder="1"/>
    <xf numFmtId="40" fontId="11" fillId="0" borderId="4" xfId="0" applyNumberFormat="1" applyFont="1" applyBorder="1" applyAlignment="1">
      <alignment horizontal="right"/>
    </xf>
    <xf numFmtId="0" fontId="40" fillId="4" borderId="44" xfId="0" applyFont="1" applyFill="1" applyBorder="1" applyAlignment="1">
      <alignment horizontal="center"/>
    </xf>
    <xf numFmtId="0" fontId="35" fillId="4" borderId="44" xfId="0" applyFont="1" applyFill="1" applyBorder="1" applyAlignment="1">
      <alignment horizontal="left" vertical="top" wrapText="1"/>
    </xf>
    <xf numFmtId="0" fontId="37" fillId="0" borderId="41" xfId="0" applyFont="1" applyBorder="1" applyAlignment="1">
      <alignment horizontal="left" indent="2"/>
    </xf>
    <xf numFmtId="14" fontId="4" fillId="0" borderId="18" xfId="0" applyNumberFormat="1" applyFont="1" applyFill="1" applyBorder="1"/>
    <xf numFmtId="0" fontId="8" fillId="3" borderId="18" xfId="0" applyFont="1" applyFill="1" applyBorder="1" applyAlignment="1">
      <alignment horizontal="center" wrapText="1"/>
    </xf>
    <xf numFmtId="44" fontId="0" fillId="3" borderId="3" xfId="0" applyNumberFormat="1" applyFill="1" applyBorder="1" applyAlignment="1">
      <alignment horizontal="left"/>
    </xf>
    <xf numFmtId="44" fontId="0" fillId="3" borderId="5" xfId="0" applyNumberFormat="1" applyFill="1" applyBorder="1" applyAlignment="1">
      <alignment horizontal="left"/>
    </xf>
    <xf numFmtId="44" fontId="0" fillId="3" borderId="13" xfId="0" applyNumberFormat="1" applyFill="1" applyBorder="1" applyAlignment="1">
      <alignment horizontal="left"/>
    </xf>
    <xf numFmtId="0" fontId="67" fillId="0" borderId="0" xfId="0" applyFont="1" applyFill="1" applyAlignment="1">
      <alignment horizontal="left" wrapText="1"/>
    </xf>
    <xf numFmtId="0" fontId="71" fillId="0" borderId="41" xfId="1" applyFont="1" applyFill="1" applyBorder="1" applyAlignment="1" applyProtection="1">
      <alignment horizontal="left" wrapText="1"/>
    </xf>
    <xf numFmtId="0" fontId="29" fillId="0" borderId="0" xfId="0" applyFont="1" applyFill="1" applyAlignment="1">
      <alignment horizontal="left" wrapText="1"/>
    </xf>
    <xf numFmtId="0" fontId="17" fillId="4" borderId="21" xfId="0" applyFont="1" applyFill="1" applyBorder="1" applyAlignment="1">
      <alignment horizontal="center"/>
    </xf>
    <xf numFmtId="0" fontId="0" fillId="4" borderId="6" xfId="0" applyFill="1" applyBorder="1" applyAlignment="1">
      <alignment horizontal="center"/>
    </xf>
    <xf numFmtId="0" fontId="0" fillId="4" borderId="11" xfId="0" applyFill="1" applyBorder="1" applyAlignment="1">
      <alignment horizontal="center"/>
    </xf>
    <xf numFmtId="0" fontId="8" fillId="4" borderId="8" xfId="0" applyFont="1" applyFill="1" applyBorder="1" applyAlignment="1" applyProtection="1">
      <alignment horizontal="left"/>
    </xf>
    <xf numFmtId="0" fontId="0" fillId="4" borderId="0" xfId="0" applyFill="1" applyBorder="1" applyAlignment="1" applyProtection="1">
      <alignment horizontal="left"/>
    </xf>
    <xf numFmtId="0" fontId="8" fillId="4" borderId="8" xfId="0" applyFont="1" applyFill="1" applyBorder="1" applyAlignment="1" applyProtection="1"/>
    <xf numFmtId="0" fontId="0" fillId="4" borderId="0" xfId="0" applyFill="1" applyBorder="1" applyAlignment="1" applyProtection="1"/>
    <xf numFmtId="0" fontId="11" fillId="4" borderId="8" xfId="0" applyFont="1" applyFill="1" applyBorder="1" applyAlignment="1"/>
    <xf numFmtId="0" fontId="0" fillId="4" borderId="0" xfId="0" applyFill="1" applyBorder="1" applyAlignment="1"/>
    <xf numFmtId="0" fontId="11" fillId="4" borderId="10" xfId="0" applyFont="1" applyFill="1" applyBorder="1" applyAlignment="1"/>
    <xf numFmtId="0" fontId="0" fillId="4" borderId="1" xfId="0" applyFill="1" applyBorder="1" applyAlignment="1"/>
    <xf numFmtId="0" fontId="11" fillId="4" borderId="0" xfId="0" applyFont="1" applyFill="1" applyBorder="1" applyAlignment="1"/>
    <xf numFmtId="0" fontId="0" fillId="4" borderId="7" xfId="0" applyFill="1" applyBorder="1" applyAlignment="1"/>
    <xf numFmtId="166" fontId="0" fillId="4" borderId="0" xfId="0" applyNumberFormat="1" applyFill="1" applyBorder="1" applyAlignment="1" applyProtection="1"/>
    <xf numFmtId="168" fontId="0" fillId="4" borderId="0" xfId="0" applyNumberFormat="1" applyFill="1" applyBorder="1" applyAlignment="1" applyProtection="1"/>
    <xf numFmtId="3" fontId="0" fillId="4" borderId="0" xfId="0" applyNumberFormat="1" applyFill="1" applyBorder="1" applyAlignment="1" applyProtection="1"/>
    <xf numFmtId="0" fontId="0" fillId="4" borderId="0" xfId="0" applyFont="1" applyFill="1" applyBorder="1" applyAlignment="1"/>
    <xf numFmtId="0" fontId="9" fillId="4" borderId="29" xfId="0" applyFont="1"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20" fillId="4" borderId="22" xfId="0" applyFont="1" applyFill="1" applyBorder="1" applyAlignment="1">
      <alignment horizontal="center"/>
    </xf>
    <xf numFmtId="0" fontId="21" fillId="4" borderId="23" xfId="0" applyFont="1" applyFill="1" applyBorder="1" applyAlignment="1"/>
    <xf numFmtId="0" fontId="21" fillId="4" borderId="24" xfId="0" applyFont="1" applyFill="1" applyBorder="1" applyAlignment="1"/>
    <xf numFmtId="0" fontId="0" fillId="4" borderId="6" xfId="0" applyFill="1" applyBorder="1" applyAlignment="1"/>
    <xf numFmtId="0" fontId="0" fillId="4" borderId="11" xfId="0" applyFill="1" applyBorder="1" applyAlignment="1"/>
    <xf numFmtId="165" fontId="0" fillId="4" borderId="0" xfId="0" applyNumberFormat="1" applyFill="1" applyBorder="1" applyAlignment="1" applyProtection="1"/>
    <xf numFmtId="0" fontId="26" fillId="0" borderId="0" xfId="0" applyFont="1" applyBorder="1" applyAlignment="1" applyProtection="1">
      <alignment horizontal="left"/>
    </xf>
    <xf numFmtId="169" fontId="11" fillId="4" borderId="0" xfId="0" applyNumberFormat="1" applyFont="1" applyFill="1" applyBorder="1" applyAlignment="1" applyProtection="1"/>
    <xf numFmtId="0" fontId="20" fillId="4" borderId="23" xfId="0" applyFont="1" applyFill="1" applyBorder="1" applyAlignment="1">
      <alignment horizontal="center"/>
    </xf>
    <xf numFmtId="0" fontId="20" fillId="4" borderId="24" xfId="0" applyFont="1" applyFill="1" applyBorder="1" applyAlignment="1">
      <alignment horizontal="center"/>
    </xf>
    <xf numFmtId="0" fontId="17" fillId="4" borderId="6" xfId="0" applyFont="1" applyFill="1" applyBorder="1" applyAlignment="1">
      <alignment horizontal="center"/>
    </xf>
    <xf numFmtId="0" fontId="17" fillId="4" borderId="11" xfId="0" applyFont="1" applyFill="1" applyBorder="1" applyAlignment="1">
      <alignment horizontal="center"/>
    </xf>
    <xf numFmtId="169" fontId="0" fillId="4" borderId="0" xfId="0" applyNumberFormat="1" applyFill="1" applyBorder="1" applyAlignment="1" applyProtection="1"/>
    <xf numFmtId="0" fontId="17" fillId="4" borderId="21" xfId="0" applyFont="1" applyFill="1" applyBorder="1" applyAlignment="1" applyProtection="1">
      <alignment horizontal="center"/>
    </xf>
    <xf numFmtId="0" fontId="19" fillId="4" borderId="6" xfId="0" applyFont="1" applyFill="1" applyBorder="1" applyAlignment="1" applyProtection="1">
      <alignment horizontal="center"/>
    </xf>
    <xf numFmtId="0" fontId="0" fillId="4" borderId="11" xfId="0" applyFill="1" applyBorder="1" applyAlignment="1" applyProtection="1"/>
    <xf numFmtId="1" fontId="0" fillId="4" borderId="0" xfId="0" applyNumberFormat="1" applyFill="1" applyBorder="1" applyAlignment="1" applyProtection="1"/>
    <xf numFmtId="0" fontId="26" fillId="0" borderId="8" xfId="0" applyFont="1" applyBorder="1" applyAlignment="1" applyProtection="1">
      <alignment horizontal="left"/>
    </xf>
    <xf numFmtId="0" fontId="26" fillId="0" borderId="7" xfId="0" applyFont="1" applyBorder="1" applyAlignment="1" applyProtection="1">
      <alignment horizontal="left"/>
    </xf>
    <xf numFmtId="0" fontId="8" fillId="4" borderId="0" xfId="0" applyFont="1" applyFill="1" applyBorder="1" applyAlignment="1" applyProtection="1"/>
    <xf numFmtId="0" fontId="0" fillId="4" borderId="7" xfId="0" applyFill="1" applyBorder="1" applyAlignment="1" applyProtection="1"/>
    <xf numFmtId="166" fontId="0" fillId="4" borderId="1" xfId="0" applyNumberFormat="1" applyFill="1" applyBorder="1" applyAlignment="1" applyProtection="1"/>
    <xf numFmtId="0" fontId="11" fillId="4" borderId="1" xfId="0" applyFont="1" applyFill="1" applyBorder="1" applyAlignment="1"/>
    <xf numFmtId="0" fontId="4" fillId="0" borderId="0" xfId="0" applyFont="1" applyFill="1" applyBorder="1" applyAlignment="1">
      <alignment horizontal="left"/>
    </xf>
    <xf numFmtId="0" fontId="0" fillId="0" borderId="0" xfId="0" applyAlignment="1"/>
    <xf numFmtId="0" fontId="11" fillId="0" borderId="0" xfId="0" applyFont="1" applyFill="1" applyBorder="1" applyAlignment="1">
      <alignment horizontal="left"/>
    </xf>
    <xf numFmtId="0" fontId="9" fillId="0" borderId="0" xfId="0" applyFont="1" applyBorder="1" applyAlignment="1">
      <alignment horizontal="center"/>
    </xf>
    <xf numFmtId="0" fontId="0" fillId="0" borderId="0" xfId="0" applyBorder="1" applyAlignment="1"/>
    <xf numFmtId="0" fontId="36" fillId="0" borderId="19" xfId="0" applyFont="1" applyBorder="1" applyAlignment="1">
      <alignment horizontal="center"/>
    </xf>
    <xf numFmtId="0" fontId="0" fillId="0" borderId="17" xfId="0" applyBorder="1" applyAlignment="1"/>
    <xf numFmtId="0" fontId="0" fillId="0" borderId="20" xfId="0" applyBorder="1" applyAlignment="1"/>
    <xf numFmtId="0" fontId="15" fillId="0" borderId="16" xfId="0" applyFont="1" applyBorder="1" applyAlignment="1">
      <alignment horizontal="center"/>
    </xf>
    <xf numFmtId="0" fontId="0" fillId="0" borderId="16" xfId="0" applyBorder="1" applyAlignment="1"/>
    <xf numFmtId="0" fontId="15" fillId="0" borderId="21" xfId="0" applyFont="1" applyBorder="1" applyAlignment="1">
      <alignment horizontal="center"/>
    </xf>
    <xf numFmtId="0" fontId="0" fillId="0" borderId="13" xfId="0" applyBorder="1" applyAlignment="1"/>
    <xf numFmtId="0" fontId="15" fillId="0" borderId="9" xfId="0" applyFont="1" applyBorder="1" applyAlignment="1">
      <alignment horizontal="center"/>
    </xf>
    <xf numFmtId="0" fontId="36" fillId="0" borderId="22" xfId="0" applyFont="1" applyBorder="1" applyAlignment="1">
      <alignment horizontal="center"/>
    </xf>
    <xf numFmtId="0" fontId="0" fillId="0" borderId="23" xfId="0" applyBorder="1" applyAlignment="1"/>
    <xf numFmtId="0" fontId="0" fillId="0" borderId="24" xfId="0" applyBorder="1" applyAlignment="1"/>
    <xf numFmtId="0" fontId="15" fillId="0" borderId="1" xfId="0" applyFont="1" applyBorder="1" applyAlignment="1">
      <alignment horizontal="center"/>
    </xf>
    <xf numFmtId="0" fontId="0" fillId="0" borderId="3" xfId="0" applyBorder="1" applyAlignment="1">
      <alignment horizontal="center"/>
    </xf>
    <xf numFmtId="0" fontId="15" fillId="0" borderId="2" xfId="0" applyFont="1" applyBorder="1" applyAlignment="1">
      <alignment horizontal="center"/>
    </xf>
    <xf numFmtId="0" fontId="0" fillId="0" borderId="1" xfId="0" applyBorder="1" applyAlignment="1">
      <alignment horizontal="center"/>
    </xf>
    <xf numFmtId="0" fontId="0" fillId="0" borderId="1" xfId="0" applyBorder="1" applyAlignment="1"/>
    <xf numFmtId="0" fontId="0" fillId="0" borderId="3" xfId="0" applyBorder="1" applyAlignment="1"/>
    <xf numFmtId="0" fontId="15" fillId="0" borderId="0" xfId="0" applyFont="1" applyBorder="1" applyAlignment="1">
      <alignment horizontal="center"/>
    </xf>
    <xf numFmtId="0" fontId="0" fillId="0" borderId="7" xfId="0" applyBorder="1" applyAlignment="1"/>
    <xf numFmtId="0" fontId="0" fillId="0" borderId="0" xfId="0" applyBorder="1" applyAlignment="1">
      <alignment horizontal="center"/>
    </xf>
    <xf numFmtId="0" fontId="35" fillId="0" borderId="16" xfId="0" applyFont="1" applyBorder="1" applyAlignment="1">
      <alignment horizontal="center"/>
    </xf>
    <xf numFmtId="0" fontId="11" fillId="0" borderId="23" xfId="0" applyFont="1" applyBorder="1" applyAlignment="1"/>
    <xf numFmtId="0" fontId="11" fillId="0" borderId="24" xfId="0" applyFont="1" applyBorder="1" applyAlignment="1"/>
    <xf numFmtId="0" fontId="15" fillId="0" borderId="1" xfId="0" applyFont="1" applyFill="1" applyBorder="1" applyAlignment="1">
      <alignment horizontal="center"/>
    </xf>
  </cellXfs>
  <cellStyles count="56">
    <cellStyle name="20% - Accent1 2" xfId="5" xr:uid="{00000000-0005-0000-0000-000000000000}"/>
    <cellStyle name="20% - Accent2 2" xfId="6" xr:uid="{00000000-0005-0000-0000-000001000000}"/>
    <cellStyle name="20% - Accent3 2" xfId="7" xr:uid="{00000000-0005-0000-0000-000002000000}"/>
    <cellStyle name="20% - Accent4 2" xfId="8" xr:uid="{00000000-0005-0000-0000-000003000000}"/>
    <cellStyle name="20% - Accent5 2" xfId="9" xr:uid="{00000000-0005-0000-0000-000004000000}"/>
    <cellStyle name="20% - Accent6 2" xfId="10" xr:uid="{00000000-0005-0000-0000-000005000000}"/>
    <cellStyle name="40% - Accent1 2" xfId="11" xr:uid="{00000000-0005-0000-0000-000006000000}"/>
    <cellStyle name="40% - Accent2 2" xfId="12" xr:uid="{00000000-0005-0000-0000-000007000000}"/>
    <cellStyle name="40% - Accent3 2" xfId="13" xr:uid="{00000000-0005-0000-0000-000008000000}"/>
    <cellStyle name="40% - Accent4 2" xfId="14" xr:uid="{00000000-0005-0000-0000-000009000000}"/>
    <cellStyle name="40% - Accent5 2" xfId="15" xr:uid="{00000000-0005-0000-0000-00000A000000}"/>
    <cellStyle name="40% - Accent6 2" xfId="16" xr:uid="{00000000-0005-0000-0000-00000B000000}"/>
    <cellStyle name="60% - Accent1 2" xfId="17" xr:uid="{00000000-0005-0000-0000-00000C000000}"/>
    <cellStyle name="60% - Accent2 2" xfId="18" xr:uid="{00000000-0005-0000-0000-00000D000000}"/>
    <cellStyle name="60% - Accent3 2" xfId="19" xr:uid="{00000000-0005-0000-0000-00000E000000}"/>
    <cellStyle name="60% - Accent4 2" xfId="20" xr:uid="{00000000-0005-0000-0000-00000F000000}"/>
    <cellStyle name="60% - Accent5 2" xfId="21" xr:uid="{00000000-0005-0000-0000-000010000000}"/>
    <cellStyle name="60% - Accent6 2" xfId="22" xr:uid="{00000000-0005-0000-0000-000011000000}"/>
    <cellStyle name="Accent1 2" xfId="23" xr:uid="{00000000-0005-0000-0000-000012000000}"/>
    <cellStyle name="Accent2 2" xfId="24" xr:uid="{00000000-0005-0000-0000-000013000000}"/>
    <cellStyle name="Accent3 2" xfId="25" xr:uid="{00000000-0005-0000-0000-000014000000}"/>
    <cellStyle name="Accent4 2" xfId="26" xr:uid="{00000000-0005-0000-0000-000015000000}"/>
    <cellStyle name="Accent5 2" xfId="27" xr:uid="{00000000-0005-0000-0000-000016000000}"/>
    <cellStyle name="Accent6 2" xfId="28" xr:uid="{00000000-0005-0000-0000-000017000000}"/>
    <cellStyle name="Bad 2" xfId="29" xr:uid="{00000000-0005-0000-0000-000018000000}"/>
    <cellStyle name="Calculation 2" xfId="30" xr:uid="{00000000-0005-0000-0000-000019000000}"/>
    <cellStyle name="Check Cell 2" xfId="31" xr:uid="{00000000-0005-0000-0000-00001A000000}"/>
    <cellStyle name="Explanatory Text 2" xfId="32" xr:uid="{00000000-0005-0000-0000-00001B000000}"/>
    <cellStyle name="Good 2" xfId="33" xr:uid="{00000000-0005-0000-0000-00001C000000}"/>
    <cellStyle name="Heading 1 2" xfId="34" xr:uid="{00000000-0005-0000-0000-00001D000000}"/>
    <cellStyle name="Heading 2 2" xfId="35" xr:uid="{00000000-0005-0000-0000-00001E000000}"/>
    <cellStyle name="Heading 3 2" xfId="36" xr:uid="{00000000-0005-0000-0000-00001F000000}"/>
    <cellStyle name="Heading 4 2" xfId="37" xr:uid="{00000000-0005-0000-0000-000020000000}"/>
    <cellStyle name="Hyperlink" xfId="1" builtinId="8"/>
    <cellStyle name="Input 2" xfId="38" xr:uid="{00000000-0005-0000-0000-000022000000}"/>
    <cellStyle name="Linked Cell 2" xfId="39" xr:uid="{00000000-0005-0000-0000-000023000000}"/>
    <cellStyle name="Neutral 2" xfId="40" xr:uid="{00000000-0005-0000-0000-000024000000}"/>
    <cellStyle name="Normal" xfId="0" builtinId="0"/>
    <cellStyle name="Normal 2" xfId="2" xr:uid="{00000000-0005-0000-0000-000026000000}"/>
    <cellStyle name="Normal 2 2" xfId="42" xr:uid="{00000000-0005-0000-0000-000027000000}"/>
    <cellStyle name="Normal 2 3" xfId="41" xr:uid="{00000000-0005-0000-0000-000028000000}"/>
    <cellStyle name="Normal 3" xfId="43" xr:uid="{00000000-0005-0000-0000-000029000000}"/>
    <cellStyle name="Normal 4" xfId="49" xr:uid="{00000000-0005-0000-0000-00002A000000}"/>
    <cellStyle name="Normal 5" xfId="50" xr:uid="{00000000-0005-0000-0000-00002B000000}"/>
    <cellStyle name="Normal 5 2" xfId="54" xr:uid="{00000000-0005-0000-0000-00002C000000}"/>
    <cellStyle name="Normal 5 3" xfId="55" xr:uid="{00000000-0005-0000-0000-00002D000000}"/>
    <cellStyle name="Normal 6" xfId="51" xr:uid="{00000000-0005-0000-0000-00002E000000}"/>
    <cellStyle name="Normal 7" xfId="52" xr:uid="{00000000-0005-0000-0000-00002F000000}"/>
    <cellStyle name="Normal 8" xfId="53" xr:uid="{00000000-0005-0000-0000-000030000000}"/>
    <cellStyle name="Normal 9" xfId="4" xr:uid="{00000000-0005-0000-0000-000031000000}"/>
    <cellStyle name="Note 2" xfId="44" xr:uid="{00000000-0005-0000-0000-000032000000}"/>
    <cellStyle name="Output 2" xfId="45" xr:uid="{00000000-0005-0000-0000-000033000000}"/>
    <cellStyle name="Percent" xfId="3" builtinId="5"/>
    <cellStyle name="Title 2" xfId="46" xr:uid="{00000000-0005-0000-0000-000035000000}"/>
    <cellStyle name="Total 2" xfId="47" xr:uid="{00000000-0005-0000-0000-000036000000}"/>
    <cellStyle name="Warning Text 2" xfId="48" xr:uid="{00000000-0005-0000-0000-000037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83B145"/>
      <rgbColor rgb="000000FF"/>
      <rgbColor rgb="00FFFF00"/>
      <rgbColor rgb="00E5E4C9"/>
      <rgbColor rgb="0000FFFF"/>
      <rgbColor rgb="00800000"/>
      <rgbColor rgb="00008000"/>
      <rgbColor rgb="00000080"/>
      <rgbColor rgb="00808000"/>
      <rgbColor rgb="0099CCFF"/>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CC"/>
      <rgbColor rgb="0099CCFF"/>
      <rgbColor rgb="00990000"/>
      <rgbColor rgb="000099FF"/>
      <rgbColor rgb="00FFCC99"/>
      <rgbColor rgb="003366FF"/>
      <rgbColor rgb="0033CCCC"/>
      <rgbColor rgb="0099CC00"/>
      <rgbColor rgb="00FFCC00"/>
      <rgbColor rgb="00FF9900"/>
      <rgbColor rgb="00FF6600"/>
      <rgbColor rgb="0084B0F0"/>
      <rgbColor rgb="00969696"/>
      <rgbColor rgb="00003366"/>
      <rgbColor rgb="00339966"/>
      <rgbColor rgb="00003300"/>
      <rgbColor rgb="00333300"/>
      <rgbColor rgb="00993300"/>
      <rgbColor rgb="00CCECFF"/>
      <rgbColor rgb="005F98EB"/>
      <rgbColor rgb="00333333"/>
    </indexedColors>
    <mruColors>
      <color rgb="FFA2A569"/>
      <color rgb="FFF1BE48"/>
      <color rgb="FFCAC7A7"/>
      <color rgb="FFFFFFCC"/>
      <color rgb="FF7A99AC"/>
      <color rgb="FFC8102E"/>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2.xml"/><Relationship Id="rId13" Type="http://schemas.openxmlformats.org/officeDocument/2006/relationships/chartsheet" Target="chartsheets/sheet7.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chartsheet" Target="chartsheets/sheet1.xml"/><Relationship Id="rId12" Type="http://schemas.openxmlformats.org/officeDocument/2006/relationships/chartsheet" Target="chartsheets/sheet6.xml"/><Relationship Id="rId17" Type="http://schemas.openxmlformats.org/officeDocument/2006/relationships/chartsheet" Target="chartsheets/sheet11.xml"/><Relationship Id="rId2" Type="http://schemas.openxmlformats.org/officeDocument/2006/relationships/worksheet" Target="worksheets/sheet2.xml"/><Relationship Id="rId16" Type="http://schemas.openxmlformats.org/officeDocument/2006/relationships/chartsheet" Target="chartsheets/sheet10.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5.xml"/><Relationship Id="rId5" Type="http://schemas.openxmlformats.org/officeDocument/2006/relationships/worksheet" Target="worksheets/sheet5.xml"/><Relationship Id="rId15" Type="http://schemas.openxmlformats.org/officeDocument/2006/relationships/chartsheet" Target="chartsheets/sheet9.xml"/><Relationship Id="rId10" Type="http://schemas.openxmlformats.org/officeDocument/2006/relationships/chartsheet" Target="chartsheets/sheet4.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9.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32.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5.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36865936"/>
        <c:axId val="236866496"/>
      </c:barChart>
      <c:catAx>
        <c:axId val="236865936"/>
        <c:scaling>
          <c:orientation val="minMax"/>
        </c:scaling>
        <c:delete val="0"/>
        <c:axPos val="b"/>
        <c:majorTickMark val="out"/>
        <c:minorTickMark val="none"/>
        <c:tickLblPos val="nextTo"/>
        <c:crossAx val="236866496"/>
        <c:crosses val="autoZero"/>
        <c:auto val="1"/>
        <c:lblAlgn val="ctr"/>
        <c:lblOffset val="100"/>
        <c:noMultiLvlLbl val="0"/>
      </c:catAx>
      <c:valAx>
        <c:axId val="236866496"/>
        <c:scaling>
          <c:orientation val="minMax"/>
        </c:scaling>
        <c:delete val="0"/>
        <c:axPos val="l"/>
        <c:majorGridlines/>
        <c:numFmt formatCode="mmm\-yy" sourceLinked="1"/>
        <c:majorTickMark val="out"/>
        <c:minorTickMark val="none"/>
        <c:tickLblPos val="nextTo"/>
        <c:crossAx val="236865936"/>
        <c:crosses val="autoZero"/>
        <c:crossBetween val="between"/>
      </c:valAx>
    </c:plotArea>
    <c:legend>
      <c:legendPos val="r"/>
      <c:overlay val="0"/>
    </c:legend>
    <c:plotVisOnly val="1"/>
    <c:dispBlanksAs val="gap"/>
    <c:showDLblsOverMax val="0"/>
  </c:chart>
  <c:spPr>
    <a:ln>
      <a:noFill/>
    </a:ln>
  </c:spPr>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a:t>Cost of Ethanol Production</a:t>
            </a:r>
          </a:p>
          <a:p>
            <a:pPr>
              <a:defRPr/>
            </a:pPr>
            <a:r>
              <a:rPr lang="en-US"/>
              <a:t>(corn cost at corn market price)</a:t>
            </a:r>
          </a:p>
        </c:rich>
      </c:tx>
      <c:layout>
        <c:manualLayout>
          <c:xMode val="edge"/>
          <c:yMode val="edge"/>
          <c:x val="0.36994283406881839"/>
          <c:y val="1.0358599274939347E-2"/>
        </c:manualLayout>
      </c:layout>
      <c:overlay val="0"/>
      <c:spPr>
        <a:noFill/>
        <a:ln w="25400">
          <a:noFill/>
        </a:ln>
      </c:spPr>
    </c:title>
    <c:autoTitleDeleted val="0"/>
    <c:plotArea>
      <c:layout>
        <c:manualLayout>
          <c:layoutTarget val="inner"/>
          <c:xMode val="edge"/>
          <c:yMode val="edge"/>
          <c:x val="0.1431574514724121"/>
          <c:y val="0.12645277138522801"/>
          <c:w val="0.82482201263303634"/>
          <c:h val="0.63211105419689406"/>
        </c:manualLayout>
      </c:layout>
      <c:areaChart>
        <c:grouping val="stacked"/>
        <c:varyColors val="0"/>
        <c:ser>
          <c:idx val="1"/>
          <c:order val="0"/>
          <c:tx>
            <c:v>Corn</c:v>
          </c:tx>
          <c:spPr>
            <a:solidFill>
              <a:schemeClr val="tx2"/>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[0]!T</c:f>
              <c:numCache>
                <c:formatCode>_("$"* #,##0.00_);_("$"* \(#,##0.00\);_("$"* "-"??_);_(@_)</c:formatCode>
                <c:ptCount val="85"/>
                <c:pt idx="0">
                  <c:v>1.5239793792517007</c:v>
                </c:pt>
                <c:pt idx="1">
                  <c:v>1.5874412593984966</c:v>
                </c:pt>
                <c:pt idx="2">
                  <c:v>1.6674319727891158</c:v>
                </c:pt>
                <c:pt idx="3">
                  <c:v>1.7353613945578235</c:v>
                </c:pt>
                <c:pt idx="4">
                  <c:v>1.706590136054422</c:v>
                </c:pt>
                <c:pt idx="5">
                  <c:v>1.590495323129252</c:v>
                </c:pt>
                <c:pt idx="6">
                  <c:v>1.3566558441558443</c:v>
                </c:pt>
                <c:pt idx="7">
                  <c:v>1.2641581632653065</c:v>
                </c:pt>
                <c:pt idx="8">
                  <c:v>1.1935841836734689</c:v>
                </c:pt>
                <c:pt idx="9">
                  <c:v>1.1657467532467531</c:v>
                </c:pt>
                <c:pt idx="10">
                  <c:v>1.2540178571428573</c:v>
                </c:pt>
                <c:pt idx="11">
                  <c:v>1.3481398809523804</c:v>
                </c:pt>
                <c:pt idx="12">
                  <c:v>1.3331696428571433</c:v>
                </c:pt>
                <c:pt idx="13">
                  <c:v>1.3368890977443613</c:v>
                </c:pt>
                <c:pt idx="14">
                  <c:v>1.3481432629870127</c:v>
                </c:pt>
                <c:pt idx="15">
                  <c:v>1.3160182823129252</c:v>
                </c:pt>
                <c:pt idx="16">
                  <c:v>1.2693750000000004</c:v>
                </c:pt>
                <c:pt idx="17">
                  <c:v>1.2513827110389608</c:v>
                </c:pt>
                <c:pt idx="18">
                  <c:v>1.3616883116883118</c:v>
                </c:pt>
                <c:pt idx="19">
                  <c:v>1.253422619047619</c:v>
                </c:pt>
                <c:pt idx="20">
                  <c:v>1.2585884353741501</c:v>
                </c:pt>
                <c:pt idx="21">
                  <c:v>1.273469387755102</c:v>
                </c:pt>
                <c:pt idx="22">
                  <c:v>1.2448325892857144</c:v>
                </c:pt>
                <c:pt idx="23">
                  <c:v>1.259577922077922</c:v>
                </c:pt>
                <c:pt idx="24">
                  <c:v>1.233188437519217</c:v>
                </c:pt>
                <c:pt idx="25">
                  <c:v>1.2412946426442693</c:v>
                </c:pt>
                <c:pt idx="26">
                  <c:v>1.2279114888691756</c:v>
                </c:pt>
                <c:pt idx="27">
                  <c:v>1.2416241485245374</c:v>
                </c:pt>
                <c:pt idx="28">
                  <c:v>1.2883716031402148</c:v>
                </c:pt>
                <c:pt idx="29">
                  <c:v>1.350771099716038</c:v>
                </c:pt>
                <c:pt idx="30">
                  <c:v>1.1314508904303824</c:v>
                </c:pt>
                <c:pt idx="31">
                  <c:v>1.0768051204844291</c:v>
                </c:pt>
                <c:pt idx="32">
                  <c:v>1.0725021292563199</c:v>
                </c:pt>
                <c:pt idx="33">
                  <c:v>1.1243622461143805</c:v>
                </c:pt>
                <c:pt idx="34">
                  <c:v>1.1242410689592364</c:v>
                </c:pt>
                <c:pt idx="35">
                  <c:v>1.1595663250709067</c:v>
                </c:pt>
                <c:pt idx="36">
                  <c:v>1.2068749964237213</c:v>
                </c:pt>
                <c:pt idx="37">
                  <c:v>1.2195958622864316</c:v>
                </c:pt>
                <c:pt idx="38">
                  <c:v>1.1930415395253935</c:v>
                </c:pt>
                <c:pt idx="39">
                  <c:v>1.2012834825686047</c:v>
                </c:pt>
                <c:pt idx="40">
                  <c:v>1.2131290592543491</c:v>
                </c:pt>
                <c:pt idx="41">
                  <c:v>1.2042106330007702</c:v>
                </c:pt>
                <c:pt idx="42">
                  <c:v>1.2149553607617107</c:v>
                </c:pt>
                <c:pt idx="43">
                  <c:v>1.1418425378861365</c:v>
                </c:pt>
                <c:pt idx="44">
                  <c:v>1.1349776898111616</c:v>
                </c:pt>
                <c:pt idx="45">
                  <c:v>1.1267006843268468</c:v>
                </c:pt>
                <c:pt idx="46">
                  <c:v>1.1193526749100005</c:v>
                </c:pt>
                <c:pt idx="47">
                  <c:v>1.1543750060456142</c:v>
                </c:pt>
                <c:pt idx="48">
                  <c:v>1.1727465952740235</c:v>
                </c:pt>
                <c:pt idx="49">
                  <c:v>1.2119595908132712</c:v>
                </c:pt>
                <c:pt idx="50">
                  <c:v>1.246854705469949</c:v>
                </c:pt>
                <c:pt idx="51">
                  <c:v>1.2777636083615882</c:v>
                </c:pt>
                <c:pt idx="52">
                  <c:v>1.3201197275480667</c:v>
                </c:pt>
                <c:pt idx="53">
                  <c:v>1.2114689656260873</c:v>
                </c:pt>
                <c:pt idx="54">
                  <c:v>1.1460352805601497</c:v>
                </c:pt>
                <c:pt idx="55">
                  <c:v>1.1774611806277162</c:v>
                </c:pt>
                <c:pt idx="56">
                  <c:v>1.1316494385998948</c:v>
                </c:pt>
                <c:pt idx="57">
                  <c:v>1.1755681792636972</c:v>
                </c:pt>
                <c:pt idx="58">
                  <c:v>1.2043080372469765</c:v>
                </c:pt>
                <c:pt idx="59">
                  <c:v>1.2343356125995892</c:v>
                </c:pt>
                <c:pt idx="60">
                  <c:v>1.2646258526107892</c:v>
                </c:pt>
                <c:pt idx="61">
                  <c:v>1.2741939498791621</c:v>
                </c:pt>
                <c:pt idx="62">
                  <c:v>1.2685055240076415</c:v>
                </c:pt>
                <c:pt idx="63">
                  <c:v>1.2452719129138179</c:v>
                </c:pt>
                <c:pt idx="64">
                  <c:v>1.2948979538719672</c:v>
                </c:pt>
                <c:pt idx="65">
                  <c:v>1.4862053575260299</c:v>
                </c:pt>
                <c:pt idx="66">
                  <c:v>1.525831978235926</c:v>
                </c:pt>
                <c:pt idx="67">
                  <c:v>1.3503855567473873</c:v>
                </c:pt>
                <c:pt idx="68">
                  <c:v>1.3042075878807478</c:v>
                </c:pt>
                <c:pt idx="69">
                  <c:v>1.3729017887796675</c:v>
                </c:pt>
                <c:pt idx="70">
                  <c:v>1.3033012204600456</c:v>
                </c:pt>
                <c:pt idx="71">
                  <c:v>1.3321205335003989</c:v>
                </c:pt>
                <c:pt idx="72">
                  <c:v>1.3624149601475724</c:v>
                </c:pt>
                <c:pt idx="73">
                  <c:v>1.3421052630234485</c:v>
                </c:pt>
                <c:pt idx="74">
                  <c:v>1.2309862007181365</c:v>
                </c:pt>
                <c:pt idx="75">
                  <c:v>1.04707792304553</c:v>
                </c:pt>
                <c:pt idx="76">
                  <c:v>1.0520870536565781</c:v>
                </c:pt>
                <c:pt idx="77">
                  <c:v>1.1087585029553395</c:v>
                </c:pt>
                <c:pt idx="78">
                  <c:v>1.1093344191065084</c:v>
                </c:pt>
                <c:pt idx="79">
                  <c:v>1.1043154787855085</c:v>
                </c:pt>
                <c:pt idx="80">
                  <c:v>1.2519557845024838</c:v>
                </c:pt>
                <c:pt idx="81">
                  <c:v>1.36288264880375</c:v>
                </c:pt>
                <c:pt idx="82">
                  <c:v>1.456849149295262</c:v>
                </c:pt>
                <c:pt idx="83">
                  <c:v>1.5193027156550869</c:v>
                </c:pt>
                <c:pt idx="84">
                  <c:v>1.7761278210725999</c:v>
                </c:pt>
              </c:numCache>
            </c:numRef>
          </c:val>
          <c:extLst>
            <c:ext xmlns:c16="http://schemas.microsoft.com/office/drawing/2014/chart" uri="{C3380CC4-5D6E-409C-BE32-E72D297353CC}">
              <c16:uniqueId val="{00000000-4D16-4BDC-828D-7461F0AD0E31}"/>
            </c:ext>
          </c:extLst>
        </c:ser>
        <c:ser>
          <c:idx val="2"/>
          <c:order val="1"/>
          <c:tx>
            <c:v>Natural Gas</c:v>
          </c:tx>
          <c:spPr>
            <a:solidFill>
              <a:srgbClr val="C00000"/>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[0]!V</c:f>
              <c:numCache>
                <c:formatCode>_("$"* #,##0.00_);_("$"* \(#,##0.00\);_("$"* "-"??_);_(@_)</c:formatCode>
                <c:ptCount val="85"/>
                <c:pt idx="0">
                  <c:v>0.216</c:v>
                </c:pt>
                <c:pt idx="1">
                  <c:v>0.2631</c:v>
                </c:pt>
                <c:pt idx="2">
                  <c:v>0.2661</c:v>
                </c:pt>
                <c:pt idx="3">
                  <c:v>0.23730000000000001</c:v>
                </c:pt>
                <c:pt idx="4">
                  <c:v>0.23340000000000002</c:v>
                </c:pt>
                <c:pt idx="5">
                  <c:v>0.25979999999999998</c:v>
                </c:pt>
                <c:pt idx="6">
                  <c:v>0.22800000000000001</c:v>
                </c:pt>
                <c:pt idx="7">
                  <c:v>0.24</c:v>
                </c:pt>
                <c:pt idx="8">
                  <c:v>0.23399999999999999</c:v>
                </c:pt>
                <c:pt idx="9">
                  <c:v>0.2001</c:v>
                </c:pt>
                <c:pt idx="10">
                  <c:v>0.19470000000000001</c:v>
                </c:pt>
                <c:pt idx="11">
                  <c:v>0.20730000000000001</c:v>
                </c:pt>
                <c:pt idx="12">
                  <c:v>0.19260000000000002</c:v>
                </c:pt>
                <c:pt idx="13">
                  <c:v>0.16950000000000001</c:v>
                </c:pt>
                <c:pt idx="14">
                  <c:v>0.17070000000000002</c:v>
                </c:pt>
                <c:pt idx="15">
                  <c:v>0.13440000000000002</c:v>
                </c:pt>
                <c:pt idx="16">
                  <c:v>0.1431</c:v>
                </c:pt>
                <c:pt idx="17">
                  <c:v>0.1434</c:v>
                </c:pt>
                <c:pt idx="18">
                  <c:v>0.1638</c:v>
                </c:pt>
                <c:pt idx="19">
                  <c:v>0.15390000000000001</c:v>
                </c:pt>
                <c:pt idx="20">
                  <c:v>0.1857</c:v>
                </c:pt>
                <c:pt idx="21">
                  <c:v>0.1371</c:v>
                </c:pt>
                <c:pt idx="22">
                  <c:v>0.15839999999999999</c:v>
                </c:pt>
                <c:pt idx="23">
                  <c:v>0.1386</c:v>
                </c:pt>
                <c:pt idx="24">
                  <c:v>0.15029999999999999</c:v>
                </c:pt>
                <c:pt idx="25">
                  <c:v>0.1308</c:v>
                </c:pt>
                <c:pt idx="26">
                  <c:v>0.14580000000000001</c:v>
                </c:pt>
                <c:pt idx="27">
                  <c:v>0.13320000000000001</c:v>
                </c:pt>
                <c:pt idx="28">
                  <c:v>0.12210000000000001</c:v>
                </c:pt>
                <c:pt idx="29">
                  <c:v>0.13320000000000001</c:v>
                </c:pt>
                <c:pt idx="30">
                  <c:v>0.13980000000000001</c:v>
                </c:pt>
                <c:pt idx="31">
                  <c:v>0.12989999999999999</c:v>
                </c:pt>
                <c:pt idx="32">
                  <c:v>0.14879999999999999</c:v>
                </c:pt>
                <c:pt idx="33">
                  <c:v>0.14820000000000003</c:v>
                </c:pt>
                <c:pt idx="34">
                  <c:v>0.1404</c:v>
                </c:pt>
                <c:pt idx="35">
                  <c:v>0.1545</c:v>
                </c:pt>
                <c:pt idx="36">
                  <c:v>0.15659999999999999</c:v>
                </c:pt>
                <c:pt idx="37">
                  <c:v>0.15419999999999998</c:v>
                </c:pt>
                <c:pt idx="38">
                  <c:v>0.14070000000000002</c:v>
                </c:pt>
                <c:pt idx="39">
                  <c:v>0.15179999999999999</c:v>
                </c:pt>
                <c:pt idx="40">
                  <c:v>0.1593</c:v>
                </c:pt>
                <c:pt idx="41">
                  <c:v>0.1653</c:v>
                </c:pt>
                <c:pt idx="42">
                  <c:v>0.16289999999999999</c:v>
                </c:pt>
                <c:pt idx="43">
                  <c:v>0.15539999999999998</c:v>
                </c:pt>
                <c:pt idx="44">
                  <c:v>0.15989999999999999</c:v>
                </c:pt>
                <c:pt idx="45">
                  <c:v>0.15179999999999999</c:v>
                </c:pt>
                <c:pt idx="46">
                  <c:v>0.15360000000000001</c:v>
                </c:pt>
                <c:pt idx="47">
                  <c:v>0.16650000000000001</c:v>
                </c:pt>
                <c:pt idx="48">
                  <c:v>0.16650000000000001</c:v>
                </c:pt>
                <c:pt idx="49">
                  <c:v>0.18240000000000001</c:v>
                </c:pt>
                <c:pt idx="50">
                  <c:v>0.15839999999999999</c:v>
                </c:pt>
                <c:pt idx="51">
                  <c:v>0.15539999999999998</c:v>
                </c:pt>
                <c:pt idx="52">
                  <c:v>0.13109999999999999</c:v>
                </c:pt>
                <c:pt idx="53">
                  <c:v>0.12989999999999999</c:v>
                </c:pt>
                <c:pt idx="54">
                  <c:v>0.13379999999999997</c:v>
                </c:pt>
                <c:pt idx="55">
                  <c:v>0.14369999999999999</c:v>
                </c:pt>
                <c:pt idx="56">
                  <c:v>0.16140000000000002</c:v>
                </c:pt>
                <c:pt idx="57">
                  <c:v>0.1515</c:v>
                </c:pt>
                <c:pt idx="58">
                  <c:v>0.17460000000000001</c:v>
                </c:pt>
                <c:pt idx="59">
                  <c:v>0.1905</c:v>
                </c:pt>
                <c:pt idx="60">
                  <c:v>0.16980000000000001</c:v>
                </c:pt>
                <c:pt idx="61">
                  <c:v>0.1608</c:v>
                </c:pt>
                <c:pt idx="62">
                  <c:v>0.1671</c:v>
                </c:pt>
                <c:pt idx="63">
                  <c:v>0.14820000000000003</c:v>
                </c:pt>
                <c:pt idx="64">
                  <c:v>0.14220000000000002</c:v>
                </c:pt>
                <c:pt idx="65">
                  <c:v>0.14249999999999999</c:v>
                </c:pt>
                <c:pt idx="66">
                  <c:v>0.1305</c:v>
                </c:pt>
                <c:pt idx="67">
                  <c:v>0.12329999999999999</c:v>
                </c:pt>
                <c:pt idx="68">
                  <c:v>0.13830000000000001</c:v>
                </c:pt>
                <c:pt idx="69">
                  <c:v>0.14070000000000002</c:v>
                </c:pt>
                <c:pt idx="70">
                  <c:v>0.14190000000000003</c:v>
                </c:pt>
                <c:pt idx="71">
                  <c:v>0.1452</c:v>
                </c:pt>
                <c:pt idx="72">
                  <c:v>0.13769999999999999</c:v>
                </c:pt>
                <c:pt idx="73">
                  <c:v>0.11850000000000001</c:v>
                </c:pt>
                <c:pt idx="74">
                  <c:v>0.11970000000000001</c:v>
                </c:pt>
                <c:pt idx="75">
                  <c:v>0.1128</c:v>
                </c:pt>
                <c:pt idx="76">
                  <c:v>0.11850000000000001</c:v>
                </c:pt>
                <c:pt idx="77">
                  <c:v>0.1038</c:v>
                </c:pt>
                <c:pt idx="78">
                  <c:v>0.1047</c:v>
                </c:pt>
                <c:pt idx="79">
                  <c:v>0.12</c:v>
                </c:pt>
                <c:pt idx="80">
                  <c:v>0.14159999999999998</c:v>
                </c:pt>
                <c:pt idx="81">
                  <c:v>0.13169999999999998</c:v>
                </c:pt>
                <c:pt idx="82">
                  <c:v>0.16320000000000001</c:v>
                </c:pt>
                <c:pt idx="83">
                  <c:v>0.16320000000000001</c:v>
                </c:pt>
                <c:pt idx="84">
                  <c:v>0.16320000000000001</c:v>
                </c:pt>
              </c:numCache>
            </c:numRef>
          </c:val>
          <c:extLst>
            <c:ext xmlns:c16="http://schemas.microsoft.com/office/drawing/2014/chart" uri="{C3380CC4-5D6E-409C-BE32-E72D297353CC}">
              <c16:uniqueId val="{00000001-4D16-4BDC-828D-7461F0AD0E31}"/>
            </c:ext>
          </c:extLst>
        </c:ser>
        <c:ser>
          <c:idx val="3"/>
          <c:order val="2"/>
          <c:tx>
            <c:v>Other Variable</c:v>
          </c:tx>
          <c:spPr>
            <a:solidFill>
              <a:srgbClr val="CAC7A7"/>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[0]!X</c:f>
              <c:numCache>
                <c:formatCode>_("$"* #,##0.00_);_("$"* \(#,##0.00\);_("$"* "-"??_);_(@_)</c:formatCode>
                <c:ptCount val="85"/>
                <c:pt idx="0">
                  <c:v>0.21914999999999998</c:v>
                </c:pt>
                <c:pt idx="1">
                  <c:v>0.21914999999999998</c:v>
                </c:pt>
                <c:pt idx="2">
                  <c:v>0.21914999999999998</c:v>
                </c:pt>
                <c:pt idx="3">
                  <c:v>0.21914999999999998</c:v>
                </c:pt>
                <c:pt idx="4">
                  <c:v>0.21914999999999998</c:v>
                </c:pt>
                <c:pt idx="5">
                  <c:v>0.21914999999999998</c:v>
                </c:pt>
                <c:pt idx="6">
                  <c:v>0.21914999999999998</c:v>
                </c:pt>
                <c:pt idx="7">
                  <c:v>0.21914999999999998</c:v>
                </c:pt>
                <c:pt idx="8">
                  <c:v>0.21914999999999998</c:v>
                </c:pt>
                <c:pt idx="9">
                  <c:v>0.21914999999999998</c:v>
                </c:pt>
                <c:pt idx="10">
                  <c:v>0.21914999999999998</c:v>
                </c:pt>
                <c:pt idx="11">
                  <c:v>0.21914999999999998</c:v>
                </c:pt>
                <c:pt idx="12">
                  <c:v>0.21914999999999998</c:v>
                </c:pt>
                <c:pt idx="13">
                  <c:v>0.21914999999999998</c:v>
                </c:pt>
                <c:pt idx="14">
                  <c:v>0.21914999999999998</c:v>
                </c:pt>
                <c:pt idx="15">
                  <c:v>0.21914999999999998</c:v>
                </c:pt>
                <c:pt idx="16">
                  <c:v>0.21914999999999998</c:v>
                </c:pt>
                <c:pt idx="17">
                  <c:v>0.21914999999999998</c:v>
                </c:pt>
                <c:pt idx="18">
                  <c:v>0.21914999999999998</c:v>
                </c:pt>
                <c:pt idx="19">
                  <c:v>0.21914999999999998</c:v>
                </c:pt>
                <c:pt idx="20">
                  <c:v>0.21914999999999998</c:v>
                </c:pt>
                <c:pt idx="21">
                  <c:v>0.21914999999999998</c:v>
                </c:pt>
                <c:pt idx="22">
                  <c:v>0.21914999999999998</c:v>
                </c:pt>
                <c:pt idx="23">
                  <c:v>0.21914999999999998</c:v>
                </c:pt>
                <c:pt idx="24">
                  <c:v>0.21914999999999998</c:v>
                </c:pt>
                <c:pt idx="25">
                  <c:v>0.21914999999999998</c:v>
                </c:pt>
                <c:pt idx="26">
                  <c:v>0.21914999999999998</c:v>
                </c:pt>
                <c:pt idx="27">
                  <c:v>0.21914999999999998</c:v>
                </c:pt>
                <c:pt idx="28">
                  <c:v>0.21914999999999998</c:v>
                </c:pt>
                <c:pt idx="29">
                  <c:v>0.21914999999999998</c:v>
                </c:pt>
                <c:pt idx="30">
                  <c:v>0.21914999999999998</c:v>
                </c:pt>
                <c:pt idx="31">
                  <c:v>0.21914999999999998</c:v>
                </c:pt>
                <c:pt idx="32">
                  <c:v>0.21914999999999998</c:v>
                </c:pt>
                <c:pt idx="33">
                  <c:v>0.21914999999999998</c:v>
                </c:pt>
                <c:pt idx="34">
                  <c:v>0.21914999999999998</c:v>
                </c:pt>
                <c:pt idx="35">
                  <c:v>0.21914999999999998</c:v>
                </c:pt>
                <c:pt idx="36">
                  <c:v>0.21914999999999998</c:v>
                </c:pt>
                <c:pt idx="37">
                  <c:v>0.21914999999999998</c:v>
                </c:pt>
                <c:pt idx="38">
                  <c:v>0.21914999999999998</c:v>
                </c:pt>
                <c:pt idx="39">
                  <c:v>0.21914999999999998</c:v>
                </c:pt>
                <c:pt idx="40">
                  <c:v>0.21914999999999998</c:v>
                </c:pt>
                <c:pt idx="41">
                  <c:v>0.21914999999999998</c:v>
                </c:pt>
                <c:pt idx="42">
                  <c:v>0.21914999999999998</c:v>
                </c:pt>
                <c:pt idx="43">
                  <c:v>0.21914999999999998</c:v>
                </c:pt>
                <c:pt idx="44">
                  <c:v>0.21914999999999998</c:v>
                </c:pt>
                <c:pt idx="45">
                  <c:v>0.21914999999999998</c:v>
                </c:pt>
                <c:pt idx="46">
                  <c:v>0.21914999999999998</c:v>
                </c:pt>
                <c:pt idx="47">
                  <c:v>0.21914999999999998</c:v>
                </c:pt>
                <c:pt idx="48">
                  <c:v>0.21914999999999998</c:v>
                </c:pt>
                <c:pt idx="49">
                  <c:v>0.21914999999999998</c:v>
                </c:pt>
                <c:pt idx="50">
                  <c:v>0.21914999999999998</c:v>
                </c:pt>
                <c:pt idx="51">
                  <c:v>0.21914999999999998</c:v>
                </c:pt>
                <c:pt idx="52">
                  <c:v>0.21914999999999998</c:v>
                </c:pt>
                <c:pt idx="53">
                  <c:v>0.21914999999999998</c:v>
                </c:pt>
                <c:pt idx="54">
                  <c:v>0.21914999999999998</c:v>
                </c:pt>
                <c:pt idx="55">
                  <c:v>0.21914999999999998</c:v>
                </c:pt>
                <c:pt idx="56">
                  <c:v>0.21914999999999998</c:v>
                </c:pt>
                <c:pt idx="57">
                  <c:v>0.21914999999999998</c:v>
                </c:pt>
                <c:pt idx="58">
                  <c:v>0.21914999999999998</c:v>
                </c:pt>
                <c:pt idx="59">
                  <c:v>0.21914999999999998</c:v>
                </c:pt>
                <c:pt idx="60">
                  <c:v>0.21914999999999998</c:v>
                </c:pt>
                <c:pt idx="61">
                  <c:v>0.21914999999999998</c:v>
                </c:pt>
                <c:pt idx="62">
                  <c:v>0.21914999999999998</c:v>
                </c:pt>
                <c:pt idx="63">
                  <c:v>0.21914999999999998</c:v>
                </c:pt>
                <c:pt idx="64">
                  <c:v>0.21914999999999998</c:v>
                </c:pt>
                <c:pt idx="65">
                  <c:v>0.21914999999999998</c:v>
                </c:pt>
                <c:pt idx="66">
                  <c:v>0.21914999999999998</c:v>
                </c:pt>
                <c:pt idx="67">
                  <c:v>0.21914999999999998</c:v>
                </c:pt>
                <c:pt idx="68">
                  <c:v>0.21914999999999998</c:v>
                </c:pt>
                <c:pt idx="69">
                  <c:v>0.21914999999999998</c:v>
                </c:pt>
                <c:pt idx="70">
                  <c:v>0.21914999999999998</c:v>
                </c:pt>
                <c:pt idx="71">
                  <c:v>0.21914999999999998</c:v>
                </c:pt>
                <c:pt idx="72">
                  <c:v>0.21914999999999998</c:v>
                </c:pt>
                <c:pt idx="73">
                  <c:v>0.21914999999999998</c:v>
                </c:pt>
                <c:pt idx="74">
                  <c:v>0.21914999999999998</c:v>
                </c:pt>
                <c:pt idx="75">
                  <c:v>0.21914999999999998</c:v>
                </c:pt>
                <c:pt idx="76">
                  <c:v>0.21914999999999998</c:v>
                </c:pt>
                <c:pt idx="77">
                  <c:v>0.21914999999999998</c:v>
                </c:pt>
                <c:pt idx="78">
                  <c:v>0.21914999999999998</c:v>
                </c:pt>
                <c:pt idx="79">
                  <c:v>0.21914999999999998</c:v>
                </c:pt>
                <c:pt idx="80">
                  <c:v>0.21914999999999998</c:v>
                </c:pt>
                <c:pt idx="81">
                  <c:v>0.21914999999999998</c:v>
                </c:pt>
                <c:pt idx="82">
                  <c:v>0.21914999999999998</c:v>
                </c:pt>
                <c:pt idx="83">
                  <c:v>0.21914999999999998</c:v>
                </c:pt>
                <c:pt idx="84">
                  <c:v>0.21914999999999998</c:v>
                </c:pt>
              </c:numCache>
            </c:numRef>
          </c:val>
          <c:extLst>
            <c:ext xmlns:c16="http://schemas.microsoft.com/office/drawing/2014/chart" uri="{C3380CC4-5D6E-409C-BE32-E72D297353CC}">
              <c16:uniqueId val="{00000002-4D16-4BDC-828D-7461F0AD0E31}"/>
            </c:ext>
          </c:extLst>
        </c:ser>
        <c:ser>
          <c:idx val="5"/>
          <c:order val="3"/>
          <c:tx>
            <c:v>Fixed Costs</c:v>
          </c:tx>
          <c:spPr>
            <a:solidFill>
              <a:srgbClr val="FFFFCC"/>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[0]!AB</c:f>
              <c:numCache>
                <c:formatCode>_("$"* #,##0.00_);_("$"* \(#,##0.00\);_("$"* "-"??_);_(@_)</c:formatCode>
                <c:ptCount val="85"/>
                <c:pt idx="0">
                  <c:v>0.2135298575757576</c:v>
                </c:pt>
                <c:pt idx="1">
                  <c:v>0.2135298575757576</c:v>
                </c:pt>
                <c:pt idx="2">
                  <c:v>0.2135298575757576</c:v>
                </c:pt>
                <c:pt idx="3">
                  <c:v>0.2135298575757576</c:v>
                </c:pt>
                <c:pt idx="4">
                  <c:v>0.2135298575757576</c:v>
                </c:pt>
                <c:pt idx="5">
                  <c:v>0.2135298575757576</c:v>
                </c:pt>
                <c:pt idx="6">
                  <c:v>0.2135298575757576</c:v>
                </c:pt>
                <c:pt idx="7">
                  <c:v>0.2135298575757576</c:v>
                </c:pt>
                <c:pt idx="8">
                  <c:v>0.2135298575757576</c:v>
                </c:pt>
                <c:pt idx="9">
                  <c:v>0.2135298575757576</c:v>
                </c:pt>
                <c:pt idx="10">
                  <c:v>0.2135298575757576</c:v>
                </c:pt>
                <c:pt idx="11">
                  <c:v>0.2135298575757576</c:v>
                </c:pt>
                <c:pt idx="12">
                  <c:v>0.2135298575757576</c:v>
                </c:pt>
                <c:pt idx="13">
                  <c:v>0.2135298575757576</c:v>
                </c:pt>
                <c:pt idx="14">
                  <c:v>0.2135298575757576</c:v>
                </c:pt>
                <c:pt idx="15">
                  <c:v>0.2135298575757576</c:v>
                </c:pt>
                <c:pt idx="16">
                  <c:v>0.2135298575757576</c:v>
                </c:pt>
                <c:pt idx="17">
                  <c:v>0.2135298575757576</c:v>
                </c:pt>
                <c:pt idx="18">
                  <c:v>0.2135298575757576</c:v>
                </c:pt>
                <c:pt idx="19">
                  <c:v>0.2135298575757576</c:v>
                </c:pt>
                <c:pt idx="20">
                  <c:v>0.2135298575757576</c:v>
                </c:pt>
                <c:pt idx="21">
                  <c:v>0.2135298575757576</c:v>
                </c:pt>
                <c:pt idx="22">
                  <c:v>0.2135298575757576</c:v>
                </c:pt>
                <c:pt idx="23">
                  <c:v>0.2135298575757576</c:v>
                </c:pt>
                <c:pt idx="24">
                  <c:v>0.2135298575757576</c:v>
                </c:pt>
                <c:pt idx="25">
                  <c:v>0.2135298575757576</c:v>
                </c:pt>
                <c:pt idx="26">
                  <c:v>0.2135298575757576</c:v>
                </c:pt>
                <c:pt idx="27">
                  <c:v>0.2135298575757576</c:v>
                </c:pt>
                <c:pt idx="28">
                  <c:v>0.2135298575757576</c:v>
                </c:pt>
                <c:pt idx="29">
                  <c:v>0.2135298575757576</c:v>
                </c:pt>
                <c:pt idx="30">
                  <c:v>0.2135298575757576</c:v>
                </c:pt>
                <c:pt idx="31">
                  <c:v>0.2135298575757576</c:v>
                </c:pt>
                <c:pt idx="32">
                  <c:v>0.2135298575757576</c:v>
                </c:pt>
                <c:pt idx="33">
                  <c:v>0.2135298575757576</c:v>
                </c:pt>
                <c:pt idx="34">
                  <c:v>0.2135298575757576</c:v>
                </c:pt>
                <c:pt idx="35">
                  <c:v>0.2135298575757576</c:v>
                </c:pt>
                <c:pt idx="36">
                  <c:v>0.2135298575757576</c:v>
                </c:pt>
                <c:pt idx="37">
                  <c:v>0.2135298575757576</c:v>
                </c:pt>
                <c:pt idx="38">
                  <c:v>0.2135298575757576</c:v>
                </c:pt>
                <c:pt idx="39">
                  <c:v>0.2135298575757576</c:v>
                </c:pt>
                <c:pt idx="40">
                  <c:v>0.2135298575757576</c:v>
                </c:pt>
                <c:pt idx="41">
                  <c:v>0.2135298575757576</c:v>
                </c:pt>
                <c:pt idx="42">
                  <c:v>0.2135298575757576</c:v>
                </c:pt>
                <c:pt idx="43">
                  <c:v>0.2135298575757576</c:v>
                </c:pt>
                <c:pt idx="44">
                  <c:v>0.2135298575757576</c:v>
                </c:pt>
                <c:pt idx="45">
                  <c:v>0.2135298575757576</c:v>
                </c:pt>
                <c:pt idx="46">
                  <c:v>0.2135298575757576</c:v>
                </c:pt>
                <c:pt idx="47">
                  <c:v>0.2135298575757576</c:v>
                </c:pt>
                <c:pt idx="48">
                  <c:v>0.2135298575757576</c:v>
                </c:pt>
                <c:pt idx="49">
                  <c:v>0.2135298575757576</c:v>
                </c:pt>
                <c:pt idx="50">
                  <c:v>0.2135298575757576</c:v>
                </c:pt>
                <c:pt idx="51">
                  <c:v>0.2135298575757576</c:v>
                </c:pt>
                <c:pt idx="52">
                  <c:v>0.2135298575757576</c:v>
                </c:pt>
                <c:pt idx="53">
                  <c:v>0.2135298575757576</c:v>
                </c:pt>
                <c:pt idx="54">
                  <c:v>0.2135298575757576</c:v>
                </c:pt>
                <c:pt idx="55">
                  <c:v>0.2135298575757576</c:v>
                </c:pt>
                <c:pt idx="56">
                  <c:v>0.2135298575757576</c:v>
                </c:pt>
                <c:pt idx="57">
                  <c:v>0.2135298575757576</c:v>
                </c:pt>
                <c:pt idx="58">
                  <c:v>0.2135298575757576</c:v>
                </c:pt>
                <c:pt idx="59">
                  <c:v>0.2135298575757576</c:v>
                </c:pt>
                <c:pt idx="60">
                  <c:v>0.2135298575757576</c:v>
                </c:pt>
                <c:pt idx="61">
                  <c:v>0.2135298575757576</c:v>
                </c:pt>
                <c:pt idx="62">
                  <c:v>0.2135298575757576</c:v>
                </c:pt>
                <c:pt idx="63">
                  <c:v>0.2135298575757576</c:v>
                </c:pt>
                <c:pt idx="64">
                  <c:v>0.2135298575757576</c:v>
                </c:pt>
                <c:pt idx="65">
                  <c:v>0.2135298575757576</c:v>
                </c:pt>
                <c:pt idx="66">
                  <c:v>0.2135298575757576</c:v>
                </c:pt>
                <c:pt idx="67">
                  <c:v>0.2135298575757576</c:v>
                </c:pt>
                <c:pt idx="68">
                  <c:v>0.2135298575757576</c:v>
                </c:pt>
                <c:pt idx="69">
                  <c:v>0.2135298575757576</c:v>
                </c:pt>
                <c:pt idx="70">
                  <c:v>0.2135298575757576</c:v>
                </c:pt>
                <c:pt idx="71">
                  <c:v>0.2135298575757576</c:v>
                </c:pt>
                <c:pt idx="72">
                  <c:v>0.2135298575757576</c:v>
                </c:pt>
                <c:pt idx="73">
                  <c:v>0.2135298575757576</c:v>
                </c:pt>
                <c:pt idx="74">
                  <c:v>0.2135298575757576</c:v>
                </c:pt>
                <c:pt idx="75">
                  <c:v>0.2135298575757576</c:v>
                </c:pt>
                <c:pt idx="76">
                  <c:v>0.2135298575757576</c:v>
                </c:pt>
                <c:pt idx="77">
                  <c:v>0.2135298575757576</c:v>
                </c:pt>
                <c:pt idx="78">
                  <c:v>0.2135298575757576</c:v>
                </c:pt>
                <c:pt idx="79">
                  <c:v>0.2135298575757576</c:v>
                </c:pt>
                <c:pt idx="80">
                  <c:v>0.2135298575757576</c:v>
                </c:pt>
                <c:pt idx="81">
                  <c:v>0.2135298575757576</c:v>
                </c:pt>
                <c:pt idx="82">
                  <c:v>0.2135298575757576</c:v>
                </c:pt>
                <c:pt idx="83">
                  <c:v>0.2135298575757576</c:v>
                </c:pt>
                <c:pt idx="84">
                  <c:v>0.2135298575757576</c:v>
                </c:pt>
              </c:numCache>
            </c:numRef>
          </c:val>
          <c:extLst>
            <c:ext xmlns:c16="http://schemas.microsoft.com/office/drawing/2014/chart" uri="{C3380CC4-5D6E-409C-BE32-E72D297353CC}">
              <c16:uniqueId val="{00000003-4D16-4BDC-828D-7461F0AD0E31}"/>
            </c:ext>
          </c:extLst>
        </c:ser>
        <c:dLbls>
          <c:showLegendKey val="0"/>
          <c:showVal val="0"/>
          <c:showCatName val="0"/>
          <c:showSerName val="0"/>
          <c:showPercent val="0"/>
          <c:showBubbleSize val="0"/>
        </c:dLbls>
        <c:axId val="286236656"/>
        <c:axId val="286237216"/>
      </c:areaChart>
      <c:dateAx>
        <c:axId val="286236656"/>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a:pPr>
            <a:endParaRPr lang="en-US"/>
          </a:p>
        </c:txPr>
        <c:crossAx val="286237216"/>
        <c:crosses val="autoZero"/>
        <c:auto val="1"/>
        <c:lblOffset val="100"/>
        <c:baseTimeUnit val="months"/>
        <c:majorUnit val="5"/>
        <c:majorTimeUnit val="months"/>
        <c:minorUnit val="1"/>
        <c:minorTimeUnit val="months"/>
      </c:dateAx>
      <c:valAx>
        <c:axId val="286237216"/>
        <c:scaling>
          <c:orientation val="minMax"/>
        </c:scaling>
        <c:delete val="0"/>
        <c:axPos val="l"/>
        <c:majorGridlines>
          <c:spPr>
            <a:ln w="3175">
              <a:solidFill>
                <a:srgbClr val="000000"/>
              </a:solidFill>
              <a:prstDash val="solid"/>
            </a:ln>
          </c:spPr>
        </c:majorGridlines>
        <c:title>
          <c:tx>
            <c:rich>
              <a:bodyPr/>
              <a:lstStyle/>
              <a:p>
                <a:pPr>
                  <a:defRPr/>
                </a:pPr>
                <a:r>
                  <a:rPr lang="en-US"/>
                  <a:t>$ per gallon</a:t>
                </a:r>
              </a:p>
            </c:rich>
          </c:tx>
          <c:layout>
            <c:manualLayout>
              <c:xMode val="edge"/>
              <c:yMode val="edge"/>
              <c:x val="5.5494734281209702E-3"/>
              <c:y val="0.3572597233757"/>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86236656"/>
        <c:crosses val="autoZero"/>
        <c:crossBetween val="midCat"/>
      </c:valAx>
      <c:spPr>
        <a:solidFill>
          <a:srgbClr val="FFFFFF"/>
        </a:solidFill>
        <a:ln w="12700">
          <a:solidFill>
            <a:srgbClr val="808080"/>
          </a:solidFill>
          <a:prstDash val="solid"/>
        </a:ln>
      </c:spPr>
    </c:plotArea>
    <c:legend>
      <c:legendPos val="b"/>
      <c:layout>
        <c:manualLayout>
          <c:xMode val="edge"/>
          <c:yMode val="edge"/>
          <c:x val="0.14631986386317092"/>
          <c:y val="0.88748710495908134"/>
          <c:w val="0.82473367299675804"/>
          <c:h val="5.6282742694546403E-2"/>
        </c:manualLayout>
      </c:layout>
      <c:overlay val="0"/>
      <c:spPr>
        <a:solidFill>
          <a:srgbClr val="FFFFFF"/>
        </a:solidFill>
        <a:ln w="3175">
          <a:solidFill>
            <a:srgbClr val="000000"/>
          </a:solidFill>
          <a:prstDash val="solid"/>
        </a:ln>
      </c:spPr>
    </c:legend>
    <c:plotVisOnly val="1"/>
    <c:dispBlanksAs val="zero"/>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alignWithMargins="0"/>
    <c:pageMargins b="1" l="0.750000000000002" r="0.750000000000002" t="1" header="0.5" footer="0.5"/>
    <c:pageSetup orientation="landscape"/>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86239456"/>
        <c:axId val="286240016"/>
      </c:barChart>
      <c:catAx>
        <c:axId val="286239456"/>
        <c:scaling>
          <c:orientation val="minMax"/>
        </c:scaling>
        <c:delete val="0"/>
        <c:axPos val="b"/>
        <c:majorTickMark val="out"/>
        <c:minorTickMark val="none"/>
        <c:tickLblPos val="nextTo"/>
        <c:crossAx val="286240016"/>
        <c:crosses val="autoZero"/>
        <c:auto val="1"/>
        <c:lblAlgn val="ctr"/>
        <c:lblOffset val="100"/>
        <c:noMultiLvlLbl val="0"/>
      </c:catAx>
      <c:valAx>
        <c:axId val="286240016"/>
        <c:scaling>
          <c:orientation val="minMax"/>
        </c:scaling>
        <c:delete val="0"/>
        <c:axPos val="l"/>
        <c:majorGridlines/>
        <c:majorTickMark val="out"/>
        <c:minorTickMark val="none"/>
        <c:tickLblPos val="nextTo"/>
        <c:crossAx val="286239456"/>
        <c:crosses val="autoZero"/>
        <c:crossBetween val="between"/>
      </c:valAx>
    </c:plotArea>
    <c:legend>
      <c:legendPos val="r"/>
      <c:overlay val="0"/>
    </c:legend>
    <c:plotVisOnly val="1"/>
    <c:dispBlanksAs val="gap"/>
    <c:showDLblsOverMax val="0"/>
  </c:chart>
  <c:spPr>
    <a:solidFill>
      <a:schemeClr val="bg2">
        <a:alpha val="50000"/>
      </a:schemeClr>
    </a:solidFill>
    <a:ln>
      <a:noFill/>
    </a:ln>
  </c:spPr>
  <c:txPr>
    <a:bodyPr/>
    <a:lstStyle/>
    <a:p>
      <a:pPr marL="0" marR="0" indent="0" algn="ctr" defTabSz="914400" rtl="0" eaLnBrk="1" fontAlgn="auto" latinLnBrk="0" hangingPunct="1">
        <a:lnSpc>
          <a:spcPct val="100000"/>
        </a:lnSpc>
        <a:spcBef>
          <a:spcPts val="0"/>
        </a:spcBef>
        <a:spcAft>
          <a:spcPts val="0"/>
        </a:spcAft>
        <a:buClrTx/>
        <a:buSzTx/>
        <a:buFontTx/>
        <a:buNone/>
        <a:tabLst/>
        <a:defRPr sz="2000" b="1" i="0" u="none" strike="noStrike" kern="1200" baseline="0">
          <a:solidFill>
            <a:srgbClr val="000000"/>
          </a:solidFill>
          <a:latin typeface="Helvetica"/>
          <a:ea typeface="Helvetica"/>
          <a:cs typeface="Helvetica"/>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800" b="1"/>
              <a:t>Ethanol Production Revenue, 
Costs, and Profit</a:t>
            </a:r>
          </a:p>
          <a:p>
            <a:pPr>
              <a:defRPr/>
            </a:pPr>
            <a:r>
              <a:rPr lang="en-US"/>
              <a:t>(corn cost at corn market price)</a:t>
            </a:r>
          </a:p>
        </c:rich>
      </c:tx>
      <c:layout>
        <c:manualLayout>
          <c:xMode val="edge"/>
          <c:yMode val="edge"/>
          <c:x val="0.33875665541807276"/>
          <c:y val="1.5206387139857291E-2"/>
        </c:manualLayout>
      </c:layout>
      <c:overlay val="0"/>
      <c:spPr>
        <a:noFill/>
        <a:ln w="25400">
          <a:noFill/>
        </a:ln>
      </c:spPr>
    </c:title>
    <c:autoTitleDeleted val="0"/>
    <c:plotArea>
      <c:layout>
        <c:manualLayout>
          <c:layoutTarget val="inner"/>
          <c:xMode val="edge"/>
          <c:yMode val="edge"/>
          <c:x val="0.13690321502660599"/>
          <c:y val="0.16775884665793001"/>
          <c:w val="0.83519847083645404"/>
          <c:h val="0.7195295127052781"/>
        </c:manualLayout>
      </c:layout>
      <c:lineChart>
        <c:grouping val="standard"/>
        <c:varyColors val="0"/>
        <c:ser>
          <c:idx val="1"/>
          <c:order val="0"/>
          <c:tx>
            <c:v>Total Cost per Gallon</c:v>
          </c:tx>
          <c:spPr>
            <a:ln w="25400">
              <a:solidFill>
                <a:srgbClr val="F1BE48"/>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[0]!AD</c:f>
              <c:numCache>
                <c:formatCode>_("$"* #,##0.00_);_("$"* \(#,##0.00\);_("$"* "-"??_);_(@_)</c:formatCode>
                <c:ptCount val="85"/>
                <c:pt idx="0">
                  <c:v>2.1726592368274584</c:v>
                </c:pt>
                <c:pt idx="1">
                  <c:v>2.2832211169742544</c:v>
                </c:pt>
                <c:pt idx="2">
                  <c:v>2.3662118303648736</c:v>
                </c:pt>
                <c:pt idx="3">
                  <c:v>2.4053412521335815</c:v>
                </c:pt>
                <c:pt idx="4">
                  <c:v>2.3726699936301801</c:v>
                </c:pt>
                <c:pt idx="5">
                  <c:v>2.2829751807050096</c:v>
                </c:pt>
                <c:pt idx="6">
                  <c:v>2.0173357017316018</c:v>
                </c:pt>
                <c:pt idx="7">
                  <c:v>1.936838020841064</c:v>
                </c:pt>
                <c:pt idx="8">
                  <c:v>1.8602640412492264</c:v>
                </c:pt>
                <c:pt idx="9">
                  <c:v>1.7985266108225106</c:v>
                </c:pt>
                <c:pt idx="10">
                  <c:v>1.8813977147186149</c:v>
                </c:pt>
                <c:pt idx="11">
                  <c:v>1.9881197385281379</c:v>
                </c:pt>
                <c:pt idx="12">
                  <c:v>1.958449500432901</c:v>
                </c:pt>
                <c:pt idx="13">
                  <c:v>1.9390689553201188</c:v>
                </c:pt>
                <c:pt idx="14">
                  <c:v>1.9515231205627703</c:v>
                </c:pt>
                <c:pt idx="15">
                  <c:v>1.8830981398886828</c:v>
                </c:pt>
                <c:pt idx="16">
                  <c:v>1.8451548575757579</c:v>
                </c:pt>
                <c:pt idx="17">
                  <c:v>1.8274625686147183</c:v>
                </c:pt>
                <c:pt idx="18">
                  <c:v>1.9581681692640693</c:v>
                </c:pt>
                <c:pt idx="19">
                  <c:v>1.8400024766233765</c:v>
                </c:pt>
                <c:pt idx="20">
                  <c:v>1.8769682929499076</c:v>
                </c:pt>
                <c:pt idx="21">
                  <c:v>1.8432492453308595</c:v>
                </c:pt>
                <c:pt idx="22">
                  <c:v>1.835912446861472</c:v>
                </c:pt>
                <c:pt idx="23">
                  <c:v>1.8308577796536796</c:v>
                </c:pt>
                <c:pt idx="24">
                  <c:v>1.8161682950949747</c:v>
                </c:pt>
                <c:pt idx="25">
                  <c:v>1.8047745002200268</c:v>
                </c:pt>
                <c:pt idx="26">
                  <c:v>1.806391346444933</c:v>
                </c:pt>
                <c:pt idx="27">
                  <c:v>1.8075040061002949</c:v>
                </c:pt>
                <c:pt idx="28">
                  <c:v>1.8431514607159725</c:v>
                </c:pt>
                <c:pt idx="29">
                  <c:v>1.9166509572917956</c:v>
                </c:pt>
                <c:pt idx="30">
                  <c:v>1.7039307480061399</c:v>
                </c:pt>
                <c:pt idx="31">
                  <c:v>1.6393849780601866</c:v>
                </c:pt>
                <c:pt idx="32">
                  <c:v>1.6539819868320775</c:v>
                </c:pt>
                <c:pt idx="33">
                  <c:v>1.7052421036901382</c:v>
                </c:pt>
                <c:pt idx="34">
                  <c:v>1.697320926534994</c:v>
                </c:pt>
                <c:pt idx="35">
                  <c:v>1.7467461826466644</c:v>
                </c:pt>
                <c:pt idx="36">
                  <c:v>1.7961548539994789</c:v>
                </c:pt>
                <c:pt idx="37">
                  <c:v>1.806475719862189</c:v>
                </c:pt>
                <c:pt idx="38">
                  <c:v>1.7664213971011511</c:v>
                </c:pt>
                <c:pt idx="39">
                  <c:v>1.7857633401443622</c:v>
                </c:pt>
                <c:pt idx="40">
                  <c:v>1.8051089168301067</c:v>
                </c:pt>
                <c:pt idx="41">
                  <c:v>1.8021904905765278</c:v>
                </c:pt>
                <c:pt idx="42">
                  <c:v>1.8105352183374683</c:v>
                </c:pt>
                <c:pt idx="43">
                  <c:v>1.7299223954618941</c:v>
                </c:pt>
                <c:pt idx="44">
                  <c:v>1.7275575473869191</c:v>
                </c:pt>
                <c:pt idx="45">
                  <c:v>1.7111805419026043</c:v>
                </c:pt>
                <c:pt idx="46">
                  <c:v>1.705632532485758</c:v>
                </c:pt>
                <c:pt idx="47">
                  <c:v>1.7535548636213718</c:v>
                </c:pt>
                <c:pt idx="48">
                  <c:v>1.7719264528497811</c:v>
                </c:pt>
                <c:pt idx="49">
                  <c:v>1.8270394483890289</c:v>
                </c:pt>
                <c:pt idx="50">
                  <c:v>1.8379345630457065</c:v>
                </c:pt>
                <c:pt idx="51">
                  <c:v>1.8658434659373457</c:v>
                </c:pt>
                <c:pt idx="52">
                  <c:v>1.8838995851238243</c:v>
                </c:pt>
                <c:pt idx="53">
                  <c:v>1.7740488232018448</c:v>
                </c:pt>
                <c:pt idx="54">
                  <c:v>1.7125151381359072</c:v>
                </c:pt>
                <c:pt idx="55">
                  <c:v>1.7538410382034737</c:v>
                </c:pt>
                <c:pt idx="56">
                  <c:v>1.7257292961756523</c:v>
                </c:pt>
                <c:pt idx="57">
                  <c:v>1.7597480368394547</c:v>
                </c:pt>
                <c:pt idx="58">
                  <c:v>1.8115878948227342</c:v>
                </c:pt>
                <c:pt idx="59">
                  <c:v>1.8575154701753467</c:v>
                </c:pt>
                <c:pt idx="60">
                  <c:v>1.8671057101865467</c:v>
                </c:pt>
                <c:pt idx="61">
                  <c:v>1.8676738074549197</c:v>
                </c:pt>
                <c:pt idx="62">
                  <c:v>1.8682853815833991</c:v>
                </c:pt>
                <c:pt idx="63">
                  <c:v>1.8261517704895756</c:v>
                </c:pt>
                <c:pt idx="64">
                  <c:v>1.8697778114477248</c:v>
                </c:pt>
                <c:pt idx="65">
                  <c:v>2.0613852151017875</c:v>
                </c:pt>
                <c:pt idx="66">
                  <c:v>2.0890118358116836</c:v>
                </c:pt>
                <c:pt idx="67">
                  <c:v>1.9063654143231448</c:v>
                </c:pt>
                <c:pt idx="68">
                  <c:v>1.8751874454565054</c:v>
                </c:pt>
                <c:pt idx="69">
                  <c:v>1.9462816463554251</c:v>
                </c:pt>
                <c:pt idx="70">
                  <c:v>1.8778810780358033</c:v>
                </c:pt>
                <c:pt idx="71">
                  <c:v>1.9100003910761565</c:v>
                </c:pt>
                <c:pt idx="72">
                  <c:v>1.9327948177233298</c:v>
                </c:pt>
                <c:pt idx="73">
                  <c:v>1.8932851205992061</c:v>
                </c:pt>
                <c:pt idx="74">
                  <c:v>1.7833660582938939</c:v>
                </c:pt>
                <c:pt idx="75">
                  <c:v>1.5925577806212876</c:v>
                </c:pt>
                <c:pt idx="76">
                  <c:v>1.6032669112323357</c:v>
                </c:pt>
                <c:pt idx="77">
                  <c:v>1.6452383605310972</c:v>
                </c:pt>
                <c:pt idx="78">
                  <c:v>1.646714276682266</c:v>
                </c:pt>
                <c:pt idx="79">
                  <c:v>1.6569953363612659</c:v>
                </c:pt>
                <c:pt idx="80">
                  <c:v>1.8262356420782413</c:v>
                </c:pt>
                <c:pt idx="81">
                  <c:v>1.9272625063795075</c:v>
                </c:pt>
                <c:pt idx="82">
                  <c:v>2.0527290068710196</c:v>
                </c:pt>
                <c:pt idx="83">
                  <c:v>2.1151825732308445</c:v>
                </c:pt>
                <c:pt idx="84">
                  <c:v>2.3720076786483579</c:v>
                </c:pt>
              </c:numCache>
            </c:numRef>
          </c:val>
          <c:smooth val="0"/>
          <c:extLst>
            <c:ext xmlns:c16="http://schemas.microsoft.com/office/drawing/2014/chart" uri="{C3380CC4-5D6E-409C-BE32-E72D297353CC}">
              <c16:uniqueId val="{00000000-CA17-4766-B798-6D2BBDB1C70F}"/>
            </c:ext>
          </c:extLst>
        </c:ser>
        <c:ser>
          <c:idx val="0"/>
          <c:order val="1"/>
          <c:tx>
            <c:v>Revenue per Gallon</c:v>
          </c:tx>
          <c:spPr>
            <a:ln w="25400">
              <a:solidFill>
                <a:srgbClr val="C0000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[0]!Q</c:f>
              <c:numCache>
                <c:formatCode>_("$"* #,##0.00_);_("$"* \(#,##0.00\);_("$"* "-"??_);_(@_)</c:formatCode>
                <c:ptCount val="85"/>
                <c:pt idx="0">
                  <c:v>2.580960497835497</c:v>
                </c:pt>
                <c:pt idx="1">
                  <c:v>2.5581137218045114</c:v>
                </c:pt>
                <c:pt idx="2">
                  <c:v>3.1946832482993197</c:v>
                </c:pt>
                <c:pt idx="3">
                  <c:v>3.4939741805813229</c:v>
                </c:pt>
                <c:pt idx="4">
                  <c:v>2.8891987476808896</c:v>
                </c:pt>
                <c:pt idx="5">
                  <c:v>2.7314243197278913</c:v>
                </c:pt>
                <c:pt idx="6">
                  <c:v>2.4894683441558438</c:v>
                </c:pt>
                <c:pt idx="7">
                  <c:v>2.4240327380952382</c:v>
                </c:pt>
                <c:pt idx="8">
                  <c:v>2.2092986626468765</c:v>
                </c:pt>
                <c:pt idx="9">
                  <c:v>1.872916784302654</c:v>
                </c:pt>
                <c:pt idx="10">
                  <c:v>2.3327728174603171</c:v>
                </c:pt>
                <c:pt idx="11">
                  <c:v>2.4349617346938768</c:v>
                </c:pt>
                <c:pt idx="12">
                  <c:v>1.9056004464285725</c:v>
                </c:pt>
                <c:pt idx="13">
                  <c:v>1.8322250939849627</c:v>
                </c:pt>
                <c:pt idx="14">
                  <c:v>1.9160957792207793</c:v>
                </c:pt>
                <c:pt idx="15">
                  <c:v>2.0272321428571423</c:v>
                </c:pt>
                <c:pt idx="16">
                  <c:v>2.0812254464285709</c:v>
                </c:pt>
                <c:pt idx="17">
                  <c:v>1.8902719155844165</c:v>
                </c:pt>
                <c:pt idx="18">
                  <c:v>1.923729707792208</c:v>
                </c:pt>
                <c:pt idx="19">
                  <c:v>1.8548958333333334</c:v>
                </c:pt>
                <c:pt idx="20">
                  <c:v>1.803533163265306</c:v>
                </c:pt>
                <c:pt idx="21">
                  <c:v>1.8081887755102044</c:v>
                </c:pt>
                <c:pt idx="22">
                  <c:v>1.7772946428571437</c:v>
                </c:pt>
                <c:pt idx="23">
                  <c:v>1.7125101461038963</c:v>
                </c:pt>
                <c:pt idx="24">
                  <c:v>1.6043740552565209</c:v>
                </c:pt>
                <c:pt idx="25">
                  <c:v>1.6759285797732217</c:v>
                </c:pt>
                <c:pt idx="26">
                  <c:v>1.6492216599357796</c:v>
                </c:pt>
                <c:pt idx="27">
                  <c:v>1.7684693790130877</c:v>
                </c:pt>
                <c:pt idx="28">
                  <c:v>1.8671938616564485</c:v>
                </c:pt>
                <c:pt idx="29">
                  <c:v>2.0500223216453155</c:v>
                </c:pt>
                <c:pt idx="30">
                  <c:v>1.906334845985685</c:v>
                </c:pt>
                <c:pt idx="31">
                  <c:v>1.6919565095072207</c:v>
                </c:pt>
                <c:pt idx="32">
                  <c:v>1.7696173330877913</c:v>
                </c:pt>
                <c:pt idx="33">
                  <c:v>1.8297130137235942</c:v>
                </c:pt>
                <c:pt idx="34">
                  <c:v>1.8546428738321576</c:v>
                </c:pt>
                <c:pt idx="35">
                  <c:v>1.9513031465991013</c:v>
                </c:pt>
                <c:pt idx="36">
                  <c:v>1.6948124846220016</c:v>
                </c:pt>
                <c:pt idx="37">
                  <c:v>1.6756931210281256</c:v>
                </c:pt>
                <c:pt idx="38">
                  <c:v>1.669015928380978</c:v>
                </c:pt>
                <c:pt idx="39">
                  <c:v>1.8253995495183126</c:v>
                </c:pt>
                <c:pt idx="40">
                  <c:v>1.7296103815908557</c:v>
                </c:pt>
                <c:pt idx="41">
                  <c:v>1.8057426954554272</c:v>
                </c:pt>
                <c:pt idx="42">
                  <c:v>1.7875089252335683</c:v>
                </c:pt>
                <c:pt idx="43">
                  <c:v>1.8160633140724973</c:v>
                </c:pt>
                <c:pt idx="44">
                  <c:v>1.8263057848555699</c:v>
                </c:pt>
                <c:pt idx="45">
                  <c:v>1.7352721119089192</c:v>
                </c:pt>
                <c:pt idx="46">
                  <c:v>1.710522337641035</c:v>
                </c:pt>
                <c:pt idx="47">
                  <c:v>1.6471696711097445</c:v>
                </c:pt>
                <c:pt idx="48">
                  <c:v>1.6793877757649844</c:v>
                </c:pt>
                <c:pt idx="49">
                  <c:v>1.7722180587904794</c:v>
                </c:pt>
                <c:pt idx="50">
                  <c:v>1.8550872654883894</c:v>
                </c:pt>
                <c:pt idx="51">
                  <c:v>1.9069834143937041</c:v>
                </c:pt>
                <c:pt idx="52">
                  <c:v>1.9280133939408635</c:v>
                </c:pt>
                <c:pt idx="53">
                  <c:v>1.855272084888147</c:v>
                </c:pt>
                <c:pt idx="54">
                  <c:v>1.7391943186156604</c:v>
                </c:pt>
                <c:pt idx="55">
                  <c:v>1.7407589352056847</c:v>
                </c:pt>
                <c:pt idx="56">
                  <c:v>1.6208294214341874</c:v>
                </c:pt>
                <c:pt idx="57">
                  <c:v>1.5917998995409381</c:v>
                </c:pt>
                <c:pt idx="58">
                  <c:v>1.6347299183436803</c:v>
                </c:pt>
                <c:pt idx="59">
                  <c:v>1.660840341884549</c:v>
                </c:pt>
                <c:pt idx="60">
                  <c:v>1.6431122595436718</c:v>
                </c:pt>
                <c:pt idx="61">
                  <c:v>1.6352777693006728</c:v>
                </c:pt>
                <c:pt idx="62">
                  <c:v>1.7207418999704374</c:v>
                </c:pt>
                <c:pt idx="63">
                  <c:v>1.7114427598265858</c:v>
                </c:pt>
                <c:pt idx="64">
                  <c:v>1.6125106184660982</c:v>
                </c:pt>
                <c:pt idx="65">
                  <c:v>1.8462767928668431</c:v>
                </c:pt>
                <c:pt idx="66">
                  <c:v>1.8759111178540564</c:v>
                </c:pt>
                <c:pt idx="67">
                  <c:v>1.7388819033604161</c:v>
                </c:pt>
                <c:pt idx="68">
                  <c:v>1.6993437654972077</c:v>
                </c:pt>
                <c:pt idx="69">
                  <c:v>1.9066007681444388</c:v>
                </c:pt>
                <c:pt idx="70">
                  <c:v>1.8534445410922056</c:v>
                </c:pt>
                <c:pt idx="71">
                  <c:v>1.7929531409740449</c:v>
                </c:pt>
                <c:pt idx="72">
                  <c:v>1.6753422415824164</c:v>
                </c:pt>
                <c:pt idx="73">
                  <c:v>1.672528173278149</c:v>
                </c:pt>
                <c:pt idx="74">
                  <c:v>1.5206802651265852</c:v>
                </c:pt>
                <c:pt idx="75">
                  <c:v>1.3554951409240821</c:v>
                </c:pt>
                <c:pt idx="76">
                  <c:v>1.4316190569173723</c:v>
                </c:pt>
                <c:pt idx="77">
                  <c:v>1.5739221959211389</c:v>
                </c:pt>
                <c:pt idx="78">
                  <c:v>1.6417877191227752</c:v>
                </c:pt>
                <c:pt idx="79">
                  <c:v>1.5525574000027715</c:v>
                </c:pt>
                <c:pt idx="80">
                  <c:v>1.7220174413959997</c:v>
                </c:pt>
                <c:pt idx="81">
                  <c:v>1.8445833125568571</c:v>
                </c:pt>
                <c:pt idx="82">
                  <c:v>1.9410924396394682</c:v>
                </c:pt>
                <c:pt idx="83">
                  <c:v>1.8313711615484589</c:v>
                </c:pt>
                <c:pt idx="84">
                  <c:v>2.0487077149233426</c:v>
                </c:pt>
              </c:numCache>
            </c:numRef>
          </c:val>
          <c:smooth val="0"/>
          <c:extLst>
            <c:ext xmlns:c16="http://schemas.microsoft.com/office/drawing/2014/chart" uri="{C3380CC4-5D6E-409C-BE32-E72D297353CC}">
              <c16:uniqueId val="{00000001-CA17-4766-B798-6D2BBDB1C70F}"/>
            </c:ext>
          </c:extLst>
        </c:ser>
        <c:ser>
          <c:idx val="2"/>
          <c:order val="2"/>
          <c:tx>
            <c:v>Net Return per Gallon</c:v>
          </c:tx>
          <c:spPr>
            <a:ln w="25400">
              <a:solidFill>
                <a:schemeClr val="tx2"/>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[0]!AM</c:f>
              <c:numCache>
                <c:formatCode>_("$"* #,##0.00_);_("$"* \(#,##0.00\);_("$"* "-"??_);_(@_)</c:formatCode>
                <c:ptCount val="85"/>
                <c:pt idx="0">
                  <c:v>0.40830126100803854</c:v>
                </c:pt>
                <c:pt idx="1">
                  <c:v>0.2748926048302569</c:v>
                </c:pt>
                <c:pt idx="2">
                  <c:v>0.82847141793444612</c:v>
                </c:pt>
                <c:pt idx="3">
                  <c:v>1.0886329284477414</c:v>
                </c:pt>
                <c:pt idx="4">
                  <c:v>0.51652875405070953</c:v>
                </c:pt>
                <c:pt idx="5">
                  <c:v>0.44844913902288175</c:v>
                </c:pt>
                <c:pt idx="6">
                  <c:v>0.47213264242424202</c:v>
                </c:pt>
                <c:pt idx="7">
                  <c:v>0.48719471725417418</c:v>
                </c:pt>
                <c:pt idx="8">
                  <c:v>0.34903462139765007</c:v>
                </c:pt>
                <c:pt idx="9">
                  <c:v>7.4390173480143318E-2</c:v>
                </c:pt>
                <c:pt idx="10">
                  <c:v>0.45137510274170212</c:v>
                </c:pt>
                <c:pt idx="11">
                  <c:v>0.44684199616573883</c:v>
                </c:pt>
                <c:pt idx="12">
                  <c:v>-5.2849054004328488E-2</c:v>
                </c:pt>
                <c:pt idx="13">
                  <c:v>-0.10684386133515611</c:v>
                </c:pt>
                <c:pt idx="14">
                  <c:v>-3.5427341341990992E-2</c:v>
                </c:pt>
                <c:pt idx="15">
                  <c:v>0.14413400296845946</c:v>
                </c:pt>
                <c:pt idx="16">
                  <c:v>0.23607058885281296</c:v>
                </c:pt>
                <c:pt idx="17">
                  <c:v>6.2809346969698199E-2</c:v>
                </c:pt>
                <c:pt idx="18">
                  <c:v>-3.4438461471861359E-2</c:v>
                </c:pt>
                <c:pt idx="19">
                  <c:v>1.4893356709956951E-2</c:v>
                </c:pt>
                <c:pt idx="20">
                  <c:v>-7.3435129684601641E-2</c:v>
                </c:pt>
                <c:pt idx="21">
                  <c:v>-3.5060469820655138E-2</c:v>
                </c:pt>
                <c:pt idx="22">
                  <c:v>-5.8617804004328367E-2</c:v>
                </c:pt>
                <c:pt idx="23">
                  <c:v>-0.11834763354978328</c:v>
                </c:pt>
                <c:pt idx="24">
                  <c:v>-0.2117942398384538</c:v>
                </c:pt>
                <c:pt idx="25">
                  <c:v>-0.1288459204468051</c:v>
                </c:pt>
                <c:pt idx="26">
                  <c:v>-0.15716968650915342</c:v>
                </c:pt>
                <c:pt idx="27">
                  <c:v>-3.9034627087207285E-2</c:v>
                </c:pt>
                <c:pt idx="28">
                  <c:v>2.404240094047605E-2</c:v>
                </c:pt>
                <c:pt idx="29">
                  <c:v>0.13337136435351993</c:v>
                </c:pt>
                <c:pt idx="30">
                  <c:v>0.20240409797954517</c:v>
                </c:pt>
                <c:pt idx="31">
                  <c:v>5.2571531447034081E-2</c:v>
                </c:pt>
                <c:pt idx="32">
                  <c:v>0.11563534625571381</c:v>
                </c:pt>
                <c:pt idx="33">
                  <c:v>0.12447091003345601</c:v>
                </c:pt>
                <c:pt idx="34">
                  <c:v>0.15732194729716364</c:v>
                </c:pt>
                <c:pt idx="35">
                  <c:v>0.20455696395243694</c:v>
                </c:pt>
                <c:pt idx="36">
                  <c:v>-0.10134236937747731</c:v>
                </c:pt>
                <c:pt idx="37">
                  <c:v>-0.1307825988340634</c:v>
                </c:pt>
                <c:pt idx="38">
                  <c:v>-9.7405468720173083E-2</c:v>
                </c:pt>
                <c:pt idx="39">
                  <c:v>3.9636209373950404E-2</c:v>
                </c:pt>
                <c:pt idx="40">
                  <c:v>-7.5498535239250986E-2</c:v>
                </c:pt>
                <c:pt idx="41">
                  <c:v>3.552204878899401E-3</c:v>
                </c:pt>
                <c:pt idx="42">
                  <c:v>-2.3026293103900031E-2</c:v>
                </c:pt>
                <c:pt idx="43">
                  <c:v>8.6140918610603245E-2</c:v>
                </c:pt>
                <c:pt idx="44">
                  <c:v>9.8748237468650801E-2</c:v>
                </c:pt>
                <c:pt idx="45">
                  <c:v>2.40915700063149E-2</c:v>
                </c:pt>
                <c:pt idx="46">
                  <c:v>4.8898051552770383E-3</c:v>
                </c:pt>
                <c:pt idx="47">
                  <c:v>-0.10638519251162726</c:v>
                </c:pt>
                <c:pt idx="48">
                  <c:v>-9.2538677084796683E-2</c:v>
                </c:pt>
                <c:pt idx="49">
                  <c:v>-5.482138959854943E-2</c:v>
                </c:pt>
                <c:pt idx="50">
                  <c:v>1.7152702442682966E-2</c:v>
                </c:pt>
                <c:pt idx="51">
                  <c:v>4.1139948456358377E-2</c:v>
                </c:pt>
                <c:pt idx="52">
                  <c:v>4.4113808817039191E-2</c:v>
                </c:pt>
                <c:pt idx="53">
                  <c:v>8.1223261686302228E-2</c:v>
                </c:pt>
                <c:pt idx="54">
                  <c:v>2.6679180479753262E-2</c:v>
                </c:pt>
                <c:pt idx="55">
                  <c:v>-1.3082102997789002E-2</c:v>
                </c:pt>
                <c:pt idx="56">
                  <c:v>-0.10489987474146489</c:v>
                </c:pt>
                <c:pt idx="57">
                  <c:v>-0.16794813729851654</c:v>
                </c:pt>
                <c:pt idx="58">
                  <c:v>-0.17685797647905388</c:v>
                </c:pt>
                <c:pt idx="59">
                  <c:v>-0.1966751282907977</c:v>
                </c:pt>
                <c:pt idx="60">
                  <c:v>-0.2239934506428749</c:v>
                </c:pt>
                <c:pt idx="61">
                  <c:v>-0.23239603815424692</c:v>
                </c:pt>
                <c:pt idx="62">
                  <c:v>-0.14754348161296171</c:v>
                </c:pt>
                <c:pt idx="63">
                  <c:v>-0.11470901066298977</c:v>
                </c:pt>
                <c:pt idx="64">
                  <c:v>-0.25726719298162659</c:v>
                </c:pt>
                <c:pt idx="65">
                  <c:v>-0.21510842223494442</c:v>
                </c:pt>
                <c:pt idx="66">
                  <c:v>-0.21310071795762719</c:v>
                </c:pt>
                <c:pt idx="67">
                  <c:v>-0.16748351096272862</c:v>
                </c:pt>
                <c:pt idx="68">
                  <c:v>-0.17584367995929773</c:v>
                </c:pt>
                <c:pt idx="69">
                  <c:v>-3.9680878210986315E-2</c:v>
                </c:pt>
                <c:pt idx="70">
                  <c:v>-2.4436536943597709E-2</c:v>
                </c:pt>
                <c:pt idx="71">
                  <c:v>-0.11704725010211159</c:v>
                </c:pt>
                <c:pt idx="72">
                  <c:v>-0.25745257614091344</c:v>
                </c:pt>
                <c:pt idx="73">
                  <c:v>-0.22075694732105711</c:v>
                </c:pt>
                <c:pt idx="74">
                  <c:v>-0.26268579316730878</c:v>
                </c:pt>
                <c:pt idx="75">
                  <c:v>-0.23706263969720553</c:v>
                </c:pt>
                <c:pt idx="76">
                  <c:v>-0.17164785431496332</c:v>
                </c:pt>
                <c:pt idx="77">
                  <c:v>-7.1316164609958266E-2</c:v>
                </c:pt>
                <c:pt idx="78">
                  <c:v>-4.9265575594907851E-3</c:v>
                </c:pt>
                <c:pt idx="79">
                  <c:v>-0.10443793635849441</c:v>
                </c:pt>
                <c:pt idx="80">
                  <c:v>-0.10421820068224164</c:v>
                </c:pt>
                <c:pt idx="81">
                  <c:v>-8.2679193822650321E-2</c:v>
                </c:pt>
                <c:pt idx="82">
                  <c:v>-0.11163656723155135</c:v>
                </c:pt>
                <c:pt idx="83">
                  <c:v>-0.28381141168238555</c:v>
                </c:pt>
                <c:pt idx="84">
                  <c:v>-0.32329996372501535</c:v>
                </c:pt>
              </c:numCache>
            </c:numRef>
          </c:val>
          <c:smooth val="0"/>
          <c:extLst>
            <c:ext xmlns:c16="http://schemas.microsoft.com/office/drawing/2014/chart" uri="{C3380CC4-5D6E-409C-BE32-E72D297353CC}">
              <c16:uniqueId val="{00000002-CA17-4766-B798-6D2BBDB1C70F}"/>
            </c:ext>
          </c:extLst>
        </c:ser>
        <c:dLbls>
          <c:showLegendKey val="0"/>
          <c:showVal val="0"/>
          <c:showCatName val="0"/>
          <c:showSerName val="0"/>
          <c:showPercent val="0"/>
          <c:showBubbleSize val="0"/>
        </c:dLbls>
        <c:smooth val="0"/>
        <c:axId val="229829792"/>
        <c:axId val="229830352"/>
      </c:lineChart>
      <c:dateAx>
        <c:axId val="229829792"/>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a:pPr>
            <a:endParaRPr lang="en-US"/>
          </a:p>
        </c:txPr>
        <c:crossAx val="229830352"/>
        <c:crosses val="autoZero"/>
        <c:auto val="1"/>
        <c:lblOffset val="100"/>
        <c:baseTimeUnit val="months"/>
        <c:majorUnit val="5"/>
        <c:majorTimeUnit val="months"/>
        <c:minorUnit val="1"/>
        <c:minorTimeUnit val="months"/>
      </c:dateAx>
      <c:valAx>
        <c:axId val="229830352"/>
        <c:scaling>
          <c:orientation val="minMax"/>
        </c:scaling>
        <c:delete val="0"/>
        <c:axPos val="l"/>
        <c:majorGridlines>
          <c:spPr>
            <a:ln w="3175">
              <a:solidFill>
                <a:srgbClr val="000000"/>
              </a:solidFill>
              <a:prstDash val="solid"/>
            </a:ln>
          </c:spPr>
        </c:majorGridlines>
        <c:title>
          <c:tx>
            <c:rich>
              <a:bodyPr/>
              <a:lstStyle/>
              <a:p>
                <a:pPr>
                  <a:defRPr/>
                </a:pPr>
                <a:r>
                  <a:rPr lang="en-US"/>
                  <a:t>$ per gallon</a:t>
                </a:r>
              </a:p>
            </c:rich>
          </c:tx>
          <c:layout>
            <c:manualLayout>
              <c:xMode val="edge"/>
              <c:yMode val="edge"/>
              <c:x val="6.6593698609250804E-3"/>
              <c:y val="0.41109298837645403"/>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29829792"/>
        <c:crosses val="autoZero"/>
        <c:crossBetween val="midCat"/>
      </c:valAx>
      <c:spPr>
        <a:solidFill>
          <a:srgbClr val="FFFFFF"/>
        </a:solidFill>
        <a:ln w="12700">
          <a:solidFill>
            <a:srgbClr val="808080"/>
          </a:solidFill>
          <a:prstDash val="solid"/>
        </a:ln>
      </c:spPr>
    </c:plotArea>
    <c:legend>
      <c:legendPos val="r"/>
      <c:layout>
        <c:manualLayout>
          <c:xMode val="edge"/>
          <c:yMode val="edge"/>
          <c:x val="0.60008918116004728"/>
          <c:y val="0.20816870173183497"/>
          <c:w val="0.34361316373914796"/>
          <c:h val="0.17209687657480321"/>
        </c:manualLayout>
      </c:layout>
      <c:overlay val="0"/>
      <c:spPr>
        <a:solidFill>
          <a:srgbClr val="FFFFFF"/>
        </a:solidFill>
        <a:ln w="3175">
          <a:solidFill>
            <a:srgbClr val="000000"/>
          </a:solidFill>
          <a:prstDash val="solid"/>
        </a:ln>
      </c:spPr>
    </c:legend>
    <c:plotVisOnly val="1"/>
    <c:dispBlanksAs val="zero"/>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c:pageMargins b="0.750000000000002" l="0.70000000000000095" r="0.70000000000000095" t="0.750000000000002"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29832592"/>
        <c:axId val="229833152"/>
      </c:barChart>
      <c:catAx>
        <c:axId val="229832592"/>
        <c:scaling>
          <c:orientation val="minMax"/>
        </c:scaling>
        <c:delete val="0"/>
        <c:axPos val="b"/>
        <c:majorTickMark val="out"/>
        <c:minorTickMark val="none"/>
        <c:tickLblPos val="nextTo"/>
        <c:crossAx val="229833152"/>
        <c:crosses val="autoZero"/>
        <c:auto val="1"/>
        <c:lblAlgn val="ctr"/>
        <c:lblOffset val="100"/>
        <c:noMultiLvlLbl val="0"/>
      </c:catAx>
      <c:valAx>
        <c:axId val="229833152"/>
        <c:scaling>
          <c:orientation val="minMax"/>
        </c:scaling>
        <c:delete val="0"/>
        <c:axPos val="l"/>
        <c:majorGridlines/>
        <c:majorTickMark val="out"/>
        <c:minorTickMark val="none"/>
        <c:tickLblPos val="nextTo"/>
        <c:crossAx val="229832592"/>
        <c:crosses val="autoZero"/>
        <c:crossBetween val="between"/>
      </c:valAx>
    </c:plotArea>
    <c:legend>
      <c:legendPos val="r"/>
      <c:overlay val="0"/>
    </c:legend>
    <c:plotVisOnly val="1"/>
    <c:dispBlanksAs val="gap"/>
    <c:showDLblsOverMax val="0"/>
  </c:chart>
  <c:spPr>
    <a:ln>
      <a:noFill/>
    </a:ln>
  </c:spPr>
  <c:userShapes r:id="rId1"/>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a:pPr>
            <a:r>
              <a:rPr lang="en-US" sz="1800" b="1"/>
              <a:t>Ethanol Production Grind Margin and 
Return Over Variable and Total Cost</a:t>
            </a:r>
          </a:p>
        </c:rich>
      </c:tx>
      <c:layout>
        <c:manualLayout>
          <c:xMode val="edge"/>
          <c:yMode val="edge"/>
          <c:x val="0.280799212598424"/>
          <c:y val="9.7879942426551507E-3"/>
        </c:manualLayout>
      </c:layout>
      <c:overlay val="0"/>
      <c:spPr>
        <a:noFill/>
        <a:ln w="25400">
          <a:noFill/>
        </a:ln>
      </c:spPr>
    </c:title>
    <c:autoTitleDeleted val="0"/>
    <c:plotArea>
      <c:layout>
        <c:manualLayout>
          <c:layoutTarget val="inner"/>
          <c:xMode val="edge"/>
          <c:yMode val="edge"/>
          <c:x val="0.136452342789743"/>
          <c:y val="0.15294165152433001"/>
          <c:w val="0.83824675419465799"/>
          <c:h val="0.77861859016392398"/>
        </c:manualLayout>
      </c:layout>
      <c:lineChart>
        <c:grouping val="standard"/>
        <c:varyColors val="0"/>
        <c:ser>
          <c:idx val="1"/>
          <c:order val="0"/>
          <c:tx>
            <c:v>Return Over Total Cost</c:v>
          </c:tx>
          <c:spPr>
            <a:ln w="25400">
              <a:solidFill>
                <a:schemeClr val="tx2"/>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[0]!AM</c:f>
              <c:numCache>
                <c:formatCode>_("$"* #,##0.00_);_("$"* \(#,##0.00\);_("$"* "-"??_);_(@_)</c:formatCode>
                <c:ptCount val="85"/>
                <c:pt idx="0">
                  <c:v>0.40830126100803854</c:v>
                </c:pt>
                <c:pt idx="1">
                  <c:v>0.2748926048302569</c:v>
                </c:pt>
                <c:pt idx="2">
                  <c:v>0.82847141793444612</c:v>
                </c:pt>
                <c:pt idx="3">
                  <c:v>1.0886329284477414</c:v>
                </c:pt>
                <c:pt idx="4">
                  <c:v>0.51652875405070953</c:v>
                </c:pt>
                <c:pt idx="5">
                  <c:v>0.44844913902288175</c:v>
                </c:pt>
                <c:pt idx="6">
                  <c:v>0.47213264242424202</c:v>
                </c:pt>
                <c:pt idx="7">
                  <c:v>0.48719471725417418</c:v>
                </c:pt>
                <c:pt idx="8">
                  <c:v>0.34903462139765007</c:v>
                </c:pt>
                <c:pt idx="9">
                  <c:v>7.4390173480143318E-2</c:v>
                </c:pt>
                <c:pt idx="10">
                  <c:v>0.45137510274170212</c:v>
                </c:pt>
                <c:pt idx="11">
                  <c:v>0.44684199616573883</c:v>
                </c:pt>
                <c:pt idx="12">
                  <c:v>-5.2849054004328488E-2</c:v>
                </c:pt>
                <c:pt idx="13">
                  <c:v>-0.10684386133515611</c:v>
                </c:pt>
                <c:pt idx="14">
                  <c:v>-3.5427341341990992E-2</c:v>
                </c:pt>
                <c:pt idx="15">
                  <c:v>0.14413400296845946</c:v>
                </c:pt>
                <c:pt idx="16">
                  <c:v>0.23607058885281296</c:v>
                </c:pt>
                <c:pt idx="17">
                  <c:v>6.2809346969698199E-2</c:v>
                </c:pt>
                <c:pt idx="18">
                  <c:v>-3.4438461471861359E-2</c:v>
                </c:pt>
                <c:pt idx="19">
                  <c:v>1.4893356709956951E-2</c:v>
                </c:pt>
                <c:pt idx="20">
                  <c:v>-7.3435129684601641E-2</c:v>
                </c:pt>
                <c:pt idx="21">
                  <c:v>-3.5060469820655138E-2</c:v>
                </c:pt>
                <c:pt idx="22">
                  <c:v>-5.8617804004328367E-2</c:v>
                </c:pt>
                <c:pt idx="23">
                  <c:v>-0.11834763354978328</c:v>
                </c:pt>
                <c:pt idx="24">
                  <c:v>-0.2117942398384538</c:v>
                </c:pt>
                <c:pt idx="25">
                  <c:v>-0.1288459204468051</c:v>
                </c:pt>
                <c:pt idx="26">
                  <c:v>-0.15716968650915342</c:v>
                </c:pt>
                <c:pt idx="27">
                  <c:v>-3.9034627087207285E-2</c:v>
                </c:pt>
                <c:pt idx="28">
                  <c:v>2.404240094047605E-2</c:v>
                </c:pt>
                <c:pt idx="29">
                  <c:v>0.13337136435351993</c:v>
                </c:pt>
                <c:pt idx="30">
                  <c:v>0.20240409797954517</c:v>
                </c:pt>
                <c:pt idx="31">
                  <c:v>5.2571531447034081E-2</c:v>
                </c:pt>
                <c:pt idx="32">
                  <c:v>0.11563534625571381</c:v>
                </c:pt>
                <c:pt idx="33">
                  <c:v>0.12447091003345601</c:v>
                </c:pt>
                <c:pt idx="34">
                  <c:v>0.15732194729716364</c:v>
                </c:pt>
                <c:pt idx="35">
                  <c:v>0.20455696395243694</c:v>
                </c:pt>
                <c:pt idx="36">
                  <c:v>-0.10134236937747731</c:v>
                </c:pt>
                <c:pt idx="37">
                  <c:v>-0.1307825988340634</c:v>
                </c:pt>
                <c:pt idx="38">
                  <c:v>-9.7405468720173083E-2</c:v>
                </c:pt>
                <c:pt idx="39">
                  <c:v>3.9636209373950404E-2</c:v>
                </c:pt>
                <c:pt idx="40">
                  <c:v>-7.5498535239250986E-2</c:v>
                </c:pt>
                <c:pt idx="41">
                  <c:v>3.552204878899401E-3</c:v>
                </c:pt>
                <c:pt idx="42">
                  <c:v>-2.3026293103900031E-2</c:v>
                </c:pt>
                <c:pt idx="43">
                  <c:v>8.6140918610603245E-2</c:v>
                </c:pt>
                <c:pt idx="44">
                  <c:v>9.8748237468650801E-2</c:v>
                </c:pt>
                <c:pt idx="45">
                  <c:v>2.40915700063149E-2</c:v>
                </c:pt>
                <c:pt idx="46">
                  <c:v>4.8898051552770383E-3</c:v>
                </c:pt>
                <c:pt idx="47">
                  <c:v>-0.10638519251162726</c:v>
                </c:pt>
                <c:pt idx="48">
                  <c:v>-9.2538677084796683E-2</c:v>
                </c:pt>
                <c:pt idx="49">
                  <c:v>-5.482138959854943E-2</c:v>
                </c:pt>
                <c:pt idx="50">
                  <c:v>1.7152702442682966E-2</c:v>
                </c:pt>
                <c:pt idx="51">
                  <c:v>4.1139948456358377E-2</c:v>
                </c:pt>
                <c:pt idx="52">
                  <c:v>4.4113808817039191E-2</c:v>
                </c:pt>
                <c:pt idx="53">
                  <c:v>8.1223261686302228E-2</c:v>
                </c:pt>
                <c:pt idx="54">
                  <c:v>2.6679180479753262E-2</c:v>
                </c:pt>
                <c:pt idx="55">
                  <c:v>-1.3082102997789002E-2</c:v>
                </c:pt>
                <c:pt idx="56">
                  <c:v>-0.10489987474146489</c:v>
                </c:pt>
                <c:pt idx="57">
                  <c:v>-0.16794813729851654</c:v>
                </c:pt>
                <c:pt idx="58">
                  <c:v>-0.17685797647905388</c:v>
                </c:pt>
                <c:pt idx="59">
                  <c:v>-0.1966751282907977</c:v>
                </c:pt>
                <c:pt idx="60">
                  <c:v>-0.2239934506428749</c:v>
                </c:pt>
                <c:pt idx="61">
                  <c:v>-0.23239603815424692</c:v>
                </c:pt>
                <c:pt idx="62">
                  <c:v>-0.14754348161296171</c:v>
                </c:pt>
                <c:pt idx="63">
                  <c:v>-0.11470901066298977</c:v>
                </c:pt>
                <c:pt idx="64">
                  <c:v>-0.25726719298162659</c:v>
                </c:pt>
                <c:pt idx="65">
                  <c:v>-0.21510842223494442</c:v>
                </c:pt>
                <c:pt idx="66">
                  <c:v>-0.21310071795762719</c:v>
                </c:pt>
                <c:pt idx="67">
                  <c:v>-0.16748351096272862</c:v>
                </c:pt>
                <c:pt idx="68">
                  <c:v>-0.17584367995929773</c:v>
                </c:pt>
                <c:pt idx="69">
                  <c:v>-3.9680878210986315E-2</c:v>
                </c:pt>
                <c:pt idx="70">
                  <c:v>-2.4436536943597709E-2</c:v>
                </c:pt>
                <c:pt idx="71">
                  <c:v>-0.11704725010211159</c:v>
                </c:pt>
                <c:pt idx="72">
                  <c:v>-0.25745257614091344</c:v>
                </c:pt>
                <c:pt idx="73">
                  <c:v>-0.22075694732105711</c:v>
                </c:pt>
                <c:pt idx="74">
                  <c:v>-0.26268579316730878</c:v>
                </c:pt>
                <c:pt idx="75">
                  <c:v>-0.23706263969720553</c:v>
                </c:pt>
                <c:pt idx="76">
                  <c:v>-0.17164785431496332</c:v>
                </c:pt>
                <c:pt idx="77">
                  <c:v>-7.1316164609958266E-2</c:v>
                </c:pt>
                <c:pt idx="78">
                  <c:v>-4.9265575594907851E-3</c:v>
                </c:pt>
                <c:pt idx="79">
                  <c:v>-0.10443793635849441</c:v>
                </c:pt>
                <c:pt idx="80">
                  <c:v>-0.10421820068224164</c:v>
                </c:pt>
                <c:pt idx="81">
                  <c:v>-8.2679193822650321E-2</c:v>
                </c:pt>
                <c:pt idx="82">
                  <c:v>-0.11163656723155135</c:v>
                </c:pt>
                <c:pt idx="83">
                  <c:v>-0.28381141168238555</c:v>
                </c:pt>
                <c:pt idx="84">
                  <c:v>-0.32329996372501535</c:v>
                </c:pt>
              </c:numCache>
            </c:numRef>
          </c:val>
          <c:smooth val="0"/>
          <c:extLst>
            <c:ext xmlns:c16="http://schemas.microsoft.com/office/drawing/2014/chart" uri="{C3380CC4-5D6E-409C-BE32-E72D297353CC}">
              <c16:uniqueId val="{00000000-4FD1-44D1-AE20-D99C706F451E}"/>
            </c:ext>
          </c:extLst>
        </c:ser>
        <c:ser>
          <c:idx val="2"/>
          <c:order val="1"/>
          <c:tx>
            <c:v>Return Over Variable Cost</c:v>
          </c:tx>
          <c:spPr>
            <a:ln w="25400">
              <a:solidFill>
                <a:srgbClr val="F1BE48"/>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[0]!AK</c:f>
              <c:numCache>
                <c:formatCode>_("$"* #,##0.00_);_("$"* \(#,##0.00\);_("$"* "-"??_);_(@_)</c:formatCode>
                <c:ptCount val="85"/>
                <c:pt idx="0">
                  <c:v>0.62183111858379636</c:v>
                </c:pt>
                <c:pt idx="1">
                  <c:v>0.48842246240601472</c:v>
                </c:pt>
                <c:pt idx="2">
                  <c:v>1.0420012755102039</c:v>
                </c:pt>
                <c:pt idx="3">
                  <c:v>1.3021627860234992</c:v>
                </c:pt>
                <c:pt idx="4">
                  <c:v>0.73005861162646735</c:v>
                </c:pt>
                <c:pt idx="5">
                  <c:v>0.66197899659863912</c:v>
                </c:pt>
                <c:pt idx="6">
                  <c:v>0.68566249999999962</c:v>
                </c:pt>
                <c:pt idx="7">
                  <c:v>0.70072457482993178</c:v>
                </c:pt>
                <c:pt idx="8">
                  <c:v>0.56256447897340767</c:v>
                </c:pt>
                <c:pt idx="9">
                  <c:v>0.28792003105590092</c:v>
                </c:pt>
                <c:pt idx="10">
                  <c:v>0.66490496031745971</c:v>
                </c:pt>
                <c:pt idx="11">
                  <c:v>0.66037185374149643</c:v>
                </c:pt>
                <c:pt idx="12">
                  <c:v>0.16068080357142911</c:v>
                </c:pt>
                <c:pt idx="13">
                  <c:v>0.10668599624060149</c:v>
                </c:pt>
                <c:pt idx="14">
                  <c:v>0.17810251623376661</c:v>
                </c:pt>
                <c:pt idx="15">
                  <c:v>0.35766386054421706</c:v>
                </c:pt>
                <c:pt idx="16">
                  <c:v>0.44960044642857055</c:v>
                </c:pt>
                <c:pt idx="17">
                  <c:v>0.2763392045454558</c:v>
                </c:pt>
                <c:pt idx="18">
                  <c:v>0.17909139610389624</c:v>
                </c:pt>
                <c:pt idx="19">
                  <c:v>0.22842321428571455</c:v>
                </c:pt>
                <c:pt idx="20">
                  <c:v>0.14009472789115596</c:v>
                </c:pt>
                <c:pt idx="21">
                  <c:v>0.17846938775510246</c:v>
                </c:pt>
                <c:pt idx="22">
                  <c:v>0.15491205357142923</c:v>
                </c:pt>
                <c:pt idx="23">
                  <c:v>9.5182224025974316E-2</c:v>
                </c:pt>
                <c:pt idx="24">
                  <c:v>1.7356177373037962E-3</c:v>
                </c:pt>
                <c:pt idx="25">
                  <c:v>8.4683937128952502E-2</c:v>
                </c:pt>
                <c:pt idx="26">
                  <c:v>5.6360171066604181E-2</c:v>
                </c:pt>
                <c:pt idx="27">
                  <c:v>0.17449523048855031</c:v>
                </c:pt>
                <c:pt idx="28">
                  <c:v>0.23757225851623365</c:v>
                </c:pt>
                <c:pt idx="29">
                  <c:v>0.34690122192927753</c:v>
                </c:pt>
                <c:pt idx="30">
                  <c:v>0.41593395555530277</c:v>
                </c:pt>
                <c:pt idx="31">
                  <c:v>0.26610138902279168</c:v>
                </c:pt>
                <c:pt idx="32">
                  <c:v>0.32916520383147141</c:v>
                </c:pt>
                <c:pt idx="33">
                  <c:v>0.3380007676092136</c:v>
                </c:pt>
                <c:pt idx="34">
                  <c:v>0.37085180487292124</c:v>
                </c:pt>
                <c:pt idx="35">
                  <c:v>0.41808682152819454</c:v>
                </c:pt>
                <c:pt idx="36">
                  <c:v>0.11218748819828028</c:v>
                </c:pt>
                <c:pt idx="37">
                  <c:v>8.2747258741694196E-2</c:v>
                </c:pt>
                <c:pt idx="38">
                  <c:v>0.11612438885558451</c:v>
                </c:pt>
                <c:pt idx="39">
                  <c:v>0.253166066949708</c:v>
                </c:pt>
                <c:pt idx="40">
                  <c:v>0.13803132233650661</c:v>
                </c:pt>
                <c:pt idx="41">
                  <c:v>0.217082062454657</c:v>
                </c:pt>
                <c:pt idx="42">
                  <c:v>0.19050356447185757</c:v>
                </c:pt>
                <c:pt idx="43">
                  <c:v>0.29967077618636084</c:v>
                </c:pt>
                <c:pt idx="44">
                  <c:v>0.3122780950444084</c:v>
                </c:pt>
                <c:pt idx="45">
                  <c:v>0.2376214275820725</c:v>
                </c:pt>
                <c:pt idx="46">
                  <c:v>0.21841966273103464</c:v>
                </c:pt>
                <c:pt idx="47">
                  <c:v>0.10714466506413034</c:v>
                </c:pt>
                <c:pt idx="48">
                  <c:v>0.12099118049096091</c:v>
                </c:pt>
                <c:pt idx="49">
                  <c:v>0.15870846797720817</c:v>
                </c:pt>
                <c:pt idx="50">
                  <c:v>0.23068256001844056</c:v>
                </c:pt>
                <c:pt idx="51">
                  <c:v>0.25466980603211598</c:v>
                </c:pt>
                <c:pt idx="52">
                  <c:v>0.25764366639279679</c:v>
                </c:pt>
                <c:pt idx="53">
                  <c:v>0.29475311926205983</c:v>
                </c:pt>
                <c:pt idx="54">
                  <c:v>0.24020903805551086</c:v>
                </c:pt>
                <c:pt idx="55">
                  <c:v>0.2004477545779686</c:v>
                </c:pt>
                <c:pt idx="56">
                  <c:v>0.1086299828342927</c:v>
                </c:pt>
                <c:pt idx="57">
                  <c:v>4.5581720277241056E-2</c:v>
                </c:pt>
                <c:pt idx="58">
                  <c:v>3.6671881096703718E-2</c:v>
                </c:pt>
                <c:pt idx="59">
                  <c:v>1.6854729284959902E-2</c:v>
                </c:pt>
                <c:pt idx="60">
                  <c:v>-1.0463593067117305E-2</c:v>
                </c:pt>
                <c:pt idx="61">
                  <c:v>-1.8866180578489322E-2</c:v>
                </c:pt>
                <c:pt idx="62">
                  <c:v>6.5986375962795885E-2</c:v>
                </c:pt>
                <c:pt idx="63">
                  <c:v>9.8820846912767824E-2</c:v>
                </c:pt>
                <c:pt idx="64">
                  <c:v>-4.3737335405868993E-2</c:v>
                </c:pt>
                <c:pt idx="65">
                  <c:v>-1.5785646591868208E-3</c:v>
                </c:pt>
                <c:pt idx="66">
                  <c:v>4.2913961813040302E-4</c:v>
                </c:pt>
                <c:pt idx="67">
                  <c:v>4.6046346613028977E-2</c:v>
                </c:pt>
                <c:pt idx="68">
                  <c:v>3.7686177616459871E-2</c:v>
                </c:pt>
                <c:pt idx="69">
                  <c:v>0.17384897936477128</c:v>
                </c:pt>
                <c:pt idx="70">
                  <c:v>0.18909332063215989</c:v>
                </c:pt>
                <c:pt idx="71">
                  <c:v>9.6482607473646009E-2</c:v>
                </c:pt>
                <c:pt idx="72">
                  <c:v>-4.3922718565155838E-2</c:v>
                </c:pt>
                <c:pt idx="73">
                  <c:v>-7.2270897452995086E-3</c:v>
                </c:pt>
                <c:pt idx="74">
                  <c:v>-4.9155935591551181E-2</c:v>
                </c:pt>
                <c:pt idx="75">
                  <c:v>-2.3532782121447937E-2</c:v>
                </c:pt>
                <c:pt idx="76">
                  <c:v>4.1882003260794276E-2</c:v>
                </c:pt>
                <c:pt idx="77">
                  <c:v>0.14221369296579933</c:v>
                </c:pt>
                <c:pt idx="78">
                  <c:v>0.20860330001626681</c:v>
                </c:pt>
                <c:pt idx="79">
                  <c:v>0.10909192121726319</c:v>
                </c:pt>
                <c:pt idx="80">
                  <c:v>0.10931165689351596</c:v>
                </c:pt>
                <c:pt idx="81">
                  <c:v>0.13085066375310728</c:v>
                </c:pt>
                <c:pt idx="82">
                  <c:v>0.10189329034420624</c:v>
                </c:pt>
                <c:pt idx="83">
                  <c:v>-7.0281554106627953E-2</c:v>
                </c:pt>
                <c:pt idx="84">
                  <c:v>-0.10977010614925753</c:v>
                </c:pt>
              </c:numCache>
            </c:numRef>
          </c:val>
          <c:smooth val="0"/>
          <c:extLst>
            <c:ext xmlns:c16="http://schemas.microsoft.com/office/drawing/2014/chart" uri="{C3380CC4-5D6E-409C-BE32-E72D297353CC}">
              <c16:uniqueId val="{00000001-4FD1-44D1-AE20-D99C706F451E}"/>
            </c:ext>
          </c:extLst>
        </c:ser>
        <c:ser>
          <c:idx val="0"/>
          <c:order val="2"/>
          <c:tx>
            <c:v>Return Over Grind Margin</c:v>
          </c:tx>
          <c:spPr>
            <a:ln w="25400">
              <a:solidFill>
                <a:srgbClr val="C0000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[0]!AI</c:f>
              <c:numCache>
                <c:formatCode>_("$"* #,##0.00_);_("$"* \(#,##0.00\);_("$"* "-"??_);_(@_)</c:formatCode>
                <c:ptCount val="85"/>
                <c:pt idx="0">
                  <c:v>0.80248111858379634</c:v>
                </c:pt>
                <c:pt idx="1">
                  <c:v>0.66907246240601481</c:v>
                </c:pt>
                <c:pt idx="2">
                  <c:v>1.2226512755102039</c:v>
                </c:pt>
                <c:pt idx="3">
                  <c:v>1.4828127860234994</c:v>
                </c:pt>
                <c:pt idx="4">
                  <c:v>0.91070861162646755</c:v>
                </c:pt>
                <c:pt idx="5">
                  <c:v>0.84262899659863932</c:v>
                </c:pt>
                <c:pt idx="6">
                  <c:v>0.8663124999999996</c:v>
                </c:pt>
                <c:pt idx="7">
                  <c:v>0.88137457482993176</c:v>
                </c:pt>
                <c:pt idx="8">
                  <c:v>0.74321447897340764</c:v>
                </c:pt>
                <c:pt idx="9">
                  <c:v>0.46857003105590089</c:v>
                </c:pt>
                <c:pt idx="10">
                  <c:v>0.8455549603174598</c:v>
                </c:pt>
                <c:pt idx="11">
                  <c:v>0.84102185374149641</c:v>
                </c:pt>
                <c:pt idx="12">
                  <c:v>0.3413308035714292</c:v>
                </c:pt>
                <c:pt idx="13">
                  <c:v>0.28733599624060147</c:v>
                </c:pt>
                <c:pt idx="14">
                  <c:v>0.35875251623376664</c:v>
                </c:pt>
                <c:pt idx="15">
                  <c:v>0.53831386054421704</c:v>
                </c:pt>
                <c:pt idx="16">
                  <c:v>0.63025044642857053</c:v>
                </c:pt>
                <c:pt idx="17">
                  <c:v>0.45698920454545577</c:v>
                </c:pt>
                <c:pt idx="18">
                  <c:v>0.35974139610389616</c:v>
                </c:pt>
                <c:pt idx="19">
                  <c:v>0.40907321428571441</c:v>
                </c:pt>
                <c:pt idx="20">
                  <c:v>0.32074472789115593</c:v>
                </c:pt>
                <c:pt idx="21">
                  <c:v>0.35911938775510244</c:v>
                </c:pt>
                <c:pt idx="22">
                  <c:v>0.33556205357142932</c:v>
                </c:pt>
                <c:pt idx="23">
                  <c:v>0.27583222402597435</c:v>
                </c:pt>
                <c:pt idx="24">
                  <c:v>0.18238561773730386</c:v>
                </c:pt>
                <c:pt idx="25">
                  <c:v>0.26533393712895248</c:v>
                </c:pt>
                <c:pt idx="26">
                  <c:v>0.23701017106660402</c:v>
                </c:pt>
                <c:pt idx="27">
                  <c:v>0.35514523048855029</c:v>
                </c:pt>
                <c:pt idx="28">
                  <c:v>0.41822225851623374</c:v>
                </c:pt>
                <c:pt idx="29">
                  <c:v>0.5275512219292775</c:v>
                </c:pt>
                <c:pt idx="30">
                  <c:v>0.59658395555530264</c:v>
                </c:pt>
                <c:pt idx="31">
                  <c:v>0.44675138902279155</c:v>
                </c:pt>
                <c:pt idx="32">
                  <c:v>0.50981520383147139</c:v>
                </c:pt>
                <c:pt idx="33">
                  <c:v>0.51865076760921369</c:v>
                </c:pt>
                <c:pt idx="34">
                  <c:v>0.55150180487292133</c:v>
                </c:pt>
                <c:pt idx="35">
                  <c:v>0.59873682152819463</c:v>
                </c:pt>
                <c:pt idx="36">
                  <c:v>0.29283748819828037</c:v>
                </c:pt>
                <c:pt idx="37">
                  <c:v>0.26339725874169406</c:v>
                </c:pt>
                <c:pt idx="38">
                  <c:v>0.29677438885558449</c:v>
                </c:pt>
                <c:pt idx="39">
                  <c:v>0.43381606694970792</c:v>
                </c:pt>
                <c:pt idx="40">
                  <c:v>0.31868132233650659</c:v>
                </c:pt>
                <c:pt idx="41">
                  <c:v>0.39773206245465698</c:v>
                </c:pt>
                <c:pt idx="42">
                  <c:v>0.3711535644718576</c:v>
                </c:pt>
                <c:pt idx="43">
                  <c:v>0.48032077618636082</c:v>
                </c:pt>
                <c:pt idx="44">
                  <c:v>0.49292809504440838</c:v>
                </c:pt>
                <c:pt idx="45">
                  <c:v>0.41827142758207242</c:v>
                </c:pt>
                <c:pt idx="46">
                  <c:v>0.39906966273103456</c:v>
                </c:pt>
                <c:pt idx="47">
                  <c:v>0.28779466506413043</c:v>
                </c:pt>
                <c:pt idx="48">
                  <c:v>0.301641180490961</c:v>
                </c:pt>
                <c:pt idx="49">
                  <c:v>0.33935846797720826</c:v>
                </c:pt>
                <c:pt idx="50">
                  <c:v>0.41133256001844043</c:v>
                </c:pt>
                <c:pt idx="51">
                  <c:v>0.43531980603211595</c:v>
                </c:pt>
                <c:pt idx="52">
                  <c:v>0.43829366639279677</c:v>
                </c:pt>
                <c:pt idx="53">
                  <c:v>0.47540311926205969</c:v>
                </c:pt>
                <c:pt idx="54">
                  <c:v>0.42085903805551078</c:v>
                </c:pt>
                <c:pt idx="55">
                  <c:v>0.38109775457796852</c:v>
                </c:pt>
                <c:pt idx="56">
                  <c:v>0.28927998283429268</c:v>
                </c:pt>
                <c:pt idx="57">
                  <c:v>0.22623172027724101</c:v>
                </c:pt>
                <c:pt idx="58">
                  <c:v>0.21732188109670378</c:v>
                </c:pt>
                <c:pt idx="59">
                  <c:v>0.19750472928495974</c:v>
                </c:pt>
                <c:pt idx="60">
                  <c:v>0.17018640693288259</c:v>
                </c:pt>
                <c:pt idx="61">
                  <c:v>0.16178381942151068</c:v>
                </c:pt>
                <c:pt idx="62">
                  <c:v>0.24663637596279583</c:v>
                </c:pt>
                <c:pt idx="63">
                  <c:v>0.27947084691276791</c:v>
                </c:pt>
                <c:pt idx="64">
                  <c:v>0.13691266459413104</c:v>
                </c:pt>
                <c:pt idx="65">
                  <c:v>0.17907143534081321</c:v>
                </c:pt>
                <c:pt idx="66">
                  <c:v>0.18107913961813041</c:v>
                </c:pt>
                <c:pt idx="67">
                  <c:v>0.22669634661302893</c:v>
                </c:pt>
                <c:pt idx="68">
                  <c:v>0.21833617761645993</c:v>
                </c:pt>
                <c:pt idx="69">
                  <c:v>0.35449897936477126</c:v>
                </c:pt>
                <c:pt idx="70">
                  <c:v>0.36974332063215998</c:v>
                </c:pt>
                <c:pt idx="71">
                  <c:v>0.27713260747364599</c:v>
                </c:pt>
                <c:pt idx="72">
                  <c:v>0.13672728143484406</c:v>
                </c:pt>
                <c:pt idx="73">
                  <c:v>0.1734229102547005</c:v>
                </c:pt>
                <c:pt idx="74">
                  <c:v>0.13149406440844866</c:v>
                </c:pt>
                <c:pt idx="75">
                  <c:v>0.15711721787855201</c:v>
                </c:pt>
                <c:pt idx="76">
                  <c:v>0.22253200326079428</c:v>
                </c:pt>
                <c:pt idx="77">
                  <c:v>0.32286369296579942</c:v>
                </c:pt>
                <c:pt idx="78">
                  <c:v>0.38925330001626679</c:v>
                </c:pt>
                <c:pt idx="79">
                  <c:v>0.28974192121726305</c:v>
                </c:pt>
                <c:pt idx="80">
                  <c:v>0.28996165689351594</c:v>
                </c:pt>
                <c:pt idx="81">
                  <c:v>0.3115006637531072</c:v>
                </c:pt>
                <c:pt idx="82">
                  <c:v>0.28254329034420622</c:v>
                </c:pt>
                <c:pt idx="83">
                  <c:v>0.110368445893372</c:v>
                </c:pt>
                <c:pt idx="84">
                  <c:v>7.0879893850742642E-2</c:v>
                </c:pt>
              </c:numCache>
            </c:numRef>
          </c:val>
          <c:smooth val="0"/>
          <c:extLst>
            <c:ext xmlns:c16="http://schemas.microsoft.com/office/drawing/2014/chart" uri="{C3380CC4-5D6E-409C-BE32-E72D297353CC}">
              <c16:uniqueId val="{00000002-4FD1-44D1-AE20-D99C706F451E}"/>
            </c:ext>
          </c:extLst>
        </c:ser>
        <c:dLbls>
          <c:showLegendKey val="0"/>
          <c:showVal val="0"/>
          <c:showCatName val="0"/>
          <c:showSerName val="0"/>
          <c:showPercent val="0"/>
          <c:showBubbleSize val="0"/>
        </c:dLbls>
        <c:smooth val="0"/>
        <c:axId val="285368496"/>
        <c:axId val="285369056"/>
      </c:lineChart>
      <c:dateAx>
        <c:axId val="285368496"/>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a:pPr>
            <a:endParaRPr lang="en-US"/>
          </a:p>
        </c:txPr>
        <c:crossAx val="285369056"/>
        <c:crosses val="autoZero"/>
        <c:auto val="1"/>
        <c:lblOffset val="100"/>
        <c:baseTimeUnit val="months"/>
        <c:majorUnit val="5"/>
        <c:majorTimeUnit val="months"/>
        <c:minorUnit val="1"/>
        <c:minorTimeUnit val="months"/>
      </c:dateAx>
      <c:valAx>
        <c:axId val="285369056"/>
        <c:scaling>
          <c:orientation val="minMax"/>
        </c:scaling>
        <c:delete val="0"/>
        <c:axPos val="l"/>
        <c:majorGridlines>
          <c:spPr>
            <a:ln w="3175">
              <a:solidFill>
                <a:srgbClr val="000000"/>
              </a:solidFill>
              <a:prstDash val="solid"/>
            </a:ln>
          </c:spPr>
        </c:majorGridlines>
        <c:title>
          <c:tx>
            <c:rich>
              <a:bodyPr/>
              <a:lstStyle/>
              <a:p>
                <a:pPr>
                  <a:defRPr/>
                </a:pPr>
                <a:r>
                  <a:rPr lang="en-US"/>
                  <a:t>$ per gallon</a:t>
                </a:r>
              </a:p>
            </c:rich>
          </c:tx>
          <c:layout>
            <c:manualLayout>
              <c:xMode val="edge"/>
              <c:yMode val="edge"/>
              <c:x val="8.8967629046369703E-3"/>
              <c:y val="0.414921513843029"/>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85368496"/>
        <c:crosses val="autoZero"/>
        <c:crossBetween val="midCat"/>
      </c:valAx>
      <c:spPr>
        <a:solidFill>
          <a:srgbClr val="FFFFFF"/>
        </a:solidFill>
        <a:ln w="12700">
          <a:solidFill>
            <a:srgbClr val="808080"/>
          </a:solidFill>
          <a:prstDash val="solid"/>
        </a:ln>
      </c:spPr>
    </c:plotArea>
    <c:legend>
      <c:legendPos val="r"/>
      <c:layout>
        <c:manualLayout>
          <c:xMode val="edge"/>
          <c:yMode val="edge"/>
          <c:x val="0.59881434051512794"/>
          <c:y val="0.19911148947844906"/>
          <c:w val="0.32412898387701539"/>
          <c:h val="0.13328165888321583"/>
        </c:manualLayout>
      </c:layout>
      <c:overlay val="0"/>
      <c:spPr>
        <a:solidFill>
          <a:srgbClr val="FFFFFF"/>
        </a:solidFill>
        <a:ln w="3175">
          <a:solidFill>
            <a:srgbClr val="000000"/>
          </a:solidFill>
          <a:prstDash val="solid"/>
        </a:ln>
      </c:spPr>
    </c:legend>
    <c:plotVisOnly val="1"/>
    <c:dispBlanksAs val="zero"/>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Times"/>
          <a:cs typeface="Arial" panose="020B0604020202020204" pitchFamily="34" charset="0"/>
        </a:defRPr>
      </a:pPr>
      <a:endParaRPr lang="en-US"/>
    </a:p>
  </c:txPr>
  <c:printSettings>
    <c:headerFooter/>
    <c:pageMargins b="0.750000000000002" l="0.70000000000000095" r="0.70000000000000095" t="0.750000000000002"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85371296"/>
        <c:axId val="285371856"/>
      </c:barChart>
      <c:catAx>
        <c:axId val="285371296"/>
        <c:scaling>
          <c:orientation val="minMax"/>
        </c:scaling>
        <c:delete val="0"/>
        <c:axPos val="b"/>
        <c:majorTickMark val="out"/>
        <c:minorTickMark val="none"/>
        <c:tickLblPos val="nextTo"/>
        <c:crossAx val="285371856"/>
        <c:crosses val="autoZero"/>
        <c:auto val="1"/>
        <c:lblAlgn val="ctr"/>
        <c:lblOffset val="100"/>
        <c:noMultiLvlLbl val="0"/>
      </c:catAx>
      <c:valAx>
        <c:axId val="285371856"/>
        <c:scaling>
          <c:orientation val="minMax"/>
        </c:scaling>
        <c:delete val="0"/>
        <c:axPos val="l"/>
        <c:majorGridlines/>
        <c:majorTickMark val="out"/>
        <c:minorTickMark val="none"/>
        <c:tickLblPos val="nextTo"/>
        <c:crossAx val="285371296"/>
        <c:crosses val="autoZero"/>
        <c:crossBetween val="between"/>
      </c:valAx>
    </c:plotArea>
    <c:legend>
      <c:legendPos val="r"/>
      <c:overlay val="0"/>
    </c:legend>
    <c:plotVisOnly val="1"/>
    <c:dispBlanksAs val="gap"/>
    <c:showDLblsOverMax val="0"/>
  </c:chart>
  <c:spPr>
    <a:ln>
      <a:noFill/>
    </a:ln>
  </c:spPr>
  <c:userShapes r:id="rId1"/>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000" b="1"/>
              <a:t>Percent Return on Equity </a:t>
            </a:r>
          </a:p>
          <a:p>
            <a:pPr>
              <a:defRPr/>
            </a:pPr>
            <a:r>
              <a:rPr lang="en-US" sz="2000" b="1"/>
              <a:t>of Ethanol Production</a:t>
            </a:r>
          </a:p>
          <a:p>
            <a:pPr>
              <a:defRPr/>
            </a:pPr>
            <a:r>
              <a:rPr lang="en-US"/>
              <a:t>(annualized basis)</a:t>
            </a:r>
          </a:p>
        </c:rich>
      </c:tx>
      <c:layout>
        <c:manualLayout>
          <c:xMode val="edge"/>
          <c:yMode val="edge"/>
          <c:x val="0.35209644948227625"/>
          <c:y val="2.3754670605659924E-2"/>
        </c:manualLayout>
      </c:layout>
      <c:overlay val="0"/>
      <c:spPr>
        <a:noFill/>
        <a:ln w="25400">
          <a:noFill/>
        </a:ln>
      </c:spPr>
    </c:title>
    <c:autoTitleDeleted val="0"/>
    <c:plotArea>
      <c:layout>
        <c:manualLayout>
          <c:layoutTarget val="inner"/>
          <c:xMode val="edge"/>
          <c:yMode val="edge"/>
          <c:x val="0.115658362989324"/>
          <c:y val="0.18648067629972881"/>
          <c:w val="0.84786476868327498"/>
          <c:h val="0.69731203418029619"/>
        </c:manualLayout>
      </c:layout>
      <c:lineChart>
        <c:grouping val="standard"/>
        <c:varyColors val="0"/>
        <c:ser>
          <c:idx val="0"/>
          <c:order val="0"/>
          <c:tx>
            <c:v>Return on Equity</c:v>
          </c:tx>
          <c:spPr>
            <a:ln w="25400">
              <a:solidFill>
                <a:srgbClr val="00008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[0]!BR</c:f>
              <c:numCache>
                <c:formatCode>0%</c:formatCode>
                <c:ptCount val="85"/>
                <c:pt idx="0">
                  <c:v>0.35434932181194084</c:v>
                </c:pt>
                <c:pt idx="1">
                  <c:v>0.2385689621732561</c:v>
                </c:pt>
                <c:pt idx="2">
                  <c:v>0.71899921239740794</c:v>
                </c:pt>
                <c:pt idx="3">
                  <c:v>0.94478361135899025</c:v>
                </c:pt>
                <c:pt idx="4">
                  <c:v>0.44827589619085778</c:v>
                </c:pt>
                <c:pt idx="5">
                  <c:v>0.38919215651596628</c:v>
                </c:pt>
                <c:pt idx="6">
                  <c:v>0.40974617916993378</c:v>
                </c:pt>
                <c:pt idx="7">
                  <c:v>0.42281798793165604</c:v>
                </c:pt>
                <c:pt idx="8">
                  <c:v>0.30291403233924796</c:v>
                </c:pt>
                <c:pt idx="9">
                  <c:v>6.4560436225648693E-2</c:v>
                </c:pt>
                <c:pt idx="10">
                  <c:v>0.39173149047944844</c:v>
                </c:pt>
                <c:pt idx="11">
                  <c:v>0.38779737762138855</c:v>
                </c:pt>
                <c:pt idx="12">
                  <c:v>-4.5865708076928691E-2</c:v>
                </c:pt>
                <c:pt idx="13">
                  <c:v>-9.2725772412288146E-2</c:v>
                </c:pt>
                <c:pt idx="14">
                  <c:v>-3.074605830788148E-2</c:v>
                </c:pt>
                <c:pt idx="15">
                  <c:v>0.12508848509509823</c:v>
                </c:pt>
                <c:pt idx="16">
                  <c:v>0.20487679330995984</c:v>
                </c:pt>
                <c:pt idx="17">
                  <c:v>5.4509872066560362E-2</c:v>
                </c:pt>
                <c:pt idx="18">
                  <c:v>-2.9887846627445588E-2</c:v>
                </c:pt>
                <c:pt idx="19">
                  <c:v>1.2925384645267379E-2</c:v>
                </c:pt>
                <c:pt idx="20">
                  <c:v>-6.3731589602899361E-2</c:v>
                </c:pt>
                <c:pt idx="21">
                  <c:v>-3.0427664300337751E-2</c:v>
                </c:pt>
                <c:pt idx="22">
                  <c:v>-5.0872189431298599E-2</c:v>
                </c:pt>
                <c:pt idx="23">
                  <c:v>-0.10270946404348283</c:v>
                </c:pt>
                <c:pt idx="24">
                  <c:v>-0.18380826222565635</c:v>
                </c:pt>
                <c:pt idx="25">
                  <c:v>-0.11182053275035514</c:v>
                </c:pt>
                <c:pt idx="26">
                  <c:v>-0.1364016650020031</c:v>
                </c:pt>
                <c:pt idx="27">
                  <c:v>-3.387668605623459E-2</c:v>
                </c:pt>
                <c:pt idx="28">
                  <c:v>2.086549634197855E-2</c:v>
                </c:pt>
                <c:pt idx="29">
                  <c:v>0.11574799546571204</c:v>
                </c:pt>
                <c:pt idx="30">
                  <c:v>0.17565891095692046</c:v>
                </c:pt>
                <c:pt idx="31">
                  <c:v>4.5624856677836369E-2</c:v>
                </c:pt>
                <c:pt idx="32">
                  <c:v>0.10035557181978519</c:v>
                </c:pt>
                <c:pt idx="33">
                  <c:v>0.10802362561109469</c:v>
                </c:pt>
                <c:pt idx="34">
                  <c:v>0.13653380641845805</c:v>
                </c:pt>
                <c:pt idx="35">
                  <c:v>0.17752730243717926</c:v>
                </c:pt>
                <c:pt idx="36">
                  <c:v>-8.7951234270171139E-2</c:v>
                </c:pt>
                <c:pt idx="37">
                  <c:v>-0.11350130314865989</c:v>
                </c:pt>
                <c:pt idx="38">
                  <c:v>-8.4534546125460089E-2</c:v>
                </c:pt>
                <c:pt idx="39">
                  <c:v>3.4398776717417139E-2</c:v>
                </c:pt>
                <c:pt idx="40">
                  <c:v>-6.5522341747792867E-2</c:v>
                </c:pt>
                <c:pt idx="41">
                  <c:v>3.082825134234266E-3</c:v>
                </c:pt>
                <c:pt idx="42">
                  <c:v>-1.998365453260072E-2</c:v>
                </c:pt>
                <c:pt idx="43">
                  <c:v>7.4758466370065807E-2</c:v>
                </c:pt>
                <c:pt idx="44">
                  <c:v>8.569988466543571E-2</c:v>
                </c:pt>
                <c:pt idx="45">
                  <c:v>2.0908168326608498E-2</c:v>
                </c:pt>
                <c:pt idx="46">
                  <c:v>4.2436781514883391E-3</c:v>
                </c:pt>
                <c:pt idx="47">
                  <c:v>-9.232771097561146E-2</c:v>
                </c:pt>
                <c:pt idx="48">
                  <c:v>-8.0310840543121403E-2</c:v>
                </c:pt>
                <c:pt idx="49">
                  <c:v>-4.7577424025275608E-2</c:v>
                </c:pt>
                <c:pt idx="50">
                  <c:v>1.4886185907927162E-2</c:v>
                </c:pt>
                <c:pt idx="51">
                  <c:v>3.5703815361475669E-2</c:v>
                </c:pt>
                <c:pt idx="52">
                  <c:v>3.828471702063057E-2</c:v>
                </c:pt>
                <c:pt idx="53">
                  <c:v>7.0490616714818946E-2</c:v>
                </c:pt>
                <c:pt idx="54">
                  <c:v>2.3153858222624564E-2</c:v>
                </c:pt>
                <c:pt idx="55">
                  <c:v>-1.1353465609427257E-2</c:v>
                </c:pt>
                <c:pt idx="56">
                  <c:v>-9.1038659496238503E-2</c:v>
                </c:pt>
                <c:pt idx="57">
                  <c:v>-0.14575587742340196</c:v>
                </c:pt>
                <c:pt idx="58">
                  <c:v>-0.15348839204577211</c:v>
                </c:pt>
                <c:pt idx="59">
                  <c:v>-0.17068695343987339</c:v>
                </c:pt>
                <c:pt idx="60">
                  <c:v>-0.19439549887664076</c:v>
                </c:pt>
                <c:pt idx="61">
                  <c:v>-0.20168778883618985</c:v>
                </c:pt>
                <c:pt idx="62">
                  <c:v>-0.12804744349368138</c:v>
                </c:pt>
                <c:pt idx="63">
                  <c:v>-9.9551639967501437E-2</c:v>
                </c:pt>
                <c:pt idx="64">
                  <c:v>-0.2232725295347697</c:v>
                </c:pt>
                <c:pt idx="65">
                  <c:v>-0.186684516591509</c:v>
                </c:pt>
                <c:pt idx="66">
                  <c:v>-0.18494210549214121</c:v>
                </c:pt>
                <c:pt idx="67">
                  <c:v>-0.14535264568569931</c:v>
                </c:pt>
                <c:pt idx="68">
                  <c:v>-0.15260812221019907</c:v>
                </c:pt>
                <c:pt idx="69">
                  <c:v>-3.4437543122572793E-2</c:v>
                </c:pt>
                <c:pt idx="70">
                  <c:v>-2.1207552168754543E-2</c:v>
                </c:pt>
                <c:pt idx="71">
                  <c:v>-0.10158091011337665</c:v>
                </c:pt>
                <c:pt idx="72">
                  <c:v>-0.22343341661262647</c:v>
                </c:pt>
                <c:pt idx="73">
                  <c:v>-0.1915866592607729</c:v>
                </c:pt>
                <c:pt idx="74">
                  <c:v>-0.22797512902277103</c:v>
                </c:pt>
                <c:pt idx="75">
                  <c:v>-0.20573775695980367</c:v>
                </c:pt>
                <c:pt idx="76">
                  <c:v>-0.148966722798793</c:v>
                </c:pt>
                <c:pt idx="77">
                  <c:v>-6.1892619438346431E-2</c:v>
                </c:pt>
                <c:pt idx="78">
                  <c:v>-4.2755741820712833E-3</c:v>
                </c:pt>
                <c:pt idx="79">
                  <c:v>-9.0637760531781728E-2</c:v>
                </c:pt>
                <c:pt idx="80">
                  <c:v>-9.0447060195305212E-2</c:v>
                </c:pt>
                <c:pt idx="81">
                  <c:v>-7.1754165506819914E-2</c:v>
                </c:pt>
                <c:pt idx="82">
                  <c:v>-9.6885181765663284E-2</c:v>
                </c:pt>
                <c:pt idx="83">
                  <c:v>-0.24630925950082452</c:v>
                </c:pt>
                <c:pt idx="84">
                  <c:v>-0.28057988996886479</c:v>
                </c:pt>
              </c:numCache>
            </c:numRef>
          </c:val>
          <c:smooth val="0"/>
          <c:extLst>
            <c:ext xmlns:c16="http://schemas.microsoft.com/office/drawing/2014/chart" uri="{C3380CC4-5D6E-409C-BE32-E72D297353CC}">
              <c16:uniqueId val="{00000000-79A0-4D28-9692-C494B73AA295}"/>
            </c:ext>
          </c:extLst>
        </c:ser>
        <c:dLbls>
          <c:showLegendKey val="0"/>
          <c:showVal val="0"/>
          <c:showCatName val="0"/>
          <c:showSerName val="0"/>
          <c:showPercent val="0"/>
          <c:showBubbleSize val="0"/>
        </c:dLbls>
        <c:smooth val="0"/>
        <c:axId val="285354528"/>
        <c:axId val="285355088"/>
      </c:lineChart>
      <c:dateAx>
        <c:axId val="285354528"/>
        <c:scaling>
          <c:orientation val="minMax"/>
        </c:scaling>
        <c:delete val="0"/>
        <c:axPos val="b"/>
        <c:numFmt formatCode="mmm\-yy" sourceLinked="0"/>
        <c:majorTickMark val="out"/>
        <c:minorTickMark val="none"/>
        <c:tickLblPos val="nextTo"/>
        <c:spPr>
          <a:ln w="3175">
            <a:solidFill>
              <a:srgbClr val="000000"/>
            </a:solidFill>
            <a:prstDash val="solid"/>
          </a:ln>
        </c:spPr>
        <c:txPr>
          <a:bodyPr rot="-4500000" vert="horz"/>
          <a:lstStyle/>
          <a:p>
            <a:pPr>
              <a:defRPr/>
            </a:pPr>
            <a:endParaRPr lang="en-US"/>
          </a:p>
        </c:txPr>
        <c:crossAx val="285355088"/>
        <c:crosses val="autoZero"/>
        <c:auto val="1"/>
        <c:lblOffset val="100"/>
        <c:baseTimeUnit val="days"/>
        <c:majorUnit val="5"/>
        <c:majorTimeUnit val="months"/>
        <c:minorUnit val="5"/>
        <c:minorTimeUnit val="days"/>
      </c:dateAx>
      <c:valAx>
        <c:axId val="285355088"/>
        <c:scaling>
          <c:orientation val="minMax"/>
          <c:max val="1.2"/>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a:pPr>
            <a:endParaRPr lang="en-US"/>
          </a:p>
        </c:txPr>
        <c:crossAx val="285354528"/>
        <c:crosses val="autoZero"/>
        <c:crossBetween val="between"/>
        <c:majorUnit val="0.2"/>
      </c:valAx>
      <c:spPr>
        <a:solidFill>
          <a:srgbClr val="FFFFFF"/>
        </a:solidFill>
        <a:ln w="3175">
          <a:solidFill>
            <a:srgbClr val="000000"/>
          </a:solidFill>
          <a:prstDash val="solid"/>
        </a:ln>
      </c:spPr>
    </c:plotArea>
    <c:plotVisOnly val="1"/>
    <c:dispBlanksAs val="gap"/>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alignWithMargins="0"/>
    <c:pageMargins b="1" l="0.750000000000002" r="0.750000000000002" t="1" header="0.5" footer="0.5"/>
    <c:pageSetup orientation="landscape"/>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85356768"/>
        <c:axId val="285357328"/>
      </c:barChart>
      <c:catAx>
        <c:axId val="285356768"/>
        <c:scaling>
          <c:orientation val="minMax"/>
        </c:scaling>
        <c:delete val="0"/>
        <c:axPos val="b"/>
        <c:majorTickMark val="out"/>
        <c:minorTickMark val="none"/>
        <c:tickLblPos val="nextTo"/>
        <c:crossAx val="285357328"/>
        <c:crosses val="autoZero"/>
        <c:auto val="1"/>
        <c:lblAlgn val="ctr"/>
        <c:lblOffset val="100"/>
        <c:noMultiLvlLbl val="0"/>
      </c:catAx>
      <c:valAx>
        <c:axId val="285357328"/>
        <c:scaling>
          <c:orientation val="minMax"/>
        </c:scaling>
        <c:delete val="0"/>
        <c:axPos val="l"/>
        <c:majorGridlines/>
        <c:majorTickMark val="out"/>
        <c:minorTickMark val="none"/>
        <c:tickLblPos val="nextTo"/>
        <c:crossAx val="285356768"/>
        <c:crosses val="autoZero"/>
        <c:crossBetween val="between"/>
      </c:valAx>
    </c:plotArea>
    <c:legend>
      <c:legendPos val="r"/>
      <c:overlay val="0"/>
    </c:legend>
    <c:plotVisOnly val="1"/>
    <c:dispBlanksAs val="gap"/>
    <c:showDLblsOverMax val="0"/>
  </c:chart>
  <c:spPr>
    <a:ln>
      <a:noFill/>
    </a:ln>
  </c:spPr>
  <c:userShapes r:id="rId1"/>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en-US" sz="2000" b="1"/>
              <a:t>Allocation of Ethanol Supply Chain Profits between 
Ethanol Producer and Corn Farmer</a:t>
            </a:r>
          </a:p>
        </c:rich>
      </c:tx>
      <c:layout>
        <c:manualLayout>
          <c:xMode val="edge"/>
          <c:yMode val="edge"/>
          <c:x val="0.15397346499149203"/>
          <c:y val="2.395880060446989E-2"/>
        </c:manualLayout>
      </c:layout>
      <c:overlay val="0"/>
      <c:spPr>
        <a:noFill/>
        <a:ln w="25400">
          <a:noFill/>
        </a:ln>
      </c:spPr>
    </c:title>
    <c:autoTitleDeleted val="0"/>
    <c:plotArea>
      <c:layout>
        <c:manualLayout>
          <c:layoutTarget val="inner"/>
          <c:xMode val="edge"/>
          <c:yMode val="edge"/>
          <c:x val="0.12555654496883301"/>
          <c:y val="0.156167979002625"/>
          <c:w val="0.84861976847729303"/>
          <c:h val="0.50656167979002398"/>
        </c:manualLayout>
      </c:layout>
      <c:areaChart>
        <c:grouping val="standard"/>
        <c:varyColors val="0"/>
        <c:ser>
          <c:idx val="5"/>
          <c:order val="1"/>
          <c:tx>
            <c:v>Ethanol Cost (not including corn)</c:v>
          </c:tx>
          <c:spPr>
            <a:solidFill>
              <a:srgbClr val="E5E4C9"/>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[0]!BN</c:f>
              <c:numCache>
                <c:formatCode>_("$"* #,##0.00_);_("$"* \(#,##0.00\);_("$"* "-"??_);_(@_)</c:formatCode>
                <c:ptCount val="85"/>
                <c:pt idx="0">
                  <c:v>7.2266893939393908</c:v>
                </c:pt>
                <c:pt idx="1">
                  <c:v>7.1627184210526318</c:v>
                </c:pt>
                <c:pt idx="2">
                  <c:v>8.9451130952380957</c:v>
                </c:pt>
                <c:pt idx="3">
                  <c:v>9.7831277056277024</c:v>
                </c:pt>
                <c:pt idx="4">
                  <c:v>8.0897564935064903</c:v>
                </c:pt>
                <c:pt idx="5">
                  <c:v>7.6479880952380954</c:v>
                </c:pt>
                <c:pt idx="6">
                  <c:v>6.970511363636362</c:v>
                </c:pt>
                <c:pt idx="7">
                  <c:v>6.7872916666666665</c:v>
                </c:pt>
                <c:pt idx="8">
                  <c:v>6.1860362554112536</c:v>
                </c:pt>
                <c:pt idx="9">
                  <c:v>5.2441669960474311</c:v>
                </c:pt>
                <c:pt idx="10">
                  <c:v>6.5317638888888876</c:v>
                </c:pt>
                <c:pt idx="11">
                  <c:v>6.817892857142855</c:v>
                </c:pt>
                <c:pt idx="12">
                  <c:v>5.3356812500000022</c:v>
                </c:pt>
                <c:pt idx="13">
                  <c:v>5.1302302631578955</c:v>
                </c:pt>
                <c:pt idx="14">
                  <c:v>5.3650681818181818</c:v>
                </c:pt>
                <c:pt idx="15">
                  <c:v>5.6762499999999978</c:v>
                </c:pt>
                <c:pt idx="16">
                  <c:v>5.8274312499999983</c:v>
                </c:pt>
                <c:pt idx="17">
                  <c:v>5.292761363636366</c:v>
                </c:pt>
                <c:pt idx="18">
                  <c:v>5.3864431818181817</c:v>
                </c:pt>
                <c:pt idx="19">
                  <c:v>5.1937083333333334</c:v>
                </c:pt>
                <c:pt idx="20">
                  <c:v>5.0498928571428561</c:v>
                </c:pt>
                <c:pt idx="21">
                  <c:v>5.0629285714285723</c:v>
                </c:pt>
                <c:pt idx="22">
                  <c:v>4.9764250000000017</c:v>
                </c:pt>
                <c:pt idx="23">
                  <c:v>4.795028409090909</c:v>
                </c:pt>
                <c:pt idx="24">
                  <c:v>4.4922473547182582</c:v>
                </c:pt>
                <c:pt idx="25">
                  <c:v>4.6926000233650207</c:v>
                </c:pt>
                <c:pt idx="26">
                  <c:v>4.6178206478201824</c:v>
                </c:pt>
                <c:pt idx="27">
                  <c:v>4.9517142612366447</c:v>
                </c:pt>
                <c:pt idx="28">
                  <c:v>5.2281428126380556</c:v>
                </c:pt>
                <c:pt idx="29">
                  <c:v>5.7400625006068831</c:v>
                </c:pt>
                <c:pt idx="30">
                  <c:v>5.337737568759918</c:v>
                </c:pt>
                <c:pt idx="31">
                  <c:v>4.737478226620218</c:v>
                </c:pt>
                <c:pt idx="32">
                  <c:v>4.9549285326458152</c:v>
                </c:pt>
                <c:pt idx="33">
                  <c:v>5.1231964384260635</c:v>
                </c:pt>
                <c:pt idx="34">
                  <c:v>5.1930000467300408</c:v>
                </c:pt>
                <c:pt idx="35">
                  <c:v>5.4636488104774834</c:v>
                </c:pt>
                <c:pt idx="36">
                  <c:v>4.7454749569416048</c:v>
                </c:pt>
                <c:pt idx="37">
                  <c:v>4.6919407388787517</c:v>
                </c:pt>
                <c:pt idx="38">
                  <c:v>4.673244599466738</c:v>
                </c:pt>
                <c:pt idx="39">
                  <c:v>5.1111187386512746</c:v>
                </c:pt>
                <c:pt idx="40">
                  <c:v>4.8429090684543956</c:v>
                </c:pt>
                <c:pt idx="41">
                  <c:v>5.0560795472751963</c:v>
                </c:pt>
                <c:pt idx="42">
                  <c:v>5.0050249906539914</c:v>
                </c:pt>
                <c:pt idx="43">
                  <c:v>5.0849772794029926</c:v>
                </c:pt>
                <c:pt idx="44">
                  <c:v>5.1136561975955956</c:v>
                </c:pt>
                <c:pt idx="45">
                  <c:v>4.8587619133449733</c:v>
                </c:pt>
                <c:pt idx="46">
                  <c:v>4.7894625453948976</c:v>
                </c:pt>
                <c:pt idx="47">
                  <c:v>4.6120750791072842</c:v>
                </c:pt>
                <c:pt idx="48">
                  <c:v>4.7022857721419555</c:v>
                </c:pt>
                <c:pt idx="49">
                  <c:v>4.9622105646133416</c:v>
                </c:pt>
                <c:pt idx="50">
                  <c:v>5.1942443433674903</c:v>
                </c:pt>
                <c:pt idx="51">
                  <c:v>5.3395535603023703</c:v>
                </c:pt>
                <c:pt idx="52">
                  <c:v>5.3984375030344172</c:v>
                </c:pt>
                <c:pt idx="53">
                  <c:v>5.1947618376868112</c:v>
                </c:pt>
                <c:pt idx="54">
                  <c:v>4.8697440921238488</c:v>
                </c:pt>
                <c:pt idx="55">
                  <c:v>4.8741250185759171</c:v>
                </c:pt>
                <c:pt idx="56">
                  <c:v>4.5383223800157246</c:v>
                </c:pt>
                <c:pt idx="57">
                  <c:v>4.4570397187146265</c:v>
                </c:pt>
                <c:pt idx="58">
                  <c:v>4.5772437713623049</c:v>
                </c:pt>
                <c:pt idx="59">
                  <c:v>4.6503529572767368</c:v>
                </c:pt>
                <c:pt idx="60">
                  <c:v>4.6007143267222812</c:v>
                </c:pt>
                <c:pt idx="61">
                  <c:v>4.5787777540418837</c:v>
                </c:pt>
                <c:pt idx="62">
                  <c:v>4.818077319917224</c:v>
                </c:pt>
                <c:pt idx="63">
                  <c:v>4.7920397275144397</c:v>
                </c:pt>
                <c:pt idx="64">
                  <c:v>4.5150297317050754</c:v>
                </c:pt>
                <c:pt idx="65">
                  <c:v>5.1695750200271604</c:v>
                </c:pt>
                <c:pt idx="66">
                  <c:v>5.2525511299913576</c:v>
                </c:pt>
                <c:pt idx="67">
                  <c:v>4.8688693294091649</c:v>
                </c:pt>
                <c:pt idx="68">
                  <c:v>4.7581625433921815</c:v>
                </c:pt>
                <c:pt idx="69">
                  <c:v>5.3384821508044293</c:v>
                </c:pt>
                <c:pt idx="70">
                  <c:v>5.1896447150581757</c:v>
                </c:pt>
                <c:pt idx="71">
                  <c:v>5.0202687947273255</c:v>
                </c:pt>
                <c:pt idx="72">
                  <c:v>4.6909582764307656</c:v>
                </c:pt>
                <c:pt idx="73">
                  <c:v>4.6830788851788165</c:v>
                </c:pt>
                <c:pt idx="74">
                  <c:v>4.2579047423544383</c:v>
                </c:pt>
                <c:pt idx="75">
                  <c:v>3.79538639458743</c:v>
                </c:pt>
                <c:pt idx="76">
                  <c:v>4.0085333593686423</c:v>
                </c:pt>
                <c:pt idx="77">
                  <c:v>4.4069821485791882</c:v>
                </c:pt>
                <c:pt idx="78">
                  <c:v>4.5970056135437698</c:v>
                </c:pt>
                <c:pt idx="79">
                  <c:v>4.3471607200077607</c:v>
                </c:pt>
                <c:pt idx="80">
                  <c:v>4.8216488359087988</c:v>
                </c:pt>
                <c:pt idx="81">
                  <c:v>5.1648332751592001</c:v>
                </c:pt>
                <c:pt idx="82">
                  <c:v>5.4350588309905108</c:v>
                </c:pt>
                <c:pt idx="83">
                  <c:v>5.1278392523356846</c:v>
                </c:pt>
                <c:pt idx="84">
                  <c:v>5.7363816017853582</c:v>
                </c:pt>
              </c:numCache>
            </c:numRef>
          </c:val>
          <c:extLst>
            <c:ext xmlns:c16="http://schemas.microsoft.com/office/drawing/2014/chart" uri="{C3380CC4-5D6E-409C-BE32-E72D297353CC}">
              <c16:uniqueId val="{00000000-E20D-4FC3-BB2E-446E4C5570E9}"/>
            </c:ext>
          </c:extLst>
        </c:ser>
        <c:ser>
          <c:idx val="4"/>
          <c:order val="2"/>
          <c:tx>
            <c:v>Ethanol breakeven corn purchase price</c:v>
          </c:tx>
          <c:spPr>
            <a:solidFill>
              <a:srgbClr val="FFFFFF"/>
            </a:solidFill>
            <a:ln w="25400">
              <a:solidFill>
                <a:srgbClr val="008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[0]!BP</c:f>
              <c:numCache>
                <c:formatCode>_("$"* #,##0.00_);_("$"* \(#,##0.00\);_("$"* "-"??_);_(@_)</c:formatCode>
                <c:ptCount val="85"/>
                <c:pt idx="0">
                  <c:v>5.4103857927272694</c:v>
                </c:pt>
                <c:pt idx="1">
                  <c:v>5.2145348198405106</c:v>
                </c:pt>
                <c:pt idx="2">
                  <c:v>6.9885294940259746</c:v>
                </c:pt>
                <c:pt idx="3">
                  <c:v>7.9071841044155811</c:v>
                </c:pt>
                <c:pt idx="4">
                  <c:v>6.2247328922943685</c:v>
                </c:pt>
                <c:pt idx="5">
                  <c:v>5.7090444940259744</c:v>
                </c:pt>
                <c:pt idx="6">
                  <c:v>5.1206077624242408</c:v>
                </c:pt>
                <c:pt idx="7">
                  <c:v>4.9037880654545454</c:v>
                </c:pt>
                <c:pt idx="8">
                  <c:v>4.3193326541991315</c:v>
                </c:pt>
                <c:pt idx="9">
                  <c:v>3.47238339483531</c:v>
                </c:pt>
                <c:pt idx="10">
                  <c:v>4.7751002876767661</c:v>
                </c:pt>
                <c:pt idx="11">
                  <c:v>5.0259492559307333</c:v>
                </c:pt>
                <c:pt idx="12">
                  <c:v>3.5848976487878805</c:v>
                </c:pt>
                <c:pt idx="13">
                  <c:v>3.444126661945774</c:v>
                </c:pt>
                <c:pt idx="14">
                  <c:v>3.67560458060606</c:v>
                </c:pt>
                <c:pt idx="15">
                  <c:v>4.0884263987878757</c:v>
                </c:pt>
                <c:pt idx="16">
                  <c:v>4.2152476487878774</c:v>
                </c:pt>
                <c:pt idx="17">
                  <c:v>3.6797377624242449</c:v>
                </c:pt>
                <c:pt idx="18">
                  <c:v>3.7162995806060599</c:v>
                </c:pt>
                <c:pt idx="19">
                  <c:v>3.5512847321212124</c:v>
                </c:pt>
                <c:pt idx="20">
                  <c:v>3.3184292559307349</c:v>
                </c:pt>
                <c:pt idx="21">
                  <c:v>3.4675449702164509</c:v>
                </c:pt>
                <c:pt idx="22">
                  <c:v>3.3214013987878808</c:v>
                </c:pt>
                <c:pt idx="23">
                  <c:v>3.195444807878788</c:v>
                </c:pt>
                <c:pt idx="24">
                  <c:v>2.8599037535061367</c:v>
                </c:pt>
                <c:pt idx="25">
                  <c:v>3.1148564221528994</c:v>
                </c:pt>
                <c:pt idx="26">
                  <c:v>2.9980770466080613</c:v>
                </c:pt>
                <c:pt idx="27">
                  <c:v>3.3672506600245233</c:v>
                </c:pt>
                <c:pt idx="28">
                  <c:v>3.674759211425934</c:v>
                </c:pt>
                <c:pt idx="29">
                  <c:v>4.1555988993947608</c:v>
                </c:pt>
                <c:pt idx="30">
                  <c:v>3.7347939675477964</c:v>
                </c:pt>
                <c:pt idx="31">
                  <c:v>3.1622546254080968</c:v>
                </c:pt>
                <c:pt idx="32">
                  <c:v>3.3267849314336937</c:v>
                </c:pt>
                <c:pt idx="33">
                  <c:v>3.4967328372139419</c:v>
                </c:pt>
                <c:pt idx="34">
                  <c:v>3.5883764455179197</c:v>
                </c:pt>
                <c:pt idx="35">
                  <c:v>3.8195452092653626</c:v>
                </c:pt>
                <c:pt idx="36">
                  <c:v>3.0954913557294832</c:v>
                </c:pt>
                <c:pt idx="37">
                  <c:v>3.0486771376666306</c:v>
                </c:pt>
                <c:pt idx="38">
                  <c:v>3.0677809982546167</c:v>
                </c:pt>
                <c:pt idx="39">
                  <c:v>3.4745751374391536</c:v>
                </c:pt>
                <c:pt idx="40">
                  <c:v>3.1853654672422747</c:v>
                </c:pt>
                <c:pt idx="41">
                  <c:v>3.3817359460630754</c:v>
                </c:pt>
                <c:pt idx="42">
                  <c:v>3.3374013894418701</c:v>
                </c:pt>
                <c:pt idx="43">
                  <c:v>3.4383536781908717</c:v>
                </c:pt>
                <c:pt idx="44">
                  <c:v>3.4544325963834743</c:v>
                </c:pt>
                <c:pt idx="45">
                  <c:v>3.2222183121328523</c:v>
                </c:pt>
                <c:pt idx="46">
                  <c:v>3.1478789441827768</c:v>
                </c:pt>
                <c:pt idx="47">
                  <c:v>2.9343714778951631</c:v>
                </c:pt>
                <c:pt idx="48">
                  <c:v>3.0245821709298344</c:v>
                </c:pt>
                <c:pt idx="49">
                  <c:v>3.2399869634012206</c:v>
                </c:pt>
                <c:pt idx="50">
                  <c:v>3.5392207421553694</c:v>
                </c:pt>
                <c:pt idx="51">
                  <c:v>3.6929299590902493</c:v>
                </c:pt>
                <c:pt idx="52">
                  <c:v>3.8198539018222957</c:v>
                </c:pt>
                <c:pt idx="53">
                  <c:v>3.61953823647469</c:v>
                </c:pt>
                <c:pt idx="54">
                  <c:v>3.283600490911728</c:v>
                </c:pt>
                <c:pt idx="55">
                  <c:v>3.2602614173637958</c:v>
                </c:pt>
                <c:pt idx="56">
                  <c:v>2.8748987788036038</c:v>
                </c:pt>
                <c:pt idx="57">
                  <c:v>2.8213361175025051</c:v>
                </c:pt>
                <c:pt idx="58">
                  <c:v>2.8768601701501835</c:v>
                </c:pt>
                <c:pt idx="59">
                  <c:v>2.905449356064616</c:v>
                </c:pt>
                <c:pt idx="60">
                  <c:v>2.9137707255101599</c:v>
                </c:pt>
                <c:pt idx="61">
                  <c:v>2.9170341528297623</c:v>
                </c:pt>
                <c:pt idx="62">
                  <c:v>3.1386937187051025</c:v>
                </c:pt>
                <c:pt idx="63">
                  <c:v>3.1655761263023185</c:v>
                </c:pt>
                <c:pt idx="64">
                  <c:v>2.9053661304929541</c:v>
                </c:pt>
                <c:pt idx="65">
                  <c:v>3.559071418815039</c:v>
                </c:pt>
                <c:pt idx="66">
                  <c:v>3.6756475287792361</c:v>
                </c:pt>
                <c:pt idx="67">
                  <c:v>3.3121257281970435</c:v>
                </c:pt>
                <c:pt idx="68">
                  <c:v>3.1594189421800598</c:v>
                </c:pt>
                <c:pt idx="69">
                  <c:v>3.7330185495923076</c:v>
                </c:pt>
                <c:pt idx="70">
                  <c:v>3.5808211138460542</c:v>
                </c:pt>
                <c:pt idx="71">
                  <c:v>3.4022051935152042</c:v>
                </c:pt>
                <c:pt idx="72">
                  <c:v>3.0938946752186443</c:v>
                </c:pt>
                <c:pt idx="73">
                  <c:v>3.1397752839666953</c:v>
                </c:pt>
                <c:pt idx="74">
                  <c:v>2.7112411411423172</c:v>
                </c:pt>
                <c:pt idx="75">
                  <c:v>2.2680427933753089</c:v>
                </c:pt>
                <c:pt idx="76">
                  <c:v>2.465229758156521</c:v>
                </c:pt>
                <c:pt idx="77">
                  <c:v>2.904838547367067</c:v>
                </c:pt>
                <c:pt idx="78">
                  <c:v>3.0923420123316485</c:v>
                </c:pt>
                <c:pt idx="79">
                  <c:v>2.7996571187956394</c:v>
                </c:pt>
                <c:pt idx="80">
                  <c:v>3.2136652346966774</c:v>
                </c:pt>
                <c:pt idx="81">
                  <c:v>3.5845696739470791</c:v>
                </c:pt>
                <c:pt idx="82">
                  <c:v>3.7665952297783898</c:v>
                </c:pt>
                <c:pt idx="83">
                  <c:v>3.4593756511235636</c:v>
                </c:pt>
                <c:pt idx="84">
                  <c:v>4.0679180005732372</c:v>
                </c:pt>
              </c:numCache>
            </c:numRef>
          </c:val>
          <c:extLst>
            <c:ext xmlns:c16="http://schemas.microsoft.com/office/drawing/2014/chart" uri="{C3380CC4-5D6E-409C-BE32-E72D297353CC}">
              <c16:uniqueId val="{00000001-E20D-4FC3-BB2E-446E4C5570E9}"/>
            </c:ext>
          </c:extLst>
        </c:ser>
        <c:ser>
          <c:idx val="1"/>
          <c:order val="3"/>
          <c:tx>
            <c:v>Cropland Cash Rent</c:v>
          </c:tx>
          <c:spPr>
            <a:solidFill>
              <a:srgbClr val="99CCFF"/>
            </a:solidFill>
            <a:ln w="25400">
              <a:noFill/>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[0]!BT</c:f>
              <c:numCache>
                <c:formatCode>_("$"* #,##0.00_);_("$"* \(#,##0.00\);_("$"* "-"??_);_(@_)</c:formatCode>
                <c:ptCount val="85"/>
                <c:pt idx="0">
                  <c:v>4.8396282691025148</c:v>
                </c:pt>
                <c:pt idx="1">
                  <c:v>4.8501004168254571</c:v>
                </c:pt>
                <c:pt idx="2">
                  <c:v>4.8605725645483995</c:v>
                </c:pt>
                <c:pt idx="3">
                  <c:v>4.8710447122713409</c:v>
                </c:pt>
                <c:pt idx="4">
                  <c:v>4.8815168599942833</c:v>
                </c:pt>
                <c:pt idx="5">
                  <c:v>4.8919890077172257</c:v>
                </c:pt>
                <c:pt idx="6">
                  <c:v>4.9024611554401671</c:v>
                </c:pt>
                <c:pt idx="7">
                  <c:v>4.9129333031631095</c:v>
                </c:pt>
                <c:pt idx="8">
                  <c:v>4.314610949935628</c:v>
                </c:pt>
                <c:pt idx="9">
                  <c:v>4.323133416725188</c:v>
                </c:pt>
                <c:pt idx="10">
                  <c:v>4.3316558835147481</c:v>
                </c:pt>
                <c:pt idx="11">
                  <c:v>4.3401783503043081</c:v>
                </c:pt>
                <c:pt idx="12">
                  <c:v>4.3487008170938672</c:v>
                </c:pt>
                <c:pt idx="13">
                  <c:v>4.3572232838834273</c:v>
                </c:pt>
                <c:pt idx="14">
                  <c:v>4.3657457506729873</c:v>
                </c:pt>
                <c:pt idx="15">
                  <c:v>4.3742682174625473</c:v>
                </c:pt>
                <c:pt idx="16">
                  <c:v>4.3827906842521074</c:v>
                </c:pt>
                <c:pt idx="17">
                  <c:v>4.3913131510416674</c:v>
                </c:pt>
                <c:pt idx="18">
                  <c:v>4.3998356178312275</c:v>
                </c:pt>
                <c:pt idx="19">
                  <c:v>4.4083580846207875</c:v>
                </c:pt>
                <c:pt idx="20">
                  <c:v>3.8771360948350697</c:v>
                </c:pt>
                <c:pt idx="21">
                  <c:v>3.8851966688368056</c:v>
                </c:pt>
                <c:pt idx="22">
                  <c:v>3.8932572428385419</c:v>
                </c:pt>
                <c:pt idx="23">
                  <c:v>3.9013178168402778</c:v>
                </c:pt>
                <c:pt idx="24">
                  <c:v>3.9093783908420141</c:v>
                </c:pt>
                <c:pt idx="25">
                  <c:v>3.91743896484375</c:v>
                </c:pt>
                <c:pt idx="26">
                  <c:v>3.9254995388454863</c:v>
                </c:pt>
                <c:pt idx="27">
                  <c:v>3.9335601128472222</c:v>
                </c:pt>
                <c:pt idx="28">
                  <c:v>3.9416206868489585</c:v>
                </c:pt>
                <c:pt idx="29">
                  <c:v>3.9496812608506944</c:v>
                </c:pt>
                <c:pt idx="30">
                  <c:v>3.9577418348524307</c:v>
                </c:pt>
                <c:pt idx="31">
                  <c:v>3.9658024088541666</c:v>
                </c:pt>
                <c:pt idx="32">
                  <c:v>3.4677417649579225</c:v>
                </c:pt>
                <c:pt idx="33">
                  <c:v>3.4751670274527915</c:v>
                </c:pt>
                <c:pt idx="34">
                  <c:v>3.48259228994766</c:v>
                </c:pt>
                <c:pt idx="35">
                  <c:v>3.4900175524425285</c:v>
                </c:pt>
                <c:pt idx="36">
                  <c:v>3.4974428149373971</c:v>
                </c:pt>
                <c:pt idx="37">
                  <c:v>3.504868077432266</c:v>
                </c:pt>
                <c:pt idx="38">
                  <c:v>3.5122933399271346</c:v>
                </c:pt>
                <c:pt idx="39">
                  <c:v>3.5197186024220031</c:v>
                </c:pt>
                <c:pt idx="40">
                  <c:v>3.5271438649168716</c:v>
                </c:pt>
                <c:pt idx="41">
                  <c:v>3.5345691274117406</c:v>
                </c:pt>
                <c:pt idx="42">
                  <c:v>3.5419943899066091</c:v>
                </c:pt>
                <c:pt idx="43">
                  <c:v>3.5494196524014776</c:v>
                </c:pt>
                <c:pt idx="44">
                  <c:v>3.2309144776196366</c:v>
                </c:pt>
                <c:pt idx="45">
                  <c:v>3.2383017275165016</c:v>
                </c:pt>
                <c:pt idx="46">
                  <c:v>3.2456889774133661</c:v>
                </c:pt>
                <c:pt idx="47">
                  <c:v>3.2530762273102307</c:v>
                </c:pt>
                <c:pt idx="48">
                  <c:v>3.2604634772070953</c:v>
                </c:pt>
                <c:pt idx="49">
                  <c:v>3.2678507271039603</c:v>
                </c:pt>
                <c:pt idx="50">
                  <c:v>3.2752379770008249</c:v>
                </c:pt>
                <c:pt idx="51">
                  <c:v>3.2826252268976894</c:v>
                </c:pt>
                <c:pt idx="52">
                  <c:v>3.290012476794554</c:v>
                </c:pt>
                <c:pt idx="53">
                  <c:v>3.297399726691419</c:v>
                </c:pt>
                <c:pt idx="54">
                  <c:v>3.3047869765882836</c:v>
                </c:pt>
                <c:pt idx="55">
                  <c:v>3.3121742264851481</c:v>
                </c:pt>
                <c:pt idx="56">
                  <c:v>3.3646831428571429</c:v>
                </c:pt>
                <c:pt idx="57">
                  <c:v>3.3727948571428574</c:v>
                </c:pt>
                <c:pt idx="58">
                  <c:v>3.3809065714285715</c:v>
                </c:pt>
                <c:pt idx="59">
                  <c:v>3.3890182857142861</c:v>
                </c:pt>
                <c:pt idx="60">
                  <c:v>3.3971300000000002</c:v>
                </c:pt>
                <c:pt idx="61">
                  <c:v>3.4052417142857143</c:v>
                </c:pt>
                <c:pt idx="62">
                  <c:v>3.4133534285714289</c:v>
                </c:pt>
                <c:pt idx="63">
                  <c:v>3.421465142857143</c:v>
                </c:pt>
                <c:pt idx="64">
                  <c:v>3.4295768571428575</c:v>
                </c:pt>
                <c:pt idx="65">
                  <c:v>3.4376885714285716</c:v>
                </c:pt>
                <c:pt idx="66">
                  <c:v>3.4458002857142858</c:v>
                </c:pt>
                <c:pt idx="67">
                  <c:v>3.4539120000000003</c:v>
                </c:pt>
                <c:pt idx="68">
                  <c:v>3.5103702020202019</c:v>
                </c:pt>
                <c:pt idx="69">
                  <c:v>3.5191242424242426</c:v>
                </c:pt>
                <c:pt idx="70">
                  <c:v>3.5278782828282829</c:v>
                </c:pt>
                <c:pt idx="71">
                  <c:v>3.5366323232323231</c:v>
                </c:pt>
                <c:pt idx="72">
                  <c:v>3.5453863636363638</c:v>
                </c:pt>
                <c:pt idx="73">
                  <c:v>3.5541404040404041</c:v>
                </c:pt>
                <c:pt idx="74">
                  <c:v>3.5628944444444444</c:v>
                </c:pt>
                <c:pt idx="75">
                  <c:v>3.5716484848484846</c:v>
                </c:pt>
                <c:pt idx="76">
                  <c:v>3.5804025252525253</c:v>
                </c:pt>
                <c:pt idx="77">
                  <c:v>3.5891565656565656</c:v>
                </c:pt>
                <c:pt idx="78">
                  <c:v>3.5979106060606059</c:v>
                </c:pt>
                <c:pt idx="79">
                  <c:v>3.6066646464646466</c:v>
                </c:pt>
                <c:pt idx="80">
                  <c:v>3.540553845207254</c:v>
                </c:pt>
                <c:pt idx="81">
                  <c:v>3.5490895556994819</c:v>
                </c:pt>
                <c:pt idx="82">
                  <c:v>3.5576252661917103</c:v>
                </c:pt>
                <c:pt idx="83">
                  <c:v>3.5661609766839382</c:v>
                </c:pt>
                <c:pt idx="84">
                  <c:v>3.5746966871761661</c:v>
                </c:pt>
              </c:numCache>
            </c:numRef>
          </c:val>
          <c:extLst>
            <c:ext xmlns:c16="http://schemas.microsoft.com/office/drawing/2014/chart" uri="{C3380CC4-5D6E-409C-BE32-E72D297353CC}">
              <c16:uniqueId val="{00000002-E20D-4FC3-BB2E-446E4C5570E9}"/>
            </c:ext>
          </c:extLst>
        </c:ser>
        <c:ser>
          <c:idx val="0"/>
          <c:order val="4"/>
          <c:tx>
            <c:v>Corn Production Input Costs</c:v>
          </c:tx>
          <c:spPr>
            <a:solidFill>
              <a:srgbClr val="008000"/>
            </a:solidFill>
            <a:ln w="25400">
              <a:noFill/>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[0]!BV</c:f>
              <c:numCache>
                <c:formatCode>_("$"* #,##0.00_);_("$"* \(#,##0.00\);_("$"* "-"??_);_(@_)</c:formatCode>
                <c:ptCount val="85"/>
                <c:pt idx="0">
                  <c:v>3.1932868056878805</c:v>
                </c:pt>
                <c:pt idx="1">
                  <c:v>3.2037589534108228</c:v>
                </c:pt>
                <c:pt idx="2">
                  <c:v>3.2142311011337652</c:v>
                </c:pt>
                <c:pt idx="3">
                  <c:v>3.2247032488567067</c:v>
                </c:pt>
                <c:pt idx="4">
                  <c:v>3.235175396579649</c:v>
                </c:pt>
                <c:pt idx="5">
                  <c:v>3.2456475443025914</c:v>
                </c:pt>
                <c:pt idx="6">
                  <c:v>3.2561196920255329</c:v>
                </c:pt>
                <c:pt idx="7">
                  <c:v>3.2665918397484752</c:v>
                </c:pt>
                <c:pt idx="8">
                  <c:v>2.8539367926322572</c:v>
                </c:pt>
                <c:pt idx="9">
                  <c:v>2.8624592594218172</c:v>
                </c:pt>
                <c:pt idx="10">
                  <c:v>2.8709817262113773</c:v>
                </c:pt>
                <c:pt idx="11">
                  <c:v>2.8795041930009373</c:v>
                </c:pt>
                <c:pt idx="12">
                  <c:v>2.8880266597904964</c:v>
                </c:pt>
                <c:pt idx="13">
                  <c:v>2.8965491265800565</c:v>
                </c:pt>
                <c:pt idx="14">
                  <c:v>2.9050715933696165</c:v>
                </c:pt>
                <c:pt idx="15">
                  <c:v>2.9135940601591765</c:v>
                </c:pt>
                <c:pt idx="16">
                  <c:v>2.9221165269487366</c:v>
                </c:pt>
                <c:pt idx="17">
                  <c:v>2.9306389937382966</c:v>
                </c:pt>
                <c:pt idx="18">
                  <c:v>2.9391614605278567</c:v>
                </c:pt>
                <c:pt idx="19">
                  <c:v>2.9476839273174167</c:v>
                </c:pt>
                <c:pt idx="20">
                  <c:v>2.5958860948350697</c:v>
                </c:pt>
                <c:pt idx="21">
                  <c:v>2.6039466688368056</c:v>
                </c:pt>
                <c:pt idx="22">
                  <c:v>2.6120072428385419</c:v>
                </c:pt>
                <c:pt idx="23">
                  <c:v>2.6200678168402778</c:v>
                </c:pt>
                <c:pt idx="24">
                  <c:v>2.6281283908420141</c:v>
                </c:pt>
                <c:pt idx="25">
                  <c:v>2.63618896484375</c:v>
                </c:pt>
                <c:pt idx="26">
                  <c:v>2.6442495388454863</c:v>
                </c:pt>
                <c:pt idx="27">
                  <c:v>2.6523101128472222</c:v>
                </c:pt>
                <c:pt idx="28">
                  <c:v>2.6603706868489585</c:v>
                </c:pt>
                <c:pt idx="29">
                  <c:v>2.6684312608506944</c:v>
                </c:pt>
                <c:pt idx="30">
                  <c:v>2.6764918348524307</c:v>
                </c:pt>
                <c:pt idx="31">
                  <c:v>2.6845524088541666</c:v>
                </c:pt>
                <c:pt idx="32">
                  <c:v>2.3347368388495484</c:v>
                </c:pt>
                <c:pt idx="33">
                  <c:v>2.3421621013444174</c:v>
                </c:pt>
                <c:pt idx="34">
                  <c:v>2.3495873638392855</c:v>
                </c:pt>
                <c:pt idx="35">
                  <c:v>2.3570126263341544</c:v>
                </c:pt>
                <c:pt idx="36">
                  <c:v>2.3644378888290225</c:v>
                </c:pt>
                <c:pt idx="37">
                  <c:v>2.3718631513238915</c:v>
                </c:pt>
                <c:pt idx="38">
                  <c:v>2.3792884138187604</c:v>
                </c:pt>
                <c:pt idx="39">
                  <c:v>2.3867136763136285</c:v>
                </c:pt>
                <c:pt idx="40">
                  <c:v>2.3941389388084975</c:v>
                </c:pt>
                <c:pt idx="41">
                  <c:v>2.4015642013033665</c:v>
                </c:pt>
                <c:pt idx="42">
                  <c:v>2.4089894637982345</c:v>
                </c:pt>
                <c:pt idx="43">
                  <c:v>2.4164147262931035</c:v>
                </c:pt>
                <c:pt idx="44">
                  <c:v>2.1467560617780523</c:v>
                </c:pt>
                <c:pt idx="45">
                  <c:v>2.1541433116749173</c:v>
                </c:pt>
                <c:pt idx="46">
                  <c:v>2.1615305615717819</c:v>
                </c:pt>
                <c:pt idx="47">
                  <c:v>2.1689178114686465</c:v>
                </c:pt>
                <c:pt idx="48">
                  <c:v>2.1763050613655111</c:v>
                </c:pt>
                <c:pt idx="49">
                  <c:v>2.1836923112623761</c:v>
                </c:pt>
                <c:pt idx="50">
                  <c:v>2.1910795611592406</c:v>
                </c:pt>
                <c:pt idx="51">
                  <c:v>2.1984668110561052</c:v>
                </c:pt>
                <c:pt idx="52">
                  <c:v>2.2058540609529698</c:v>
                </c:pt>
                <c:pt idx="53">
                  <c:v>2.2132413108498348</c:v>
                </c:pt>
                <c:pt idx="54">
                  <c:v>2.2206285607466993</c:v>
                </c:pt>
                <c:pt idx="55">
                  <c:v>2.2280158106435639</c:v>
                </c:pt>
                <c:pt idx="56">
                  <c:v>2.232030081632653</c:v>
                </c:pt>
                <c:pt idx="57">
                  <c:v>2.2401417959183676</c:v>
                </c:pt>
                <c:pt idx="58">
                  <c:v>2.2482535102040817</c:v>
                </c:pt>
                <c:pt idx="59">
                  <c:v>2.2563652244897963</c:v>
                </c:pt>
                <c:pt idx="60">
                  <c:v>2.2644769387755104</c:v>
                </c:pt>
                <c:pt idx="61">
                  <c:v>2.2725886530612245</c:v>
                </c:pt>
                <c:pt idx="62">
                  <c:v>2.280700367346939</c:v>
                </c:pt>
                <c:pt idx="63">
                  <c:v>2.2888120816326532</c:v>
                </c:pt>
                <c:pt idx="64">
                  <c:v>2.2969237959183677</c:v>
                </c:pt>
                <c:pt idx="65">
                  <c:v>2.3050355102040818</c:v>
                </c:pt>
                <c:pt idx="66">
                  <c:v>2.3131472244897959</c:v>
                </c:pt>
                <c:pt idx="67">
                  <c:v>2.3212589387755105</c:v>
                </c:pt>
                <c:pt idx="68">
                  <c:v>2.4043095959595959</c:v>
                </c:pt>
                <c:pt idx="69">
                  <c:v>2.4130636363636366</c:v>
                </c:pt>
                <c:pt idx="70">
                  <c:v>2.4218176767676769</c:v>
                </c:pt>
                <c:pt idx="71">
                  <c:v>2.4305717171717172</c:v>
                </c:pt>
                <c:pt idx="72">
                  <c:v>2.4393257575757579</c:v>
                </c:pt>
                <c:pt idx="73">
                  <c:v>2.4480797979797981</c:v>
                </c:pt>
                <c:pt idx="74">
                  <c:v>2.4568338383838384</c:v>
                </c:pt>
                <c:pt idx="75">
                  <c:v>2.4655878787878787</c:v>
                </c:pt>
                <c:pt idx="76">
                  <c:v>2.4743419191919194</c:v>
                </c:pt>
                <c:pt idx="77">
                  <c:v>2.4830959595959596</c:v>
                </c:pt>
                <c:pt idx="78">
                  <c:v>2.4918499999999999</c:v>
                </c:pt>
                <c:pt idx="79">
                  <c:v>2.5006040404040406</c:v>
                </c:pt>
                <c:pt idx="80">
                  <c:v>2.390294777849741</c:v>
                </c:pt>
                <c:pt idx="81">
                  <c:v>2.3988304883419689</c:v>
                </c:pt>
                <c:pt idx="82">
                  <c:v>2.4073661988341972</c:v>
                </c:pt>
                <c:pt idx="83">
                  <c:v>2.4159019093264251</c:v>
                </c:pt>
                <c:pt idx="84">
                  <c:v>2.424437619818653</c:v>
                </c:pt>
              </c:numCache>
            </c:numRef>
          </c:val>
          <c:extLst>
            <c:ext xmlns:c16="http://schemas.microsoft.com/office/drawing/2014/chart" uri="{C3380CC4-5D6E-409C-BE32-E72D297353CC}">
              <c16:uniqueId val="{00000003-E20D-4FC3-BB2E-446E4C5570E9}"/>
            </c:ext>
          </c:extLst>
        </c:ser>
        <c:dLbls>
          <c:showLegendKey val="0"/>
          <c:showVal val="0"/>
          <c:showCatName val="0"/>
          <c:showSerName val="0"/>
          <c:showPercent val="0"/>
          <c:showBubbleSize val="0"/>
        </c:dLbls>
        <c:axId val="235730512"/>
        <c:axId val="235731072"/>
      </c:areaChart>
      <c:lineChart>
        <c:grouping val="standard"/>
        <c:varyColors val="0"/>
        <c:ser>
          <c:idx val="3"/>
          <c:order val="0"/>
          <c:tx>
            <c:v>Ethanol Producer Revenue</c:v>
          </c:tx>
          <c:spPr>
            <a:ln w="38100">
              <a:solidFill>
                <a:srgbClr val="990000"/>
              </a:solidFill>
              <a:prstDash val="solid"/>
            </a:ln>
          </c:spPr>
          <c:marker>
            <c:symbol val="diamond"/>
            <c:size val="5"/>
            <c:spPr>
              <a:solidFill>
                <a:srgbClr val="FFFFFF"/>
              </a:solidFill>
              <a:ln>
                <a:solidFill>
                  <a:srgbClr val="990000"/>
                </a:solidFill>
                <a:prstDash val="solid"/>
              </a:ln>
            </c:spPr>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[0]!BN</c:f>
              <c:numCache>
                <c:formatCode>_("$"* #,##0.00_);_("$"* \(#,##0.00\);_("$"* "-"??_);_(@_)</c:formatCode>
                <c:ptCount val="85"/>
                <c:pt idx="0">
                  <c:v>7.2266893939393908</c:v>
                </c:pt>
                <c:pt idx="1">
                  <c:v>7.1627184210526318</c:v>
                </c:pt>
                <c:pt idx="2">
                  <c:v>8.9451130952380957</c:v>
                </c:pt>
                <c:pt idx="3">
                  <c:v>9.7831277056277024</c:v>
                </c:pt>
                <c:pt idx="4">
                  <c:v>8.0897564935064903</c:v>
                </c:pt>
                <c:pt idx="5">
                  <c:v>7.6479880952380954</c:v>
                </c:pt>
                <c:pt idx="6">
                  <c:v>6.970511363636362</c:v>
                </c:pt>
                <c:pt idx="7">
                  <c:v>6.7872916666666665</c:v>
                </c:pt>
                <c:pt idx="8">
                  <c:v>6.1860362554112536</c:v>
                </c:pt>
                <c:pt idx="9">
                  <c:v>5.2441669960474311</c:v>
                </c:pt>
                <c:pt idx="10">
                  <c:v>6.5317638888888876</c:v>
                </c:pt>
                <c:pt idx="11">
                  <c:v>6.817892857142855</c:v>
                </c:pt>
                <c:pt idx="12">
                  <c:v>5.3356812500000022</c:v>
                </c:pt>
                <c:pt idx="13">
                  <c:v>5.1302302631578955</c:v>
                </c:pt>
                <c:pt idx="14">
                  <c:v>5.3650681818181818</c:v>
                </c:pt>
                <c:pt idx="15">
                  <c:v>5.6762499999999978</c:v>
                </c:pt>
                <c:pt idx="16">
                  <c:v>5.8274312499999983</c:v>
                </c:pt>
                <c:pt idx="17">
                  <c:v>5.292761363636366</c:v>
                </c:pt>
                <c:pt idx="18">
                  <c:v>5.3864431818181817</c:v>
                </c:pt>
                <c:pt idx="19">
                  <c:v>5.1937083333333334</c:v>
                </c:pt>
                <c:pt idx="20">
                  <c:v>5.0498928571428561</c:v>
                </c:pt>
                <c:pt idx="21">
                  <c:v>5.0629285714285723</c:v>
                </c:pt>
                <c:pt idx="22">
                  <c:v>4.9764250000000017</c:v>
                </c:pt>
                <c:pt idx="23">
                  <c:v>4.795028409090909</c:v>
                </c:pt>
                <c:pt idx="24">
                  <c:v>4.4922473547182582</c:v>
                </c:pt>
                <c:pt idx="25">
                  <c:v>4.6926000233650207</c:v>
                </c:pt>
                <c:pt idx="26">
                  <c:v>4.6178206478201824</c:v>
                </c:pt>
                <c:pt idx="27">
                  <c:v>4.9517142612366447</c:v>
                </c:pt>
                <c:pt idx="28">
                  <c:v>5.2281428126380556</c:v>
                </c:pt>
                <c:pt idx="29">
                  <c:v>5.7400625006068831</c:v>
                </c:pt>
                <c:pt idx="30">
                  <c:v>5.337737568759918</c:v>
                </c:pt>
                <c:pt idx="31">
                  <c:v>4.737478226620218</c:v>
                </c:pt>
                <c:pt idx="32">
                  <c:v>4.9549285326458152</c:v>
                </c:pt>
                <c:pt idx="33">
                  <c:v>5.1231964384260635</c:v>
                </c:pt>
                <c:pt idx="34">
                  <c:v>5.1930000467300408</c:v>
                </c:pt>
                <c:pt idx="35">
                  <c:v>5.4636488104774834</c:v>
                </c:pt>
                <c:pt idx="36">
                  <c:v>4.7454749569416048</c:v>
                </c:pt>
                <c:pt idx="37">
                  <c:v>4.6919407388787517</c:v>
                </c:pt>
                <c:pt idx="38">
                  <c:v>4.673244599466738</c:v>
                </c:pt>
                <c:pt idx="39">
                  <c:v>5.1111187386512746</c:v>
                </c:pt>
                <c:pt idx="40">
                  <c:v>4.8429090684543956</c:v>
                </c:pt>
                <c:pt idx="41">
                  <c:v>5.0560795472751963</c:v>
                </c:pt>
                <c:pt idx="42">
                  <c:v>5.0050249906539914</c:v>
                </c:pt>
                <c:pt idx="43">
                  <c:v>5.0849772794029926</c:v>
                </c:pt>
                <c:pt idx="44">
                  <c:v>5.1136561975955956</c:v>
                </c:pt>
                <c:pt idx="45">
                  <c:v>4.8587619133449733</c:v>
                </c:pt>
                <c:pt idx="46">
                  <c:v>4.7894625453948976</c:v>
                </c:pt>
                <c:pt idx="47">
                  <c:v>4.6120750791072842</c:v>
                </c:pt>
                <c:pt idx="48">
                  <c:v>4.7022857721419555</c:v>
                </c:pt>
                <c:pt idx="49">
                  <c:v>4.9622105646133416</c:v>
                </c:pt>
                <c:pt idx="50">
                  <c:v>5.1942443433674903</c:v>
                </c:pt>
                <c:pt idx="51">
                  <c:v>5.3395535603023703</c:v>
                </c:pt>
                <c:pt idx="52">
                  <c:v>5.3984375030344172</c:v>
                </c:pt>
                <c:pt idx="53">
                  <c:v>5.1947618376868112</c:v>
                </c:pt>
                <c:pt idx="54">
                  <c:v>4.8697440921238488</c:v>
                </c:pt>
                <c:pt idx="55">
                  <c:v>4.8741250185759171</c:v>
                </c:pt>
                <c:pt idx="56">
                  <c:v>4.5383223800157246</c:v>
                </c:pt>
                <c:pt idx="57">
                  <c:v>4.4570397187146265</c:v>
                </c:pt>
                <c:pt idx="58">
                  <c:v>4.5772437713623049</c:v>
                </c:pt>
                <c:pt idx="59">
                  <c:v>4.6503529572767368</c:v>
                </c:pt>
                <c:pt idx="60">
                  <c:v>4.6007143267222812</c:v>
                </c:pt>
                <c:pt idx="61">
                  <c:v>4.5787777540418837</c:v>
                </c:pt>
                <c:pt idx="62">
                  <c:v>4.818077319917224</c:v>
                </c:pt>
                <c:pt idx="63">
                  <c:v>4.7920397275144397</c:v>
                </c:pt>
                <c:pt idx="64">
                  <c:v>4.5150297317050754</c:v>
                </c:pt>
                <c:pt idx="65">
                  <c:v>5.1695750200271604</c:v>
                </c:pt>
                <c:pt idx="66">
                  <c:v>5.2525511299913576</c:v>
                </c:pt>
                <c:pt idx="67">
                  <c:v>4.8688693294091649</c:v>
                </c:pt>
                <c:pt idx="68">
                  <c:v>4.7581625433921815</c:v>
                </c:pt>
                <c:pt idx="69">
                  <c:v>5.3384821508044293</c:v>
                </c:pt>
                <c:pt idx="70">
                  <c:v>5.1896447150581757</c:v>
                </c:pt>
                <c:pt idx="71">
                  <c:v>5.0202687947273255</c:v>
                </c:pt>
                <c:pt idx="72">
                  <c:v>4.6909582764307656</c:v>
                </c:pt>
                <c:pt idx="73">
                  <c:v>4.6830788851788165</c:v>
                </c:pt>
                <c:pt idx="74">
                  <c:v>4.2579047423544383</c:v>
                </c:pt>
                <c:pt idx="75">
                  <c:v>3.79538639458743</c:v>
                </c:pt>
                <c:pt idx="76">
                  <c:v>4.0085333593686423</c:v>
                </c:pt>
                <c:pt idx="77">
                  <c:v>4.4069821485791882</c:v>
                </c:pt>
                <c:pt idx="78">
                  <c:v>4.5970056135437698</c:v>
                </c:pt>
                <c:pt idx="79">
                  <c:v>4.3471607200077607</c:v>
                </c:pt>
                <c:pt idx="80">
                  <c:v>4.8216488359087988</c:v>
                </c:pt>
                <c:pt idx="81">
                  <c:v>5.1648332751592001</c:v>
                </c:pt>
                <c:pt idx="82">
                  <c:v>5.4350588309905108</c:v>
                </c:pt>
                <c:pt idx="83">
                  <c:v>5.1278392523356846</c:v>
                </c:pt>
                <c:pt idx="84">
                  <c:v>5.7363816017853582</c:v>
                </c:pt>
              </c:numCache>
            </c:numRef>
          </c:val>
          <c:smooth val="0"/>
          <c:extLst>
            <c:ext xmlns:c16="http://schemas.microsoft.com/office/drawing/2014/chart" uri="{C3380CC4-5D6E-409C-BE32-E72D297353CC}">
              <c16:uniqueId val="{00000004-E20D-4FC3-BB2E-446E4C5570E9}"/>
            </c:ext>
          </c:extLst>
        </c:ser>
        <c:ser>
          <c:idx val="2"/>
          <c:order val="5"/>
          <c:tx>
            <c:v>Corn Price</c:v>
          </c:tx>
          <c:spPr>
            <a:ln w="38100">
              <a:solidFill>
                <a:srgbClr val="990000"/>
              </a:solidFill>
              <a:prstDash val="solid"/>
            </a:ln>
          </c:spPr>
          <c:marker>
            <c:symbol val="circle"/>
            <c:size val="5"/>
            <c:spPr>
              <a:solidFill>
                <a:srgbClr val="FFFF00"/>
              </a:solidFill>
              <a:ln>
                <a:solidFill>
                  <a:srgbClr val="990000"/>
                </a:solidFill>
                <a:prstDash val="solid"/>
              </a:ln>
            </c:spPr>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[0]!BL</c:f>
              <c:numCache>
                <c:formatCode>_("$"* #,##0.00_);_("$"* \(#,##0.00\);_("$"* "-"??_);_(@_)</c:formatCode>
                <c:ptCount val="85"/>
                <c:pt idx="0">
                  <c:v>4.2671422619047616</c:v>
                </c:pt>
                <c:pt idx="1">
                  <c:v>4.4448355263157904</c:v>
                </c:pt>
                <c:pt idx="2">
                  <c:v>4.6688095238095242</c:v>
                </c:pt>
                <c:pt idx="3">
                  <c:v>4.8590119047619051</c:v>
                </c:pt>
                <c:pt idx="4">
                  <c:v>4.7784523809523813</c:v>
                </c:pt>
                <c:pt idx="5">
                  <c:v>4.4533869047619055</c:v>
                </c:pt>
                <c:pt idx="6">
                  <c:v>3.7986363636363638</c:v>
                </c:pt>
                <c:pt idx="7">
                  <c:v>3.5396428571428582</c:v>
                </c:pt>
                <c:pt idx="8">
                  <c:v>3.3420357142857129</c:v>
                </c:pt>
                <c:pt idx="9">
                  <c:v>3.2640909090909087</c:v>
                </c:pt>
                <c:pt idx="10">
                  <c:v>3.5112500000000004</c:v>
                </c:pt>
                <c:pt idx="11">
                  <c:v>3.774791666666665</c:v>
                </c:pt>
                <c:pt idx="12">
                  <c:v>3.7328750000000013</c:v>
                </c:pt>
                <c:pt idx="13">
                  <c:v>3.7432894736842113</c:v>
                </c:pt>
                <c:pt idx="14">
                  <c:v>3.7748011363636351</c:v>
                </c:pt>
                <c:pt idx="15">
                  <c:v>3.68485119047619</c:v>
                </c:pt>
                <c:pt idx="16">
                  <c:v>3.5542500000000006</c:v>
                </c:pt>
                <c:pt idx="17">
                  <c:v>3.5038715909090898</c:v>
                </c:pt>
                <c:pt idx="18">
                  <c:v>3.812727272727273</c:v>
                </c:pt>
                <c:pt idx="19">
                  <c:v>3.5095833333333326</c:v>
                </c:pt>
                <c:pt idx="20">
                  <c:v>3.5240476190476202</c:v>
                </c:pt>
                <c:pt idx="21">
                  <c:v>3.5657142857142854</c:v>
                </c:pt>
                <c:pt idx="22">
                  <c:v>3.4855312500000002</c:v>
                </c:pt>
                <c:pt idx="23">
                  <c:v>3.5268181818181814</c:v>
                </c:pt>
                <c:pt idx="24">
                  <c:v>3.4529276250538077</c:v>
                </c:pt>
                <c:pt idx="25">
                  <c:v>3.4756249994039536</c:v>
                </c:pt>
                <c:pt idx="26">
                  <c:v>3.4381521688336911</c:v>
                </c:pt>
                <c:pt idx="27">
                  <c:v>3.4765476158687045</c:v>
                </c:pt>
                <c:pt idx="28">
                  <c:v>3.607440488792601</c:v>
                </c:pt>
                <c:pt idx="29">
                  <c:v>3.7821590792049062</c:v>
                </c:pt>
                <c:pt idx="30">
                  <c:v>3.1680624932050705</c:v>
                </c:pt>
                <c:pt idx="31">
                  <c:v>3.0150543373564016</c:v>
                </c:pt>
                <c:pt idx="32">
                  <c:v>3.0030059619176956</c:v>
                </c:pt>
                <c:pt idx="33">
                  <c:v>3.1482142891202654</c:v>
                </c:pt>
                <c:pt idx="34">
                  <c:v>3.1478749930858614</c:v>
                </c:pt>
                <c:pt idx="35">
                  <c:v>3.2467857101985387</c:v>
                </c:pt>
                <c:pt idx="36">
                  <c:v>3.3792499899864197</c:v>
                </c:pt>
                <c:pt idx="37">
                  <c:v>3.4148684144020081</c:v>
                </c:pt>
                <c:pt idx="38">
                  <c:v>3.3405163106711013</c:v>
                </c:pt>
                <c:pt idx="39">
                  <c:v>3.3635937511920928</c:v>
                </c:pt>
                <c:pt idx="40">
                  <c:v>3.3967613659121771</c:v>
                </c:pt>
                <c:pt idx="41">
                  <c:v>3.3717897724021566</c:v>
                </c:pt>
                <c:pt idx="42">
                  <c:v>3.4018750101327897</c:v>
                </c:pt>
                <c:pt idx="43">
                  <c:v>3.1971591060811821</c:v>
                </c:pt>
                <c:pt idx="44">
                  <c:v>3.1779375314712524</c:v>
                </c:pt>
                <c:pt idx="45">
                  <c:v>3.1547619161151705</c:v>
                </c:pt>
                <c:pt idx="46">
                  <c:v>3.1341874897480011</c:v>
                </c:pt>
                <c:pt idx="47">
                  <c:v>3.2322500169277193</c:v>
                </c:pt>
                <c:pt idx="48">
                  <c:v>3.2836904667672657</c:v>
                </c:pt>
                <c:pt idx="49">
                  <c:v>3.393486854277159</c:v>
                </c:pt>
                <c:pt idx="50">
                  <c:v>3.4911931753158569</c:v>
                </c:pt>
                <c:pt idx="51">
                  <c:v>3.5777381034124467</c:v>
                </c:pt>
                <c:pt idx="52">
                  <c:v>3.6963352371345866</c:v>
                </c:pt>
                <c:pt idx="53">
                  <c:v>3.3921131037530445</c:v>
                </c:pt>
                <c:pt idx="54">
                  <c:v>3.2088987855684188</c:v>
                </c:pt>
                <c:pt idx="55">
                  <c:v>3.2968913057576055</c:v>
                </c:pt>
                <c:pt idx="56">
                  <c:v>3.1686184280797054</c:v>
                </c:pt>
                <c:pt idx="57">
                  <c:v>3.2915909019383518</c:v>
                </c:pt>
                <c:pt idx="58">
                  <c:v>3.3720625042915344</c:v>
                </c:pt>
                <c:pt idx="59">
                  <c:v>3.4561397152788498</c:v>
                </c:pt>
                <c:pt idx="60">
                  <c:v>3.5409523873102096</c:v>
                </c:pt>
                <c:pt idx="61">
                  <c:v>3.5677430596616535</c:v>
                </c:pt>
                <c:pt idx="62">
                  <c:v>3.5518154672213962</c:v>
                </c:pt>
                <c:pt idx="63">
                  <c:v>3.4867613561586897</c:v>
                </c:pt>
                <c:pt idx="64">
                  <c:v>3.6257142708415078</c:v>
                </c:pt>
                <c:pt idx="65">
                  <c:v>4.1613750010728836</c:v>
                </c:pt>
                <c:pt idx="66">
                  <c:v>4.2723295390605927</c:v>
                </c:pt>
                <c:pt idx="67">
                  <c:v>3.7810795588926838</c:v>
                </c:pt>
                <c:pt idx="68">
                  <c:v>3.6517812460660934</c:v>
                </c:pt>
                <c:pt idx="69">
                  <c:v>3.8441250085830689</c:v>
                </c:pt>
                <c:pt idx="70">
                  <c:v>3.6492434172881274</c:v>
                </c:pt>
                <c:pt idx="71">
                  <c:v>3.7299374938011169</c:v>
                </c:pt>
                <c:pt idx="72">
                  <c:v>3.8147618884132024</c:v>
                </c:pt>
                <c:pt idx="73">
                  <c:v>3.7578947364656554</c:v>
                </c:pt>
                <c:pt idx="74">
                  <c:v>3.4467613620107822</c:v>
                </c:pt>
                <c:pt idx="75">
                  <c:v>2.9318181845274838</c:v>
                </c:pt>
                <c:pt idx="76">
                  <c:v>2.9458437502384185</c:v>
                </c:pt>
                <c:pt idx="77">
                  <c:v>3.1045238082749504</c:v>
                </c:pt>
                <c:pt idx="78">
                  <c:v>3.1061363734982232</c:v>
                </c:pt>
                <c:pt idx="79">
                  <c:v>3.0920833405994235</c:v>
                </c:pt>
                <c:pt idx="80">
                  <c:v>3.5054761966069541</c:v>
                </c:pt>
                <c:pt idx="81">
                  <c:v>3.8160714166504994</c:v>
                </c:pt>
                <c:pt idx="82">
                  <c:v>4.0791776180267334</c:v>
                </c:pt>
                <c:pt idx="83">
                  <c:v>4.254047603834243</c:v>
                </c:pt>
                <c:pt idx="84">
                  <c:v>4.9731578990032794</c:v>
                </c:pt>
              </c:numCache>
            </c:numRef>
          </c:val>
          <c:smooth val="0"/>
          <c:extLst>
            <c:ext xmlns:c16="http://schemas.microsoft.com/office/drawing/2014/chart" uri="{C3380CC4-5D6E-409C-BE32-E72D297353CC}">
              <c16:uniqueId val="{00000005-E20D-4FC3-BB2E-446E4C5570E9}"/>
            </c:ext>
          </c:extLst>
        </c:ser>
        <c:ser>
          <c:idx val="6"/>
          <c:order val="6"/>
          <c:tx>
            <c:v>Landowner Breakeven</c:v>
          </c:tx>
          <c:spPr>
            <a:ln w="25400">
              <a:solidFill>
                <a:srgbClr val="00808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[0]!BV</c:f>
              <c:numCache>
                <c:formatCode>_("$"* #,##0.00_);_("$"* \(#,##0.00\);_("$"* "-"??_);_(@_)</c:formatCode>
                <c:ptCount val="85"/>
                <c:pt idx="0">
                  <c:v>3.1932868056878805</c:v>
                </c:pt>
                <c:pt idx="1">
                  <c:v>3.2037589534108228</c:v>
                </c:pt>
                <c:pt idx="2">
                  <c:v>3.2142311011337652</c:v>
                </c:pt>
                <c:pt idx="3">
                  <c:v>3.2247032488567067</c:v>
                </c:pt>
                <c:pt idx="4">
                  <c:v>3.235175396579649</c:v>
                </c:pt>
                <c:pt idx="5">
                  <c:v>3.2456475443025914</c:v>
                </c:pt>
                <c:pt idx="6">
                  <c:v>3.2561196920255329</c:v>
                </c:pt>
                <c:pt idx="7">
                  <c:v>3.2665918397484752</c:v>
                </c:pt>
                <c:pt idx="8">
                  <c:v>2.8539367926322572</c:v>
                </c:pt>
                <c:pt idx="9">
                  <c:v>2.8624592594218172</c:v>
                </c:pt>
                <c:pt idx="10">
                  <c:v>2.8709817262113773</c:v>
                </c:pt>
                <c:pt idx="11">
                  <c:v>2.8795041930009373</c:v>
                </c:pt>
                <c:pt idx="12">
                  <c:v>2.8880266597904964</c:v>
                </c:pt>
                <c:pt idx="13">
                  <c:v>2.8965491265800565</c:v>
                </c:pt>
                <c:pt idx="14">
                  <c:v>2.9050715933696165</c:v>
                </c:pt>
                <c:pt idx="15">
                  <c:v>2.9135940601591765</c:v>
                </c:pt>
                <c:pt idx="16">
                  <c:v>2.9221165269487366</c:v>
                </c:pt>
                <c:pt idx="17">
                  <c:v>2.9306389937382966</c:v>
                </c:pt>
                <c:pt idx="18">
                  <c:v>2.9391614605278567</c:v>
                </c:pt>
                <c:pt idx="19">
                  <c:v>2.9476839273174167</c:v>
                </c:pt>
                <c:pt idx="20">
                  <c:v>2.5958860948350697</c:v>
                </c:pt>
                <c:pt idx="21">
                  <c:v>2.6039466688368056</c:v>
                </c:pt>
                <c:pt idx="22">
                  <c:v>2.6120072428385419</c:v>
                </c:pt>
                <c:pt idx="23">
                  <c:v>2.6200678168402778</c:v>
                </c:pt>
                <c:pt idx="24">
                  <c:v>2.6281283908420141</c:v>
                </c:pt>
                <c:pt idx="25">
                  <c:v>2.63618896484375</c:v>
                </c:pt>
                <c:pt idx="26">
                  <c:v>2.6442495388454863</c:v>
                </c:pt>
                <c:pt idx="27">
                  <c:v>2.6523101128472222</c:v>
                </c:pt>
                <c:pt idx="28">
                  <c:v>2.6603706868489585</c:v>
                </c:pt>
                <c:pt idx="29">
                  <c:v>2.6684312608506944</c:v>
                </c:pt>
                <c:pt idx="30">
                  <c:v>2.6764918348524307</c:v>
                </c:pt>
                <c:pt idx="31">
                  <c:v>2.6845524088541666</c:v>
                </c:pt>
                <c:pt idx="32">
                  <c:v>2.3347368388495484</c:v>
                </c:pt>
                <c:pt idx="33">
                  <c:v>2.3421621013444174</c:v>
                </c:pt>
                <c:pt idx="34">
                  <c:v>2.3495873638392855</c:v>
                </c:pt>
                <c:pt idx="35">
                  <c:v>2.3570126263341544</c:v>
                </c:pt>
                <c:pt idx="36">
                  <c:v>2.3644378888290225</c:v>
                </c:pt>
                <c:pt idx="37">
                  <c:v>2.3718631513238915</c:v>
                </c:pt>
                <c:pt idx="38">
                  <c:v>2.3792884138187604</c:v>
                </c:pt>
                <c:pt idx="39">
                  <c:v>2.3867136763136285</c:v>
                </c:pt>
                <c:pt idx="40">
                  <c:v>2.3941389388084975</c:v>
                </c:pt>
                <c:pt idx="41">
                  <c:v>2.4015642013033665</c:v>
                </c:pt>
                <c:pt idx="42">
                  <c:v>2.4089894637982345</c:v>
                </c:pt>
                <c:pt idx="43">
                  <c:v>2.4164147262931035</c:v>
                </c:pt>
                <c:pt idx="44">
                  <c:v>2.1467560617780523</c:v>
                </c:pt>
                <c:pt idx="45">
                  <c:v>2.1541433116749173</c:v>
                </c:pt>
                <c:pt idx="46">
                  <c:v>2.1615305615717819</c:v>
                </c:pt>
                <c:pt idx="47">
                  <c:v>2.1689178114686465</c:v>
                </c:pt>
                <c:pt idx="48">
                  <c:v>2.1763050613655111</c:v>
                </c:pt>
                <c:pt idx="49">
                  <c:v>2.1836923112623761</c:v>
                </c:pt>
                <c:pt idx="50">
                  <c:v>2.1910795611592406</c:v>
                </c:pt>
                <c:pt idx="51">
                  <c:v>2.1984668110561052</c:v>
                </c:pt>
                <c:pt idx="52">
                  <c:v>2.2058540609529698</c:v>
                </c:pt>
                <c:pt idx="53">
                  <c:v>2.2132413108498348</c:v>
                </c:pt>
                <c:pt idx="54">
                  <c:v>2.2206285607466993</c:v>
                </c:pt>
                <c:pt idx="55">
                  <c:v>2.2280158106435639</c:v>
                </c:pt>
                <c:pt idx="56">
                  <c:v>2.232030081632653</c:v>
                </c:pt>
                <c:pt idx="57">
                  <c:v>2.2401417959183676</c:v>
                </c:pt>
                <c:pt idx="58">
                  <c:v>2.2482535102040817</c:v>
                </c:pt>
                <c:pt idx="59">
                  <c:v>2.2563652244897963</c:v>
                </c:pt>
                <c:pt idx="60">
                  <c:v>2.2644769387755104</c:v>
                </c:pt>
                <c:pt idx="61">
                  <c:v>2.2725886530612245</c:v>
                </c:pt>
                <c:pt idx="62">
                  <c:v>2.280700367346939</c:v>
                </c:pt>
                <c:pt idx="63">
                  <c:v>2.2888120816326532</c:v>
                </c:pt>
                <c:pt idx="64">
                  <c:v>2.2969237959183677</c:v>
                </c:pt>
                <c:pt idx="65">
                  <c:v>2.3050355102040818</c:v>
                </c:pt>
                <c:pt idx="66">
                  <c:v>2.3131472244897959</c:v>
                </c:pt>
                <c:pt idx="67">
                  <c:v>2.3212589387755105</c:v>
                </c:pt>
                <c:pt idx="68">
                  <c:v>2.4043095959595959</c:v>
                </c:pt>
                <c:pt idx="69">
                  <c:v>2.4130636363636366</c:v>
                </c:pt>
                <c:pt idx="70">
                  <c:v>2.4218176767676769</c:v>
                </c:pt>
                <c:pt idx="71">
                  <c:v>2.4305717171717172</c:v>
                </c:pt>
                <c:pt idx="72">
                  <c:v>2.4393257575757579</c:v>
                </c:pt>
                <c:pt idx="73">
                  <c:v>2.4480797979797981</c:v>
                </c:pt>
                <c:pt idx="74">
                  <c:v>2.4568338383838384</c:v>
                </c:pt>
                <c:pt idx="75">
                  <c:v>2.4655878787878787</c:v>
                </c:pt>
                <c:pt idx="76">
                  <c:v>2.4743419191919194</c:v>
                </c:pt>
                <c:pt idx="77">
                  <c:v>2.4830959595959596</c:v>
                </c:pt>
                <c:pt idx="78">
                  <c:v>2.4918499999999999</c:v>
                </c:pt>
                <c:pt idx="79">
                  <c:v>2.5006040404040406</c:v>
                </c:pt>
                <c:pt idx="80">
                  <c:v>2.390294777849741</c:v>
                </c:pt>
                <c:pt idx="81">
                  <c:v>2.3988304883419689</c:v>
                </c:pt>
                <c:pt idx="82">
                  <c:v>2.4073661988341972</c:v>
                </c:pt>
                <c:pt idx="83">
                  <c:v>2.4159019093264251</c:v>
                </c:pt>
                <c:pt idx="84">
                  <c:v>2.424437619818653</c:v>
                </c:pt>
              </c:numCache>
            </c:numRef>
          </c:val>
          <c:smooth val="1"/>
          <c:extLst>
            <c:ext xmlns:c16="http://schemas.microsoft.com/office/drawing/2014/chart" uri="{C3380CC4-5D6E-409C-BE32-E72D297353CC}">
              <c16:uniqueId val="{00000006-E20D-4FC3-BB2E-446E4C5570E9}"/>
            </c:ext>
          </c:extLst>
        </c:ser>
        <c:ser>
          <c:idx val="7"/>
          <c:order val="7"/>
          <c:tx>
            <c:v>Cash Rent Farmer Breakeven Corn Price</c:v>
          </c:tx>
          <c:spPr>
            <a:ln w="38100">
              <a:solidFill>
                <a:srgbClr val="0000FF"/>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[0]!BT</c:f>
              <c:numCache>
                <c:formatCode>_("$"* #,##0.00_);_("$"* \(#,##0.00\);_("$"* "-"??_);_(@_)</c:formatCode>
                <c:ptCount val="85"/>
                <c:pt idx="0">
                  <c:v>4.8396282691025148</c:v>
                </c:pt>
                <c:pt idx="1">
                  <c:v>4.8501004168254571</c:v>
                </c:pt>
                <c:pt idx="2">
                  <c:v>4.8605725645483995</c:v>
                </c:pt>
                <c:pt idx="3">
                  <c:v>4.8710447122713409</c:v>
                </c:pt>
                <c:pt idx="4">
                  <c:v>4.8815168599942833</c:v>
                </c:pt>
                <c:pt idx="5">
                  <c:v>4.8919890077172257</c:v>
                </c:pt>
                <c:pt idx="6">
                  <c:v>4.9024611554401671</c:v>
                </c:pt>
                <c:pt idx="7">
                  <c:v>4.9129333031631095</c:v>
                </c:pt>
                <c:pt idx="8">
                  <c:v>4.314610949935628</c:v>
                </c:pt>
                <c:pt idx="9">
                  <c:v>4.323133416725188</c:v>
                </c:pt>
                <c:pt idx="10">
                  <c:v>4.3316558835147481</c:v>
                </c:pt>
                <c:pt idx="11">
                  <c:v>4.3401783503043081</c:v>
                </c:pt>
                <c:pt idx="12">
                  <c:v>4.3487008170938672</c:v>
                </c:pt>
                <c:pt idx="13">
                  <c:v>4.3572232838834273</c:v>
                </c:pt>
                <c:pt idx="14">
                  <c:v>4.3657457506729873</c:v>
                </c:pt>
                <c:pt idx="15">
                  <c:v>4.3742682174625473</c:v>
                </c:pt>
                <c:pt idx="16">
                  <c:v>4.3827906842521074</c:v>
                </c:pt>
                <c:pt idx="17">
                  <c:v>4.3913131510416674</c:v>
                </c:pt>
                <c:pt idx="18">
                  <c:v>4.3998356178312275</c:v>
                </c:pt>
                <c:pt idx="19">
                  <c:v>4.4083580846207875</c:v>
                </c:pt>
                <c:pt idx="20">
                  <c:v>3.8771360948350697</c:v>
                </c:pt>
                <c:pt idx="21">
                  <c:v>3.8851966688368056</c:v>
                </c:pt>
                <c:pt idx="22">
                  <c:v>3.8932572428385419</c:v>
                </c:pt>
                <c:pt idx="23">
                  <c:v>3.9013178168402778</c:v>
                </c:pt>
                <c:pt idx="24">
                  <c:v>3.9093783908420141</c:v>
                </c:pt>
                <c:pt idx="25">
                  <c:v>3.91743896484375</c:v>
                </c:pt>
                <c:pt idx="26">
                  <c:v>3.9254995388454863</c:v>
                </c:pt>
                <c:pt idx="27">
                  <c:v>3.9335601128472222</c:v>
                </c:pt>
                <c:pt idx="28">
                  <c:v>3.9416206868489585</c:v>
                </c:pt>
                <c:pt idx="29">
                  <c:v>3.9496812608506944</c:v>
                </c:pt>
                <c:pt idx="30">
                  <c:v>3.9577418348524307</c:v>
                </c:pt>
                <c:pt idx="31">
                  <c:v>3.9658024088541666</c:v>
                </c:pt>
                <c:pt idx="32">
                  <c:v>3.4677417649579225</c:v>
                </c:pt>
                <c:pt idx="33">
                  <c:v>3.4751670274527915</c:v>
                </c:pt>
                <c:pt idx="34">
                  <c:v>3.48259228994766</c:v>
                </c:pt>
                <c:pt idx="35">
                  <c:v>3.4900175524425285</c:v>
                </c:pt>
                <c:pt idx="36">
                  <c:v>3.4974428149373971</c:v>
                </c:pt>
                <c:pt idx="37">
                  <c:v>3.504868077432266</c:v>
                </c:pt>
                <c:pt idx="38">
                  <c:v>3.5122933399271346</c:v>
                </c:pt>
                <c:pt idx="39">
                  <c:v>3.5197186024220031</c:v>
                </c:pt>
                <c:pt idx="40">
                  <c:v>3.5271438649168716</c:v>
                </c:pt>
                <c:pt idx="41">
                  <c:v>3.5345691274117406</c:v>
                </c:pt>
                <c:pt idx="42">
                  <c:v>3.5419943899066091</c:v>
                </c:pt>
                <c:pt idx="43">
                  <c:v>3.5494196524014776</c:v>
                </c:pt>
                <c:pt idx="44">
                  <c:v>3.2309144776196366</c:v>
                </c:pt>
                <c:pt idx="45">
                  <c:v>3.2383017275165016</c:v>
                </c:pt>
                <c:pt idx="46">
                  <c:v>3.2456889774133661</c:v>
                </c:pt>
                <c:pt idx="47">
                  <c:v>3.2530762273102307</c:v>
                </c:pt>
                <c:pt idx="48">
                  <c:v>3.2604634772070953</c:v>
                </c:pt>
                <c:pt idx="49">
                  <c:v>3.2678507271039603</c:v>
                </c:pt>
                <c:pt idx="50">
                  <c:v>3.2752379770008249</c:v>
                </c:pt>
                <c:pt idx="51">
                  <c:v>3.2826252268976894</c:v>
                </c:pt>
                <c:pt idx="52">
                  <c:v>3.290012476794554</c:v>
                </c:pt>
                <c:pt idx="53">
                  <c:v>3.297399726691419</c:v>
                </c:pt>
                <c:pt idx="54">
                  <c:v>3.3047869765882836</c:v>
                </c:pt>
                <c:pt idx="55">
                  <c:v>3.3121742264851481</c:v>
                </c:pt>
                <c:pt idx="56">
                  <c:v>3.3646831428571429</c:v>
                </c:pt>
                <c:pt idx="57">
                  <c:v>3.3727948571428574</c:v>
                </c:pt>
                <c:pt idx="58">
                  <c:v>3.3809065714285715</c:v>
                </c:pt>
                <c:pt idx="59">
                  <c:v>3.3890182857142861</c:v>
                </c:pt>
                <c:pt idx="60">
                  <c:v>3.3971300000000002</c:v>
                </c:pt>
                <c:pt idx="61">
                  <c:v>3.4052417142857143</c:v>
                </c:pt>
                <c:pt idx="62">
                  <c:v>3.4133534285714289</c:v>
                </c:pt>
                <c:pt idx="63">
                  <c:v>3.421465142857143</c:v>
                </c:pt>
                <c:pt idx="64">
                  <c:v>3.4295768571428575</c:v>
                </c:pt>
                <c:pt idx="65">
                  <c:v>3.4376885714285716</c:v>
                </c:pt>
                <c:pt idx="66">
                  <c:v>3.4458002857142858</c:v>
                </c:pt>
                <c:pt idx="67">
                  <c:v>3.4539120000000003</c:v>
                </c:pt>
                <c:pt idx="68">
                  <c:v>3.5103702020202019</c:v>
                </c:pt>
                <c:pt idx="69">
                  <c:v>3.5191242424242426</c:v>
                </c:pt>
                <c:pt idx="70">
                  <c:v>3.5278782828282829</c:v>
                </c:pt>
                <c:pt idx="71">
                  <c:v>3.5366323232323231</c:v>
                </c:pt>
                <c:pt idx="72">
                  <c:v>3.5453863636363638</c:v>
                </c:pt>
                <c:pt idx="73">
                  <c:v>3.5541404040404041</c:v>
                </c:pt>
                <c:pt idx="74">
                  <c:v>3.5628944444444444</c:v>
                </c:pt>
                <c:pt idx="75">
                  <c:v>3.5716484848484846</c:v>
                </c:pt>
                <c:pt idx="76">
                  <c:v>3.5804025252525253</c:v>
                </c:pt>
                <c:pt idx="77">
                  <c:v>3.5891565656565656</c:v>
                </c:pt>
                <c:pt idx="78">
                  <c:v>3.5979106060606059</c:v>
                </c:pt>
                <c:pt idx="79">
                  <c:v>3.6066646464646466</c:v>
                </c:pt>
                <c:pt idx="80">
                  <c:v>3.540553845207254</c:v>
                </c:pt>
                <c:pt idx="81">
                  <c:v>3.5490895556994819</c:v>
                </c:pt>
                <c:pt idx="82">
                  <c:v>3.5576252661917103</c:v>
                </c:pt>
                <c:pt idx="83">
                  <c:v>3.5661609766839382</c:v>
                </c:pt>
                <c:pt idx="84">
                  <c:v>3.5746966871761661</c:v>
                </c:pt>
              </c:numCache>
            </c:numRef>
          </c:val>
          <c:smooth val="1"/>
          <c:extLst>
            <c:ext xmlns:c16="http://schemas.microsoft.com/office/drawing/2014/chart" uri="{C3380CC4-5D6E-409C-BE32-E72D297353CC}">
              <c16:uniqueId val="{00000007-E20D-4FC3-BB2E-446E4C5570E9}"/>
            </c:ext>
          </c:extLst>
        </c:ser>
        <c:ser>
          <c:idx val="8"/>
          <c:order val="8"/>
          <c:tx>
            <c:v>Ethanol Breakeven Corn Purchase Price</c:v>
          </c:tx>
          <c:spPr>
            <a:ln w="25400">
              <a:solidFill>
                <a:srgbClr val="FF660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[0]!BP</c:f>
              <c:numCache>
                <c:formatCode>_("$"* #,##0.00_);_("$"* \(#,##0.00\);_("$"* "-"??_);_(@_)</c:formatCode>
                <c:ptCount val="85"/>
                <c:pt idx="0">
                  <c:v>5.4103857927272694</c:v>
                </c:pt>
                <c:pt idx="1">
                  <c:v>5.2145348198405106</c:v>
                </c:pt>
                <c:pt idx="2">
                  <c:v>6.9885294940259746</c:v>
                </c:pt>
                <c:pt idx="3">
                  <c:v>7.9071841044155811</c:v>
                </c:pt>
                <c:pt idx="4">
                  <c:v>6.2247328922943685</c:v>
                </c:pt>
                <c:pt idx="5">
                  <c:v>5.7090444940259744</c:v>
                </c:pt>
                <c:pt idx="6">
                  <c:v>5.1206077624242408</c:v>
                </c:pt>
                <c:pt idx="7">
                  <c:v>4.9037880654545454</c:v>
                </c:pt>
                <c:pt idx="8">
                  <c:v>4.3193326541991315</c:v>
                </c:pt>
                <c:pt idx="9">
                  <c:v>3.47238339483531</c:v>
                </c:pt>
                <c:pt idx="10">
                  <c:v>4.7751002876767661</c:v>
                </c:pt>
                <c:pt idx="11">
                  <c:v>5.0259492559307333</c:v>
                </c:pt>
                <c:pt idx="12">
                  <c:v>3.5848976487878805</c:v>
                </c:pt>
                <c:pt idx="13">
                  <c:v>3.444126661945774</c:v>
                </c:pt>
                <c:pt idx="14">
                  <c:v>3.67560458060606</c:v>
                </c:pt>
                <c:pt idx="15">
                  <c:v>4.0884263987878757</c:v>
                </c:pt>
                <c:pt idx="16">
                  <c:v>4.2152476487878774</c:v>
                </c:pt>
                <c:pt idx="17">
                  <c:v>3.6797377624242449</c:v>
                </c:pt>
                <c:pt idx="18">
                  <c:v>3.7162995806060599</c:v>
                </c:pt>
                <c:pt idx="19">
                  <c:v>3.5512847321212124</c:v>
                </c:pt>
                <c:pt idx="20">
                  <c:v>3.3184292559307349</c:v>
                </c:pt>
                <c:pt idx="21">
                  <c:v>3.4675449702164509</c:v>
                </c:pt>
                <c:pt idx="22">
                  <c:v>3.3214013987878808</c:v>
                </c:pt>
                <c:pt idx="23">
                  <c:v>3.195444807878788</c:v>
                </c:pt>
                <c:pt idx="24">
                  <c:v>2.8599037535061367</c:v>
                </c:pt>
                <c:pt idx="25">
                  <c:v>3.1148564221528994</c:v>
                </c:pt>
                <c:pt idx="26">
                  <c:v>2.9980770466080613</c:v>
                </c:pt>
                <c:pt idx="27">
                  <c:v>3.3672506600245233</c:v>
                </c:pt>
                <c:pt idx="28">
                  <c:v>3.674759211425934</c:v>
                </c:pt>
                <c:pt idx="29">
                  <c:v>4.1555988993947608</c:v>
                </c:pt>
                <c:pt idx="30">
                  <c:v>3.7347939675477964</c:v>
                </c:pt>
                <c:pt idx="31">
                  <c:v>3.1622546254080968</c:v>
                </c:pt>
                <c:pt idx="32">
                  <c:v>3.3267849314336937</c:v>
                </c:pt>
                <c:pt idx="33">
                  <c:v>3.4967328372139419</c:v>
                </c:pt>
                <c:pt idx="34">
                  <c:v>3.5883764455179197</c:v>
                </c:pt>
                <c:pt idx="35">
                  <c:v>3.8195452092653626</c:v>
                </c:pt>
                <c:pt idx="36">
                  <c:v>3.0954913557294832</c:v>
                </c:pt>
                <c:pt idx="37">
                  <c:v>3.0486771376666306</c:v>
                </c:pt>
                <c:pt idx="38">
                  <c:v>3.0677809982546167</c:v>
                </c:pt>
                <c:pt idx="39">
                  <c:v>3.4745751374391536</c:v>
                </c:pt>
                <c:pt idx="40">
                  <c:v>3.1853654672422747</c:v>
                </c:pt>
                <c:pt idx="41">
                  <c:v>3.3817359460630754</c:v>
                </c:pt>
                <c:pt idx="42">
                  <c:v>3.3374013894418701</c:v>
                </c:pt>
                <c:pt idx="43">
                  <c:v>3.4383536781908717</c:v>
                </c:pt>
                <c:pt idx="44">
                  <c:v>3.4544325963834743</c:v>
                </c:pt>
                <c:pt idx="45">
                  <c:v>3.2222183121328523</c:v>
                </c:pt>
                <c:pt idx="46">
                  <c:v>3.1478789441827768</c:v>
                </c:pt>
                <c:pt idx="47">
                  <c:v>2.9343714778951631</c:v>
                </c:pt>
                <c:pt idx="48">
                  <c:v>3.0245821709298344</c:v>
                </c:pt>
                <c:pt idx="49">
                  <c:v>3.2399869634012206</c:v>
                </c:pt>
                <c:pt idx="50">
                  <c:v>3.5392207421553694</c:v>
                </c:pt>
                <c:pt idx="51">
                  <c:v>3.6929299590902493</c:v>
                </c:pt>
                <c:pt idx="52">
                  <c:v>3.8198539018222957</c:v>
                </c:pt>
                <c:pt idx="53">
                  <c:v>3.61953823647469</c:v>
                </c:pt>
                <c:pt idx="54">
                  <c:v>3.283600490911728</c:v>
                </c:pt>
                <c:pt idx="55">
                  <c:v>3.2602614173637958</c:v>
                </c:pt>
                <c:pt idx="56">
                  <c:v>2.8748987788036038</c:v>
                </c:pt>
                <c:pt idx="57">
                  <c:v>2.8213361175025051</c:v>
                </c:pt>
                <c:pt idx="58">
                  <c:v>2.8768601701501835</c:v>
                </c:pt>
                <c:pt idx="59">
                  <c:v>2.905449356064616</c:v>
                </c:pt>
                <c:pt idx="60">
                  <c:v>2.9137707255101599</c:v>
                </c:pt>
                <c:pt idx="61">
                  <c:v>2.9170341528297623</c:v>
                </c:pt>
                <c:pt idx="62">
                  <c:v>3.1386937187051025</c:v>
                </c:pt>
                <c:pt idx="63">
                  <c:v>3.1655761263023185</c:v>
                </c:pt>
                <c:pt idx="64">
                  <c:v>2.9053661304929541</c:v>
                </c:pt>
                <c:pt idx="65">
                  <c:v>3.559071418815039</c:v>
                </c:pt>
                <c:pt idx="66">
                  <c:v>3.6756475287792361</c:v>
                </c:pt>
                <c:pt idx="67">
                  <c:v>3.3121257281970435</c:v>
                </c:pt>
                <c:pt idx="68">
                  <c:v>3.1594189421800598</c:v>
                </c:pt>
                <c:pt idx="69">
                  <c:v>3.7330185495923076</c:v>
                </c:pt>
                <c:pt idx="70">
                  <c:v>3.5808211138460542</c:v>
                </c:pt>
                <c:pt idx="71">
                  <c:v>3.4022051935152042</c:v>
                </c:pt>
                <c:pt idx="72">
                  <c:v>3.0938946752186443</c:v>
                </c:pt>
                <c:pt idx="73">
                  <c:v>3.1397752839666953</c:v>
                </c:pt>
                <c:pt idx="74">
                  <c:v>2.7112411411423172</c:v>
                </c:pt>
                <c:pt idx="75">
                  <c:v>2.2680427933753089</c:v>
                </c:pt>
                <c:pt idx="76">
                  <c:v>2.465229758156521</c:v>
                </c:pt>
                <c:pt idx="77">
                  <c:v>2.904838547367067</c:v>
                </c:pt>
                <c:pt idx="78">
                  <c:v>3.0923420123316485</c:v>
                </c:pt>
                <c:pt idx="79">
                  <c:v>2.7996571187956394</c:v>
                </c:pt>
                <c:pt idx="80">
                  <c:v>3.2136652346966774</c:v>
                </c:pt>
                <c:pt idx="81">
                  <c:v>3.5845696739470791</c:v>
                </c:pt>
                <c:pt idx="82">
                  <c:v>3.7665952297783898</c:v>
                </c:pt>
                <c:pt idx="83">
                  <c:v>3.4593756511235636</c:v>
                </c:pt>
                <c:pt idx="84">
                  <c:v>4.0679180005732372</c:v>
                </c:pt>
              </c:numCache>
            </c:numRef>
          </c:val>
          <c:smooth val="0"/>
          <c:extLst>
            <c:ext xmlns:c16="http://schemas.microsoft.com/office/drawing/2014/chart" uri="{C3380CC4-5D6E-409C-BE32-E72D297353CC}">
              <c16:uniqueId val="{00000008-E20D-4FC3-BB2E-446E4C5570E9}"/>
            </c:ext>
          </c:extLst>
        </c:ser>
        <c:dLbls>
          <c:showLegendKey val="0"/>
          <c:showVal val="0"/>
          <c:showCatName val="0"/>
          <c:showSerName val="0"/>
          <c:showPercent val="0"/>
          <c:showBubbleSize val="0"/>
        </c:dLbls>
        <c:marker val="1"/>
        <c:smooth val="0"/>
        <c:axId val="235730512"/>
        <c:axId val="235731072"/>
      </c:lineChart>
      <c:dateAx>
        <c:axId val="235730512"/>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a:pPr>
            <a:endParaRPr lang="en-US"/>
          </a:p>
        </c:txPr>
        <c:crossAx val="235731072"/>
        <c:crosses val="autoZero"/>
        <c:auto val="1"/>
        <c:lblOffset val="100"/>
        <c:baseTimeUnit val="months"/>
        <c:majorUnit val="5"/>
        <c:majorTimeUnit val="months"/>
        <c:minorUnit val="1"/>
        <c:minorTimeUnit val="months"/>
      </c:dateAx>
      <c:valAx>
        <c:axId val="235731072"/>
        <c:scaling>
          <c:orientation val="minMax"/>
          <c:max val="10"/>
          <c:min val="0"/>
        </c:scaling>
        <c:delete val="0"/>
        <c:axPos val="l"/>
        <c:majorGridlines>
          <c:spPr>
            <a:ln w="3175">
              <a:solidFill>
                <a:srgbClr val="000000"/>
              </a:solidFill>
              <a:prstDash val="solid"/>
            </a:ln>
          </c:spPr>
        </c:majorGridlines>
        <c:title>
          <c:tx>
            <c:rich>
              <a:bodyPr/>
              <a:lstStyle/>
              <a:p>
                <a:pPr>
                  <a:defRPr/>
                </a:pPr>
                <a:r>
                  <a:rPr lang="en-US"/>
                  <a:t>$ per bushel</a:t>
                </a:r>
              </a:p>
            </c:rich>
          </c:tx>
          <c:layout>
            <c:manualLayout>
              <c:xMode val="edge"/>
              <c:yMode val="edge"/>
              <c:x val="8.8967971530249795E-3"/>
              <c:y val="0.359580052493438"/>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35730512"/>
        <c:crosses val="autoZero"/>
        <c:crossBetween val="midCat"/>
        <c:majorUnit val="2"/>
      </c:valAx>
      <c:spPr>
        <a:solidFill>
          <a:srgbClr val="FFFFFF"/>
        </a:solidFill>
        <a:ln w="25400">
          <a:solidFill>
            <a:srgbClr val="000000"/>
          </a:solidFill>
          <a:prstDash val="solid"/>
        </a:ln>
      </c:spPr>
    </c:plotArea>
    <c:legend>
      <c:legendPos val="r"/>
      <c:legendEntry>
        <c:idx val="1"/>
        <c:delete val="1"/>
      </c:legendEntry>
      <c:legendEntry>
        <c:idx val="6"/>
        <c:delete val="1"/>
      </c:legendEntry>
      <c:layout>
        <c:manualLayout>
          <c:xMode val="edge"/>
          <c:yMode val="edge"/>
          <c:x val="7.5726922035101896E-2"/>
          <c:y val="0.76523760252454398"/>
          <c:w val="0.90561000270873604"/>
          <c:h val="0.19813321229213501"/>
        </c:manualLayout>
      </c:layout>
      <c:overlay val="0"/>
      <c:spPr>
        <a:solidFill>
          <a:srgbClr val="FFFFFF"/>
        </a:solidFill>
        <a:ln w="3175">
          <a:solidFill>
            <a:srgbClr val="000000"/>
          </a:solidFill>
          <a:prstDash val="solid"/>
        </a:ln>
      </c:spPr>
    </c:legend>
    <c:plotVisOnly val="1"/>
    <c:dispBlanksAs val="zero"/>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c:pageMargins b="0.750000000000002" l="0.70000000000000095" r="0.70000000000000095" t="0.750000000000002"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35733872"/>
        <c:axId val="235734432"/>
      </c:barChart>
      <c:catAx>
        <c:axId val="235733872"/>
        <c:scaling>
          <c:orientation val="minMax"/>
        </c:scaling>
        <c:delete val="0"/>
        <c:axPos val="b"/>
        <c:majorTickMark val="out"/>
        <c:minorTickMark val="none"/>
        <c:tickLblPos val="nextTo"/>
        <c:crossAx val="235734432"/>
        <c:crosses val="autoZero"/>
        <c:auto val="1"/>
        <c:lblAlgn val="ctr"/>
        <c:lblOffset val="100"/>
        <c:noMultiLvlLbl val="0"/>
      </c:catAx>
      <c:valAx>
        <c:axId val="235734432"/>
        <c:scaling>
          <c:orientation val="minMax"/>
        </c:scaling>
        <c:delete val="0"/>
        <c:axPos val="l"/>
        <c:majorGridlines/>
        <c:majorTickMark val="out"/>
        <c:minorTickMark val="none"/>
        <c:tickLblPos val="nextTo"/>
        <c:crossAx val="235733872"/>
        <c:crosses val="autoZero"/>
        <c:crossBetween val="between"/>
      </c:valAx>
    </c:plotArea>
    <c:legend>
      <c:legendPos val="r"/>
      <c:overlay val="0"/>
    </c:legend>
    <c:plotVisOnly val="1"/>
    <c:dispBlanksAs val="gap"/>
    <c:showDLblsOverMax val="0"/>
  </c:chart>
  <c:spPr>
    <a:solidFill>
      <a:schemeClr val="bg2">
        <a:alpha val="50000"/>
      </a:schemeClr>
    </a:solidFill>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a:t>Monthly Output Prices</a:t>
            </a:r>
          </a:p>
          <a:p>
            <a:pPr>
              <a:defRPr/>
            </a:pPr>
            <a:r>
              <a:rPr lang="en-US"/>
              <a:t>(Iowa Ethanol and DDGS Prices)</a:t>
            </a:r>
          </a:p>
        </c:rich>
      </c:tx>
      <c:layout>
        <c:manualLayout>
          <c:xMode val="edge"/>
          <c:yMode val="edge"/>
          <c:x val="0.33399219525711799"/>
          <c:y val="1.2488835810491299E-2"/>
        </c:manualLayout>
      </c:layout>
      <c:overlay val="0"/>
      <c:spPr>
        <a:noFill/>
        <a:ln w="25400">
          <a:noFill/>
        </a:ln>
      </c:spPr>
    </c:title>
    <c:autoTitleDeleted val="0"/>
    <c:plotArea>
      <c:layout>
        <c:manualLayout>
          <c:layoutTarget val="inner"/>
          <c:xMode val="edge"/>
          <c:yMode val="edge"/>
          <c:x val="0.12108361788703401"/>
          <c:y val="0.23597647280243927"/>
          <c:w val="0.76056046840298819"/>
          <c:h val="0.43568494347698333"/>
        </c:manualLayout>
      </c:layout>
      <c:lineChart>
        <c:grouping val="standard"/>
        <c:varyColors val="0"/>
        <c:ser>
          <c:idx val="0"/>
          <c:order val="0"/>
          <c:tx>
            <c:v>Ethanol price per gallon</c:v>
          </c:tx>
          <c:spPr>
            <a:ln w="25400">
              <a:solidFill>
                <a:schemeClr val="tx2"/>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[0]!D</c:f>
              <c:numCache>
                <c:formatCode>_("$"* #,##0.00_);_("$"* \(#,##0.00\);_("$"* "-"??_);_(@_)</c:formatCode>
                <c:ptCount val="85"/>
                <c:pt idx="0">
                  <c:v>2.0704545454545444</c:v>
                </c:pt>
                <c:pt idx="1">
                  <c:v>1.9445000000000001</c:v>
                </c:pt>
                <c:pt idx="2">
                  <c:v>2.4778571428571428</c:v>
                </c:pt>
                <c:pt idx="3">
                  <c:v>2.7863636363636357</c:v>
                </c:pt>
                <c:pt idx="4">
                  <c:v>2.2397727272727264</c:v>
                </c:pt>
                <c:pt idx="5">
                  <c:v>2.2238095238095239</c:v>
                </c:pt>
                <c:pt idx="6">
                  <c:v>2.0961363636363632</c:v>
                </c:pt>
                <c:pt idx="7">
                  <c:v>2.0964285714285715</c:v>
                </c:pt>
                <c:pt idx="8">
                  <c:v>1.8397727272727267</c:v>
                </c:pt>
                <c:pt idx="9">
                  <c:v>1.5606521739130437</c:v>
                </c:pt>
                <c:pt idx="10">
                  <c:v>2.0038888888888886</c:v>
                </c:pt>
                <c:pt idx="11">
                  <c:v>2.0152380952380944</c:v>
                </c:pt>
                <c:pt idx="12">
                  <c:v>1.3817500000000009</c:v>
                </c:pt>
                <c:pt idx="13">
                  <c:v>1.3131578947368425</c:v>
                </c:pt>
                <c:pt idx="14">
                  <c:v>1.3863636363636365</c:v>
                </c:pt>
                <c:pt idx="15">
                  <c:v>1.4792857142857136</c:v>
                </c:pt>
                <c:pt idx="16">
                  <c:v>1.5679999999999994</c:v>
                </c:pt>
                <c:pt idx="17">
                  <c:v>1.4402272727272736</c:v>
                </c:pt>
                <c:pt idx="18">
                  <c:v>1.4927272727272729</c:v>
                </c:pt>
                <c:pt idx="19">
                  <c:v>1.4154761904761906</c:v>
                </c:pt>
                <c:pt idx="20">
                  <c:v>1.4080952380952378</c:v>
                </c:pt>
                <c:pt idx="21">
                  <c:v>1.4723809523809526</c:v>
                </c:pt>
                <c:pt idx="22">
                  <c:v>1.4250000000000007</c:v>
                </c:pt>
                <c:pt idx="23">
                  <c:v>1.3475000000000001</c:v>
                </c:pt>
                <c:pt idx="24">
                  <c:v>1.2348157845798291</c:v>
                </c:pt>
                <c:pt idx="25">
                  <c:v>1.3037500083446503</c:v>
                </c:pt>
                <c:pt idx="26">
                  <c:v>1.272826085401618</c:v>
                </c:pt>
                <c:pt idx="27">
                  <c:v>1.4169047531627474</c:v>
                </c:pt>
                <c:pt idx="28">
                  <c:v>1.4661904602959042</c:v>
                </c:pt>
                <c:pt idx="29">
                  <c:v>1.5622727274894714</c:v>
                </c:pt>
                <c:pt idx="30">
                  <c:v>1.4805000245571136</c:v>
                </c:pt>
                <c:pt idx="31">
                  <c:v>1.3334782486376555</c:v>
                </c:pt>
                <c:pt idx="32">
                  <c:v>1.4297618909109207</c:v>
                </c:pt>
                <c:pt idx="33">
                  <c:v>1.5171428606623696</c:v>
                </c:pt>
                <c:pt idx="34">
                  <c:v>1.5450000166893005</c:v>
                </c:pt>
                <c:pt idx="35">
                  <c:v>1.6492857146263122</c:v>
                </c:pt>
                <c:pt idx="36">
                  <c:v>1.4004999846220016</c:v>
                </c:pt>
                <c:pt idx="37">
                  <c:v>1.3807894556145919</c:v>
                </c:pt>
                <c:pt idx="38">
                  <c:v>1.3784782731014749</c:v>
                </c:pt>
                <c:pt idx="39">
                  <c:v>1.5417499959468841</c:v>
                </c:pt>
                <c:pt idx="40">
                  <c:v>1.4459090828895569</c:v>
                </c:pt>
                <c:pt idx="41">
                  <c:v>1.5050000006502324</c:v>
                </c:pt>
                <c:pt idx="42">
                  <c:v>1.4722499966621398</c:v>
                </c:pt>
                <c:pt idx="43">
                  <c:v>1.4861363660205493</c:v>
                </c:pt>
                <c:pt idx="44">
                  <c:v>1.5102499812841415</c:v>
                </c:pt>
                <c:pt idx="45">
                  <c:v>1.4045238125891912</c:v>
                </c:pt>
                <c:pt idx="46">
                  <c:v>1.3580000162124635</c:v>
                </c:pt>
                <c:pt idx="47">
                  <c:v>1.2672500282526016</c:v>
                </c:pt>
                <c:pt idx="48">
                  <c:v>1.2700000206629436</c:v>
                </c:pt>
                <c:pt idx="49">
                  <c:v>1.3376315926250659</c:v>
                </c:pt>
                <c:pt idx="50">
                  <c:v>1.408181827176701</c:v>
                </c:pt>
                <c:pt idx="51">
                  <c:v>1.4297619007882618</c:v>
                </c:pt>
                <c:pt idx="52">
                  <c:v>1.3965909101746299</c:v>
                </c:pt>
                <c:pt idx="53">
                  <c:v>1.4030952141398476</c:v>
                </c:pt>
                <c:pt idx="54">
                  <c:v>1.4059523968469529</c:v>
                </c:pt>
                <c:pt idx="55">
                  <c:v>1.3408695718516475</c:v>
                </c:pt>
                <c:pt idx="56">
                  <c:v>1.2226315830883228</c:v>
                </c:pt>
                <c:pt idx="57">
                  <c:v>1.1963636170734058</c:v>
                </c:pt>
                <c:pt idx="58">
                  <c:v>1.2295000076293945</c:v>
                </c:pt>
                <c:pt idx="59">
                  <c:v>1.1594117704559774</c:v>
                </c:pt>
                <c:pt idx="60">
                  <c:v>1.1721428717885698</c:v>
                </c:pt>
                <c:pt idx="61">
                  <c:v>1.2102777693006728</c:v>
                </c:pt>
                <c:pt idx="62">
                  <c:v>1.3085714067731584</c:v>
                </c:pt>
                <c:pt idx="63">
                  <c:v>1.3038636202161962</c:v>
                </c:pt>
                <c:pt idx="64">
                  <c:v>1.25238094159535</c:v>
                </c:pt>
                <c:pt idx="65">
                  <c:v>1.4487500071525574</c:v>
                </c:pt>
                <c:pt idx="66">
                  <c:v>1.476818179542368</c:v>
                </c:pt>
                <c:pt idx="67">
                  <c:v>1.3538636403734032</c:v>
                </c:pt>
                <c:pt idx="68">
                  <c:v>1.3025000154972077</c:v>
                </c:pt>
                <c:pt idx="69">
                  <c:v>1.4821428599811735</c:v>
                </c:pt>
                <c:pt idx="70">
                  <c:v>1.4331578869568673</c:v>
                </c:pt>
                <c:pt idx="71">
                  <c:v>1.3645000159740448</c:v>
                </c:pt>
                <c:pt idx="72">
                  <c:v>1.244523789201464</c:v>
                </c:pt>
                <c:pt idx="73">
                  <c:v>1.2384210304210062</c:v>
                </c:pt>
                <c:pt idx="74">
                  <c:v>1.074285707303456</c:v>
                </c:pt>
                <c:pt idx="75">
                  <c:v>0.77250001105395227</c:v>
                </c:pt>
                <c:pt idx="76">
                  <c:v>0.99650000929832461</c:v>
                </c:pt>
                <c:pt idx="77">
                  <c:v>1.1869047639483497</c:v>
                </c:pt>
                <c:pt idx="78">
                  <c:v>1.2840908847071908</c:v>
                </c:pt>
                <c:pt idx="79">
                  <c:v>1.1823809544245403</c:v>
                </c:pt>
                <c:pt idx="80">
                  <c:v>1.3026190570422582</c:v>
                </c:pt>
                <c:pt idx="81">
                  <c:v>1.3699999792235238</c:v>
                </c:pt>
                <c:pt idx="82">
                  <c:v>1.3832352967823254</c:v>
                </c:pt>
                <c:pt idx="83">
                  <c:v>1.2119047499838329</c:v>
                </c:pt>
                <c:pt idx="84">
                  <c:v>1.3913157976301094</c:v>
                </c:pt>
              </c:numCache>
            </c:numRef>
          </c:val>
          <c:smooth val="0"/>
          <c:extLst>
            <c:ext xmlns:c16="http://schemas.microsoft.com/office/drawing/2014/chart" uri="{C3380CC4-5D6E-409C-BE32-E72D297353CC}">
              <c16:uniqueId val="{00000000-44FE-4154-A007-69398E66159B}"/>
            </c:ext>
          </c:extLst>
        </c:ser>
        <c:dLbls>
          <c:showLegendKey val="0"/>
          <c:showVal val="0"/>
          <c:showCatName val="0"/>
          <c:showSerName val="0"/>
          <c:showPercent val="0"/>
          <c:showBubbleSize val="0"/>
        </c:dLbls>
        <c:marker val="1"/>
        <c:smooth val="0"/>
        <c:axId val="229947888"/>
        <c:axId val="229948448"/>
      </c:lineChart>
      <c:lineChart>
        <c:grouping val="standard"/>
        <c:varyColors val="0"/>
        <c:ser>
          <c:idx val="1"/>
          <c:order val="1"/>
          <c:tx>
            <c:v>DDGS price per ton</c:v>
          </c:tx>
          <c:spPr>
            <a:ln w="25400">
              <a:solidFill>
                <a:srgbClr val="C0000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[0]!F</c:f>
              <c:numCache>
                <c:formatCode>_("$"* #,##0_);_("$"* \(#,##0\);_("$"* "-"??_);_(@_)</c:formatCode>
                <c:ptCount val="85"/>
                <c:pt idx="0">
                  <c:v>168.16666666666666</c:v>
                </c:pt>
                <c:pt idx="1">
                  <c:v>202.13157894736841</c:v>
                </c:pt>
                <c:pt idx="2">
                  <c:v>236.13095238095238</c:v>
                </c:pt>
                <c:pt idx="3">
                  <c:v>233.0952380952381</c:v>
                </c:pt>
                <c:pt idx="4">
                  <c:v>213.92857142857142</c:v>
                </c:pt>
                <c:pt idx="5">
                  <c:v>167.21428571428572</c:v>
                </c:pt>
                <c:pt idx="6">
                  <c:v>129.56818181818181</c:v>
                </c:pt>
                <c:pt idx="7" formatCode="_(&quot;$&quot;* #,##0_);_(&quot;$&quot;* \(#,##0\);_(&quot;$&quot;* &quot;-&quot;_);_(@_)">
                  <c:v>107.91666666666667</c:v>
                </c:pt>
                <c:pt idx="8" formatCode="_(&quot;$&quot;* #,##0_);_(&quot;$&quot;* \(#,##0\);_(&quot;$&quot;* &quot;-&quot;_);_(@_)">
                  <c:v>121.72619047619048</c:v>
                </c:pt>
                <c:pt idx="9" formatCode="_(&quot;$&quot;* #,##0_);_(&quot;$&quot;* \(#,##0\);_(&quot;$&quot;* &quot;-&quot;_);_(@_)">
                  <c:v>102.86363636363636</c:v>
                </c:pt>
                <c:pt idx="10" formatCode="_(&quot;$&quot;* #,##0_);_(&quot;$&quot;* \(#,##0\);_(&quot;$&quot;* &quot;-&quot;_);_(@_)">
                  <c:v>108.33823529411765</c:v>
                </c:pt>
                <c:pt idx="11" formatCode="_(&quot;$&quot;* #,##0_);_(&quot;$&quot;* \(#,##0\);_(&quot;$&quot;* &quot;-&quot;_);_(@_)">
                  <c:v>138.26190476190476</c:v>
                </c:pt>
                <c:pt idx="12">
                  <c:v>172.5625</c:v>
                </c:pt>
                <c:pt idx="13">
                  <c:v>170.98684210526315</c:v>
                </c:pt>
                <c:pt idx="14">
                  <c:v>174.5</c:v>
                </c:pt>
                <c:pt idx="15">
                  <c:v>180.5</c:v>
                </c:pt>
                <c:pt idx="16">
                  <c:v>169.0625</c:v>
                </c:pt>
                <c:pt idx="17">
                  <c:v>148.25</c:v>
                </c:pt>
                <c:pt idx="18">
                  <c:v>141.97727272727272</c:v>
                </c:pt>
                <c:pt idx="19">
                  <c:v>144.75</c:v>
                </c:pt>
                <c:pt idx="20">
                  <c:v>130.26190476190476</c:v>
                </c:pt>
                <c:pt idx="21">
                  <c:v>110.61904761904762</c:v>
                </c:pt>
                <c:pt idx="22" formatCode="_(&quot;$&quot;* #,##0_);_(&quot;$&quot;* \(#,##0\);_(&quot;$&quot;* &quot;-&quot;_);_(@_)">
                  <c:v>116.05</c:v>
                </c:pt>
                <c:pt idx="23" formatCode="_(&quot;$&quot;* #,##0_);_(&quot;$&quot;* \(#,##0\);_(&quot;$&quot;* &quot;-&quot;_);_(@_)">
                  <c:v>120.23863636363636</c:v>
                </c:pt>
                <c:pt idx="24">
                  <c:v>121.73684210526316</c:v>
                </c:pt>
                <c:pt idx="25">
                  <c:v>122.6</c:v>
                </c:pt>
                <c:pt idx="26">
                  <c:v>123.98913043478261</c:v>
                </c:pt>
                <c:pt idx="27">
                  <c:v>115.80952380952381</c:v>
                </c:pt>
                <c:pt idx="28">
                  <c:v>132.0952380952381</c:v>
                </c:pt>
                <c:pt idx="29">
                  <c:v>160.67045454545453</c:v>
                </c:pt>
                <c:pt idx="30">
                  <c:v>140.27500000000001</c:v>
                </c:pt>
                <c:pt idx="31">
                  <c:v>118.08695652173913</c:v>
                </c:pt>
                <c:pt idx="32">
                  <c:v>111.95238095238095</c:v>
                </c:pt>
                <c:pt idx="33">
                  <c:v>102.96428571428571</c:v>
                </c:pt>
                <c:pt idx="34">
                  <c:v>102</c:v>
                </c:pt>
                <c:pt idx="35">
                  <c:v>99.488095238095241</c:v>
                </c:pt>
                <c:pt idx="36">
                  <c:v>96.95</c:v>
                </c:pt>
                <c:pt idx="37">
                  <c:v>97.14473684210526</c:v>
                </c:pt>
                <c:pt idx="38">
                  <c:v>95.706521739130437</c:v>
                </c:pt>
                <c:pt idx="39">
                  <c:v>93.4375</c:v>
                </c:pt>
                <c:pt idx="40">
                  <c:v>93.454545454545453</c:v>
                </c:pt>
                <c:pt idx="41">
                  <c:v>99.068181818181813</c:v>
                </c:pt>
                <c:pt idx="42">
                  <c:v>103.85</c:v>
                </c:pt>
                <c:pt idx="43">
                  <c:v>108.68181818181819</c:v>
                </c:pt>
                <c:pt idx="44">
                  <c:v>104.1125</c:v>
                </c:pt>
                <c:pt idx="45">
                  <c:v>108.95238095238095</c:v>
                </c:pt>
                <c:pt idx="46">
                  <c:v>116.125</c:v>
                </c:pt>
                <c:pt idx="47">
                  <c:v>125.15</c:v>
                </c:pt>
                <c:pt idx="48">
                  <c:v>134.85714285714286</c:v>
                </c:pt>
                <c:pt idx="49">
                  <c:v>143.15789473684211</c:v>
                </c:pt>
                <c:pt idx="50">
                  <c:v>147.21590909090909</c:v>
                </c:pt>
                <c:pt idx="51">
                  <c:v>157.20238095238096</c:v>
                </c:pt>
                <c:pt idx="52">
                  <c:v>175.05681818181819</c:v>
                </c:pt>
                <c:pt idx="53">
                  <c:v>148.95238095238096</c:v>
                </c:pt>
                <c:pt idx="54">
                  <c:v>109.77380952380952</c:v>
                </c:pt>
                <c:pt idx="55">
                  <c:v>131.72826086956522</c:v>
                </c:pt>
                <c:pt idx="56">
                  <c:v>131.17105263157896</c:v>
                </c:pt>
                <c:pt idx="57">
                  <c:v>130.26136363636363</c:v>
                </c:pt>
                <c:pt idx="58">
                  <c:v>133.48750000000001</c:v>
                </c:pt>
                <c:pt idx="59">
                  <c:v>165.1764705882353</c:v>
                </c:pt>
                <c:pt idx="60">
                  <c:v>155.14285714285714</c:v>
                </c:pt>
                <c:pt idx="61">
                  <c:v>140</c:v>
                </c:pt>
                <c:pt idx="62">
                  <c:v>135.77380952380952</c:v>
                </c:pt>
                <c:pt idx="63">
                  <c:v>134.26136363636363</c:v>
                </c:pt>
                <c:pt idx="64">
                  <c:v>118.63095238095238</c:v>
                </c:pt>
                <c:pt idx="65">
                  <c:v>130.94999999999999</c:v>
                </c:pt>
                <c:pt idx="66">
                  <c:v>131.46590909090909</c:v>
                </c:pt>
                <c:pt idx="67">
                  <c:v>126.82954545454545</c:v>
                </c:pt>
                <c:pt idx="68">
                  <c:v>130.72499999999999</c:v>
                </c:pt>
                <c:pt idx="69">
                  <c:v>139.82142857142858</c:v>
                </c:pt>
                <c:pt idx="70">
                  <c:v>138.44736842105263</c:v>
                </c:pt>
                <c:pt idx="71">
                  <c:v>141.13749999999999</c:v>
                </c:pt>
                <c:pt idx="72">
                  <c:v>141.91666666666666</c:v>
                </c:pt>
                <c:pt idx="73">
                  <c:v>143</c:v>
                </c:pt>
                <c:pt idx="74">
                  <c:v>147.04761904761904</c:v>
                </c:pt>
                <c:pt idx="75">
                  <c:v>192.04545454545453</c:v>
                </c:pt>
                <c:pt idx="76">
                  <c:v>143.33333333333334</c:v>
                </c:pt>
                <c:pt idx="77">
                  <c:v>127.48809523809524</c:v>
                </c:pt>
                <c:pt idx="78">
                  <c:v>117.82954545454545</c:v>
                </c:pt>
                <c:pt idx="79">
                  <c:v>121.94047619047619</c:v>
                </c:pt>
                <c:pt idx="80">
                  <c:v>138.1547619047619</c:v>
                </c:pt>
                <c:pt idx="81">
                  <c:v>156.33333333333334</c:v>
                </c:pt>
                <c:pt idx="82">
                  <c:v>183.76470588235293</c:v>
                </c:pt>
                <c:pt idx="83">
                  <c:v>204.0595238095238</c:v>
                </c:pt>
                <c:pt idx="84">
                  <c:v>216.55263157894737</c:v>
                </c:pt>
              </c:numCache>
            </c:numRef>
          </c:val>
          <c:smooth val="0"/>
          <c:extLst>
            <c:ext xmlns:c16="http://schemas.microsoft.com/office/drawing/2014/chart" uri="{C3380CC4-5D6E-409C-BE32-E72D297353CC}">
              <c16:uniqueId val="{00000001-44FE-4154-A007-69398E66159B}"/>
            </c:ext>
          </c:extLst>
        </c:ser>
        <c:dLbls>
          <c:showLegendKey val="0"/>
          <c:showVal val="0"/>
          <c:showCatName val="0"/>
          <c:showSerName val="0"/>
          <c:showPercent val="0"/>
          <c:showBubbleSize val="0"/>
        </c:dLbls>
        <c:marker val="1"/>
        <c:smooth val="0"/>
        <c:axId val="229949008"/>
        <c:axId val="229949568"/>
      </c:lineChart>
      <c:dateAx>
        <c:axId val="229947888"/>
        <c:scaling>
          <c:orientation val="minMax"/>
        </c:scaling>
        <c:delete val="0"/>
        <c:axPos val="b"/>
        <c:numFmt formatCode="mmm\-yy" sourceLinked="0"/>
        <c:majorTickMark val="out"/>
        <c:minorTickMark val="out"/>
        <c:tickLblPos val="nextTo"/>
        <c:spPr>
          <a:ln w="3175">
            <a:solidFill>
              <a:srgbClr val="000000"/>
            </a:solidFill>
            <a:prstDash val="solid"/>
          </a:ln>
        </c:spPr>
        <c:txPr>
          <a:bodyPr rot="-2700000" vert="horz"/>
          <a:lstStyle/>
          <a:p>
            <a:pPr>
              <a:defRPr/>
            </a:pPr>
            <a:endParaRPr lang="en-US"/>
          </a:p>
        </c:txPr>
        <c:crossAx val="229948448"/>
        <c:crosses val="autoZero"/>
        <c:auto val="1"/>
        <c:lblOffset val="100"/>
        <c:baseTimeUnit val="months"/>
        <c:majorUnit val="5"/>
        <c:majorTimeUnit val="months"/>
        <c:minorUnit val="1"/>
        <c:minorTimeUnit val="months"/>
      </c:dateAx>
      <c:valAx>
        <c:axId val="229948448"/>
        <c:scaling>
          <c:orientation val="minMax"/>
        </c:scaling>
        <c:delete val="0"/>
        <c:axPos val="l"/>
        <c:majorGridlines>
          <c:spPr>
            <a:ln w="3175">
              <a:solidFill>
                <a:srgbClr val="000000"/>
              </a:solidFill>
              <a:prstDash val="solid"/>
            </a:ln>
          </c:spPr>
        </c:majorGridlines>
        <c:title>
          <c:tx>
            <c:rich>
              <a:bodyPr/>
              <a:lstStyle/>
              <a:p>
                <a:pPr>
                  <a:defRPr b="0"/>
                </a:pPr>
                <a:r>
                  <a:rPr lang="en-US" b="0"/>
                  <a:t>Ethanol $ Per Gallon</a:t>
                </a:r>
              </a:p>
            </c:rich>
          </c:tx>
          <c:layout>
            <c:manualLayout>
              <c:xMode val="edge"/>
              <c:yMode val="edge"/>
              <c:x val="1.0672341380301599E-2"/>
              <c:y val="0.17095563526257301"/>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29947888"/>
        <c:crosses val="autoZero"/>
        <c:crossBetween val="between"/>
      </c:valAx>
      <c:dateAx>
        <c:axId val="229949008"/>
        <c:scaling>
          <c:orientation val="minMax"/>
        </c:scaling>
        <c:delete val="1"/>
        <c:axPos val="b"/>
        <c:numFmt formatCode="mmm\-yy" sourceLinked="1"/>
        <c:majorTickMark val="out"/>
        <c:minorTickMark val="none"/>
        <c:tickLblPos val="none"/>
        <c:crossAx val="229949568"/>
        <c:crosses val="autoZero"/>
        <c:auto val="1"/>
        <c:lblOffset val="100"/>
        <c:baseTimeUnit val="months"/>
      </c:dateAx>
      <c:valAx>
        <c:axId val="229949568"/>
        <c:scaling>
          <c:orientation val="minMax"/>
        </c:scaling>
        <c:delete val="0"/>
        <c:axPos val="r"/>
        <c:title>
          <c:tx>
            <c:rich>
              <a:bodyPr/>
              <a:lstStyle/>
              <a:p>
                <a:pPr>
                  <a:defRPr b="0"/>
                </a:pPr>
                <a:r>
                  <a:rPr lang="en-US" b="0"/>
                  <a:t>DDGS $ Per Ton</a:t>
                </a:r>
              </a:p>
            </c:rich>
          </c:tx>
          <c:layout>
            <c:manualLayout>
              <c:xMode val="edge"/>
              <c:yMode val="edge"/>
              <c:x val="0.95425878033574196"/>
              <c:y val="0.25793954871687103"/>
            </c:manualLayout>
          </c:layout>
          <c:overlay val="0"/>
          <c:spPr>
            <a:noFill/>
            <a:ln w="25400">
              <a:noFill/>
            </a:ln>
          </c:spPr>
        </c:title>
        <c:numFmt formatCode="_(&quot;$&quot;* #,##0_);_(&quot;$&quot;* \(#,##0\);_(&quot;$&quot;* &quot;-&quot;??_);_(@_)" sourceLinked="1"/>
        <c:majorTickMark val="cross"/>
        <c:minorTickMark val="none"/>
        <c:tickLblPos val="nextTo"/>
        <c:spPr>
          <a:ln w="3175">
            <a:solidFill>
              <a:srgbClr val="000000"/>
            </a:solidFill>
            <a:prstDash val="solid"/>
          </a:ln>
        </c:spPr>
        <c:txPr>
          <a:bodyPr rot="0" vert="horz"/>
          <a:lstStyle/>
          <a:p>
            <a:pPr>
              <a:defRPr/>
            </a:pPr>
            <a:endParaRPr lang="en-US"/>
          </a:p>
        </c:txPr>
        <c:crossAx val="229949008"/>
        <c:crosses val="max"/>
        <c:crossBetween val="between"/>
      </c:valAx>
      <c:spPr>
        <a:solidFill>
          <a:srgbClr val="FFFFFF"/>
        </a:solidFill>
        <a:ln w="12700">
          <a:solidFill>
            <a:srgbClr val="808080"/>
          </a:solidFill>
          <a:prstDash val="solid"/>
        </a:ln>
      </c:spPr>
    </c:plotArea>
    <c:legend>
      <c:legendPos val="r"/>
      <c:layout>
        <c:manualLayout>
          <c:xMode val="edge"/>
          <c:yMode val="edge"/>
          <c:x val="0.26458447825986797"/>
          <c:y val="0.88622457544044897"/>
          <c:w val="0.58274026966575798"/>
          <c:h val="8.3632942108652103E-2"/>
        </c:manualLayout>
      </c:layout>
      <c:overlay val="0"/>
      <c:spPr>
        <a:solidFill>
          <a:srgbClr val="FFFFFF"/>
        </a:solidFill>
        <a:ln w="3175">
          <a:solidFill>
            <a:srgbClr val="000000"/>
          </a:solidFill>
          <a:prstDash val="solid"/>
        </a:ln>
      </c:spPr>
    </c:legend>
    <c:plotVisOnly val="1"/>
    <c:dispBlanksAs val="gap"/>
    <c:showDLblsOverMax val="0"/>
  </c:chart>
  <c:spPr>
    <a:solidFill>
      <a:schemeClr val="bg2">
        <a:alpha val="50000"/>
      </a:schemeClr>
    </a:solidFill>
    <a:ln w="3175">
      <a:noFill/>
      <a:prstDash val="solid"/>
    </a:ln>
  </c:spPr>
  <c:txPr>
    <a:bodyPr/>
    <a:lstStyle/>
    <a:p>
      <a:pPr>
        <a:defRPr sz="12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alignWithMargins="0"/>
    <c:pageMargins b="1" l="0.750000000000002" r="0.750000000000002" t="1" header="0.5" footer="0.5"/>
    <c:pageSetup orientation="landscape"/>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b="1"/>
              <a:t>Cost to Produce Ethanol</a:t>
            </a:r>
          </a:p>
          <a:p>
            <a:pPr>
              <a:defRPr sz="2000"/>
            </a:pPr>
            <a:r>
              <a:rPr lang="en-US" sz="2000"/>
              <a:t>(corn at cost of production)</a:t>
            </a:r>
          </a:p>
        </c:rich>
      </c:tx>
      <c:layout>
        <c:manualLayout>
          <c:xMode val="edge"/>
          <c:yMode val="edge"/>
          <c:x val="0.35943055702490301"/>
          <c:y val="1.0471211759687101E-2"/>
        </c:manualLayout>
      </c:layout>
      <c:overlay val="0"/>
      <c:spPr>
        <a:noFill/>
        <a:ln w="25400">
          <a:noFill/>
        </a:ln>
      </c:spPr>
    </c:title>
    <c:autoTitleDeleted val="0"/>
    <c:plotArea>
      <c:layout>
        <c:manualLayout>
          <c:layoutTarget val="inner"/>
          <c:xMode val="edge"/>
          <c:yMode val="edge"/>
          <c:x val="0.13879003558719"/>
          <c:y val="0.160994764397906"/>
          <c:w val="0.83540925266904298"/>
          <c:h val="0.56675392670157199"/>
        </c:manualLayout>
      </c:layout>
      <c:areaChart>
        <c:grouping val="stacked"/>
        <c:varyColors val="0"/>
        <c:ser>
          <c:idx val="2"/>
          <c:order val="0"/>
          <c:tx>
            <c:v>Cropland Rent</c:v>
          </c:tx>
          <c:spPr>
            <a:solidFill>
              <a:schemeClr val="tx2"/>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[0]!AQ</c:f>
              <c:numCache>
                <c:formatCode>_("$"* #,##0.00_);_("$"* \(#,##0.00\);_("$"* "-"??_);_(@_)</c:formatCode>
                <c:ptCount val="85"/>
                <c:pt idx="0">
                  <c:v>0.58797909407665505</c:v>
                </c:pt>
                <c:pt idx="1">
                  <c:v>0.58797909407665505</c:v>
                </c:pt>
                <c:pt idx="2">
                  <c:v>0.58797909407665505</c:v>
                </c:pt>
                <c:pt idx="3">
                  <c:v>0.58797909407665505</c:v>
                </c:pt>
                <c:pt idx="4">
                  <c:v>0.58797909407665505</c:v>
                </c:pt>
                <c:pt idx="5">
                  <c:v>0.58797909407665505</c:v>
                </c:pt>
                <c:pt idx="6">
                  <c:v>0.58797909407665505</c:v>
                </c:pt>
                <c:pt idx="7">
                  <c:v>0.58797909407665505</c:v>
                </c:pt>
                <c:pt idx="8">
                  <c:v>0.521669341894061</c:v>
                </c:pt>
                <c:pt idx="9">
                  <c:v>0.521669341894061</c:v>
                </c:pt>
                <c:pt idx="10">
                  <c:v>0.521669341894061</c:v>
                </c:pt>
                <c:pt idx="11">
                  <c:v>0.521669341894061</c:v>
                </c:pt>
                <c:pt idx="12">
                  <c:v>0.521669341894061</c:v>
                </c:pt>
                <c:pt idx="13">
                  <c:v>0.521669341894061</c:v>
                </c:pt>
                <c:pt idx="14">
                  <c:v>0.521669341894061</c:v>
                </c:pt>
                <c:pt idx="15">
                  <c:v>0.521669341894061</c:v>
                </c:pt>
                <c:pt idx="16">
                  <c:v>0.521669341894061</c:v>
                </c:pt>
                <c:pt idx="17">
                  <c:v>0.521669341894061</c:v>
                </c:pt>
                <c:pt idx="18">
                  <c:v>0.521669341894061</c:v>
                </c:pt>
                <c:pt idx="19">
                  <c:v>0.521669341894061</c:v>
                </c:pt>
                <c:pt idx="20">
                  <c:v>0.45758928571428575</c:v>
                </c:pt>
                <c:pt idx="21">
                  <c:v>0.45758928571428575</c:v>
                </c:pt>
                <c:pt idx="22">
                  <c:v>0.45758928571428575</c:v>
                </c:pt>
                <c:pt idx="23">
                  <c:v>0.45758928571428575</c:v>
                </c:pt>
                <c:pt idx="24">
                  <c:v>0.45758928571428575</c:v>
                </c:pt>
                <c:pt idx="25">
                  <c:v>0.45758928571428575</c:v>
                </c:pt>
                <c:pt idx="26">
                  <c:v>0.45758928571428575</c:v>
                </c:pt>
                <c:pt idx="27">
                  <c:v>0.45758928571428575</c:v>
                </c:pt>
                <c:pt idx="28">
                  <c:v>0.45758928571428575</c:v>
                </c:pt>
                <c:pt idx="29">
                  <c:v>0.45758928571428575</c:v>
                </c:pt>
                <c:pt idx="30">
                  <c:v>0.45758928571428575</c:v>
                </c:pt>
                <c:pt idx="31">
                  <c:v>0.45758928571428575</c:v>
                </c:pt>
                <c:pt idx="32">
                  <c:v>0.40464461646727656</c:v>
                </c:pt>
                <c:pt idx="33">
                  <c:v>0.40464461646727656</c:v>
                </c:pt>
                <c:pt idx="34">
                  <c:v>0.40464461646727656</c:v>
                </c:pt>
                <c:pt idx="35">
                  <c:v>0.40464461646727656</c:v>
                </c:pt>
                <c:pt idx="36">
                  <c:v>0.40464461646727656</c:v>
                </c:pt>
                <c:pt idx="37">
                  <c:v>0.40464461646727656</c:v>
                </c:pt>
                <c:pt idx="38">
                  <c:v>0.40464461646727656</c:v>
                </c:pt>
                <c:pt idx="39">
                  <c:v>0.40464461646727656</c:v>
                </c:pt>
                <c:pt idx="40">
                  <c:v>0.40464461646727656</c:v>
                </c:pt>
                <c:pt idx="41">
                  <c:v>0.40464461646727656</c:v>
                </c:pt>
                <c:pt idx="42">
                  <c:v>0.40464461646727656</c:v>
                </c:pt>
                <c:pt idx="43">
                  <c:v>0.40464461646727656</c:v>
                </c:pt>
                <c:pt idx="44">
                  <c:v>0.38719943422913727</c:v>
                </c:pt>
                <c:pt idx="45">
                  <c:v>0.38719943422913727</c:v>
                </c:pt>
                <c:pt idx="46">
                  <c:v>0.38719943422913727</c:v>
                </c:pt>
                <c:pt idx="47">
                  <c:v>0.38719943422913727</c:v>
                </c:pt>
                <c:pt idx="48">
                  <c:v>0.38719943422913727</c:v>
                </c:pt>
                <c:pt idx="49">
                  <c:v>0.38719943422913727</c:v>
                </c:pt>
                <c:pt idx="50">
                  <c:v>0.38719943422913727</c:v>
                </c:pt>
                <c:pt idx="51">
                  <c:v>0.38719943422913727</c:v>
                </c:pt>
                <c:pt idx="52">
                  <c:v>0.38719943422913727</c:v>
                </c:pt>
                <c:pt idx="53">
                  <c:v>0.38719943422913727</c:v>
                </c:pt>
                <c:pt idx="54">
                  <c:v>0.38719943422913727</c:v>
                </c:pt>
                <c:pt idx="55">
                  <c:v>0.38719943422913727</c:v>
                </c:pt>
                <c:pt idx="56">
                  <c:v>0.40451895043731784</c:v>
                </c:pt>
                <c:pt idx="57">
                  <c:v>0.40451895043731784</c:v>
                </c:pt>
                <c:pt idx="58">
                  <c:v>0.40451895043731784</c:v>
                </c:pt>
                <c:pt idx="59">
                  <c:v>0.40451895043731784</c:v>
                </c:pt>
                <c:pt idx="60">
                  <c:v>0.40451895043731784</c:v>
                </c:pt>
                <c:pt idx="61">
                  <c:v>0.40451895043731784</c:v>
                </c:pt>
                <c:pt idx="62">
                  <c:v>0.40451895043731784</c:v>
                </c:pt>
                <c:pt idx="63">
                  <c:v>0.40451895043731784</c:v>
                </c:pt>
                <c:pt idx="64">
                  <c:v>0.40451895043731784</c:v>
                </c:pt>
                <c:pt idx="65">
                  <c:v>0.40451895043731784</c:v>
                </c:pt>
                <c:pt idx="66">
                  <c:v>0.40451895043731784</c:v>
                </c:pt>
                <c:pt idx="67">
                  <c:v>0.40451895043731784</c:v>
                </c:pt>
                <c:pt idx="68">
                  <c:v>0.395021645021645</c:v>
                </c:pt>
                <c:pt idx="69">
                  <c:v>0.395021645021645</c:v>
                </c:pt>
                <c:pt idx="70">
                  <c:v>0.395021645021645</c:v>
                </c:pt>
                <c:pt idx="71">
                  <c:v>0.395021645021645</c:v>
                </c:pt>
                <c:pt idx="72">
                  <c:v>0.395021645021645</c:v>
                </c:pt>
                <c:pt idx="73">
                  <c:v>0.395021645021645</c:v>
                </c:pt>
                <c:pt idx="74">
                  <c:v>0.395021645021645</c:v>
                </c:pt>
                <c:pt idx="75">
                  <c:v>0.395021645021645</c:v>
                </c:pt>
                <c:pt idx="76">
                  <c:v>0.395021645021645</c:v>
                </c:pt>
                <c:pt idx="77">
                  <c:v>0.395021645021645</c:v>
                </c:pt>
                <c:pt idx="78">
                  <c:v>0.395021645021645</c:v>
                </c:pt>
                <c:pt idx="79">
                  <c:v>0.395021645021645</c:v>
                </c:pt>
                <c:pt idx="80">
                  <c:v>0.4108068097705404</c:v>
                </c:pt>
                <c:pt idx="81">
                  <c:v>0.4108068097705404</c:v>
                </c:pt>
                <c:pt idx="82">
                  <c:v>0.4108068097705404</c:v>
                </c:pt>
                <c:pt idx="83">
                  <c:v>0.4108068097705404</c:v>
                </c:pt>
                <c:pt idx="84">
                  <c:v>0.4108068097705404</c:v>
                </c:pt>
              </c:numCache>
            </c:numRef>
          </c:val>
          <c:extLst>
            <c:ext xmlns:c16="http://schemas.microsoft.com/office/drawing/2014/chart" uri="{C3380CC4-5D6E-409C-BE32-E72D297353CC}">
              <c16:uniqueId val="{00000000-E497-4D28-A7A1-BB28E9E670B2}"/>
            </c:ext>
          </c:extLst>
        </c:ser>
        <c:ser>
          <c:idx val="6"/>
          <c:order val="1"/>
          <c:tx>
            <c:v>Corn Input Costs</c:v>
          </c:tx>
          <c:spPr>
            <a:solidFill>
              <a:srgbClr val="C00000"/>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[0]!AS</c:f>
              <c:numCache>
                <c:formatCode>_("$"* #,##0.00_);_("$"* \(#,##0.00\);_("$"* "-"??_);_(@_)</c:formatCode>
                <c:ptCount val="85"/>
                <c:pt idx="0">
                  <c:v>1.1404595734599576</c:v>
                </c:pt>
                <c:pt idx="1">
                  <c:v>1.1441996262181511</c:v>
                </c:pt>
                <c:pt idx="2">
                  <c:v>1.147939678976345</c:v>
                </c:pt>
                <c:pt idx="3">
                  <c:v>1.1516797317345384</c:v>
                </c:pt>
                <c:pt idx="4">
                  <c:v>1.1554197844927319</c:v>
                </c:pt>
                <c:pt idx="5">
                  <c:v>1.1591598372509258</c:v>
                </c:pt>
                <c:pt idx="6">
                  <c:v>1.1628998900091192</c:v>
                </c:pt>
                <c:pt idx="7">
                  <c:v>1.1666399427673126</c:v>
                </c:pt>
                <c:pt idx="8">
                  <c:v>1.0192631402258063</c:v>
                </c:pt>
                <c:pt idx="9">
                  <c:v>1.0223068783649347</c:v>
                </c:pt>
                <c:pt idx="10">
                  <c:v>1.0253506165040633</c:v>
                </c:pt>
                <c:pt idx="11">
                  <c:v>1.028394354643192</c:v>
                </c:pt>
                <c:pt idx="12">
                  <c:v>1.0314380927823203</c:v>
                </c:pt>
                <c:pt idx="13">
                  <c:v>1.0344818309214487</c:v>
                </c:pt>
                <c:pt idx="14">
                  <c:v>1.0375255690605774</c:v>
                </c:pt>
                <c:pt idx="15">
                  <c:v>1.040569307199706</c:v>
                </c:pt>
                <c:pt idx="16">
                  <c:v>1.0436130453388346</c:v>
                </c:pt>
                <c:pt idx="17">
                  <c:v>1.0466567834779632</c:v>
                </c:pt>
                <c:pt idx="18">
                  <c:v>1.0497005216170918</c:v>
                </c:pt>
                <c:pt idx="19">
                  <c:v>1.0527442597562204</c:v>
                </c:pt>
                <c:pt idx="20">
                  <c:v>0.92710217672681061</c:v>
                </c:pt>
                <c:pt idx="21">
                  <c:v>0.92998095315600193</c:v>
                </c:pt>
                <c:pt idx="22">
                  <c:v>0.93285972958519348</c:v>
                </c:pt>
                <c:pt idx="23">
                  <c:v>0.93573850601438502</c:v>
                </c:pt>
                <c:pt idx="24">
                  <c:v>0.93861728244357656</c:v>
                </c:pt>
                <c:pt idx="25">
                  <c:v>0.94149605887276788</c:v>
                </c:pt>
                <c:pt idx="26">
                  <c:v>0.94437483530195943</c:v>
                </c:pt>
                <c:pt idx="27">
                  <c:v>0.94725361173115075</c:v>
                </c:pt>
                <c:pt idx="28">
                  <c:v>0.95013238816034229</c:v>
                </c:pt>
                <c:pt idx="29">
                  <c:v>0.95301116458953361</c:v>
                </c:pt>
                <c:pt idx="30">
                  <c:v>0.95588994101872515</c:v>
                </c:pt>
                <c:pt idx="31">
                  <c:v>0.9587687174479167</c:v>
                </c:pt>
                <c:pt idx="32">
                  <c:v>0.83383458530341015</c:v>
                </c:pt>
                <c:pt idx="33">
                  <c:v>0.83648646476586341</c:v>
                </c:pt>
                <c:pt idx="34">
                  <c:v>0.83913834422831646</c:v>
                </c:pt>
                <c:pt idx="35">
                  <c:v>0.8417902236907695</c:v>
                </c:pt>
                <c:pt idx="36">
                  <c:v>0.84444210315322255</c:v>
                </c:pt>
                <c:pt idx="37">
                  <c:v>0.84709398261567559</c:v>
                </c:pt>
                <c:pt idx="38">
                  <c:v>0.84974586207812863</c:v>
                </c:pt>
                <c:pt idx="39">
                  <c:v>0.85239774154058168</c:v>
                </c:pt>
                <c:pt idx="40">
                  <c:v>0.85504962100303472</c:v>
                </c:pt>
                <c:pt idx="41">
                  <c:v>0.85770150046548799</c:v>
                </c:pt>
                <c:pt idx="42">
                  <c:v>0.86035337992794103</c:v>
                </c:pt>
                <c:pt idx="43">
                  <c:v>0.86300525939039407</c:v>
                </c:pt>
                <c:pt idx="44">
                  <c:v>0.76669859349216163</c:v>
                </c:pt>
                <c:pt idx="45">
                  <c:v>0.76933689702675612</c:v>
                </c:pt>
                <c:pt idx="46">
                  <c:v>0.77197520056135061</c:v>
                </c:pt>
                <c:pt idx="47">
                  <c:v>0.77461350409594509</c:v>
                </c:pt>
                <c:pt idx="48">
                  <c:v>0.77725180763053958</c:v>
                </c:pt>
                <c:pt idx="49">
                  <c:v>0.77989011116513429</c:v>
                </c:pt>
                <c:pt idx="50">
                  <c:v>0.78252841469972878</c:v>
                </c:pt>
                <c:pt idx="51">
                  <c:v>0.78516671823432327</c:v>
                </c:pt>
                <c:pt idx="52">
                  <c:v>0.78780502176891776</c:v>
                </c:pt>
                <c:pt idx="53">
                  <c:v>0.79044332530351247</c:v>
                </c:pt>
                <c:pt idx="54">
                  <c:v>0.79308162883810696</c:v>
                </c:pt>
                <c:pt idx="55">
                  <c:v>0.79571993237270144</c:v>
                </c:pt>
                <c:pt idx="56">
                  <c:v>0.79715360058309037</c:v>
                </c:pt>
                <c:pt idx="57">
                  <c:v>0.80005064139941706</c:v>
                </c:pt>
                <c:pt idx="58">
                  <c:v>0.80294768221574353</c:v>
                </c:pt>
                <c:pt idx="59">
                  <c:v>0.80584472303207</c:v>
                </c:pt>
                <c:pt idx="60">
                  <c:v>0.80874176384839647</c:v>
                </c:pt>
                <c:pt idx="61">
                  <c:v>0.81163880466472293</c:v>
                </c:pt>
                <c:pt idx="62">
                  <c:v>0.81453584548104963</c:v>
                </c:pt>
                <c:pt idx="63">
                  <c:v>0.81743288629737609</c:v>
                </c:pt>
                <c:pt idx="64">
                  <c:v>0.82032992711370278</c:v>
                </c:pt>
                <c:pt idx="65">
                  <c:v>0.82322696793002925</c:v>
                </c:pt>
                <c:pt idx="66">
                  <c:v>0.82612400874635572</c:v>
                </c:pt>
                <c:pt idx="67">
                  <c:v>0.82902104956268219</c:v>
                </c:pt>
                <c:pt idx="68">
                  <c:v>0.85868199855699867</c:v>
                </c:pt>
                <c:pt idx="69">
                  <c:v>0.86180844155844172</c:v>
                </c:pt>
                <c:pt idx="70">
                  <c:v>0.86493488455988454</c:v>
                </c:pt>
                <c:pt idx="71">
                  <c:v>0.86806132756132759</c:v>
                </c:pt>
                <c:pt idx="72">
                  <c:v>0.87118777056277064</c:v>
                </c:pt>
                <c:pt idx="73">
                  <c:v>0.87431421356421368</c:v>
                </c:pt>
                <c:pt idx="74">
                  <c:v>0.87744065656565651</c:v>
                </c:pt>
                <c:pt idx="75">
                  <c:v>0.88056709956709955</c:v>
                </c:pt>
                <c:pt idx="76">
                  <c:v>0.8836935425685426</c:v>
                </c:pt>
                <c:pt idx="77">
                  <c:v>0.88681998556998565</c:v>
                </c:pt>
                <c:pt idx="78">
                  <c:v>0.88994642857142847</c:v>
                </c:pt>
                <c:pt idx="79">
                  <c:v>0.89307287157287174</c:v>
                </c:pt>
                <c:pt idx="80">
                  <c:v>0.85367670637490756</c:v>
                </c:pt>
                <c:pt idx="81">
                  <c:v>0.85672517440784612</c:v>
                </c:pt>
                <c:pt idx="82">
                  <c:v>0.85977364244078469</c:v>
                </c:pt>
                <c:pt idx="83">
                  <c:v>0.86282211047372326</c:v>
                </c:pt>
                <c:pt idx="84">
                  <c:v>0.86587057850666183</c:v>
                </c:pt>
              </c:numCache>
            </c:numRef>
          </c:val>
          <c:extLst>
            <c:ext xmlns:c16="http://schemas.microsoft.com/office/drawing/2014/chart" uri="{C3380CC4-5D6E-409C-BE32-E72D297353CC}">
              <c16:uniqueId val="{00000001-E497-4D28-A7A1-BB28E9E670B2}"/>
            </c:ext>
          </c:extLst>
        </c:ser>
        <c:ser>
          <c:idx val="3"/>
          <c:order val="2"/>
          <c:tx>
            <c:v>Natural Gas</c:v>
          </c:tx>
          <c:spPr>
            <a:solidFill>
              <a:srgbClr val="F1BE48"/>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[0]!V</c:f>
              <c:numCache>
                <c:formatCode>_("$"* #,##0.00_);_("$"* \(#,##0.00\);_("$"* "-"??_);_(@_)</c:formatCode>
                <c:ptCount val="85"/>
                <c:pt idx="0">
                  <c:v>0.216</c:v>
                </c:pt>
                <c:pt idx="1">
                  <c:v>0.2631</c:v>
                </c:pt>
                <c:pt idx="2">
                  <c:v>0.2661</c:v>
                </c:pt>
                <c:pt idx="3">
                  <c:v>0.23730000000000001</c:v>
                </c:pt>
                <c:pt idx="4">
                  <c:v>0.23340000000000002</c:v>
                </c:pt>
                <c:pt idx="5">
                  <c:v>0.25979999999999998</c:v>
                </c:pt>
                <c:pt idx="6">
                  <c:v>0.22800000000000001</c:v>
                </c:pt>
                <c:pt idx="7">
                  <c:v>0.24</c:v>
                </c:pt>
                <c:pt idx="8">
                  <c:v>0.23399999999999999</c:v>
                </c:pt>
                <c:pt idx="9">
                  <c:v>0.2001</c:v>
                </c:pt>
                <c:pt idx="10">
                  <c:v>0.19470000000000001</c:v>
                </c:pt>
                <c:pt idx="11">
                  <c:v>0.20730000000000001</c:v>
                </c:pt>
                <c:pt idx="12">
                  <c:v>0.19260000000000002</c:v>
                </c:pt>
                <c:pt idx="13">
                  <c:v>0.16950000000000001</c:v>
                </c:pt>
                <c:pt idx="14">
                  <c:v>0.17070000000000002</c:v>
                </c:pt>
                <c:pt idx="15">
                  <c:v>0.13440000000000002</c:v>
                </c:pt>
                <c:pt idx="16">
                  <c:v>0.1431</c:v>
                </c:pt>
                <c:pt idx="17">
                  <c:v>0.1434</c:v>
                </c:pt>
                <c:pt idx="18">
                  <c:v>0.1638</c:v>
                </c:pt>
                <c:pt idx="19">
                  <c:v>0.15390000000000001</c:v>
                </c:pt>
                <c:pt idx="20">
                  <c:v>0.1857</c:v>
                </c:pt>
                <c:pt idx="21">
                  <c:v>0.1371</c:v>
                </c:pt>
                <c:pt idx="22">
                  <c:v>0.15839999999999999</c:v>
                </c:pt>
                <c:pt idx="23">
                  <c:v>0.1386</c:v>
                </c:pt>
                <c:pt idx="24">
                  <c:v>0.15029999999999999</c:v>
                </c:pt>
                <c:pt idx="25">
                  <c:v>0.1308</c:v>
                </c:pt>
                <c:pt idx="26">
                  <c:v>0.14580000000000001</c:v>
                </c:pt>
                <c:pt idx="27">
                  <c:v>0.13320000000000001</c:v>
                </c:pt>
                <c:pt idx="28">
                  <c:v>0.12210000000000001</c:v>
                </c:pt>
                <c:pt idx="29">
                  <c:v>0.13320000000000001</c:v>
                </c:pt>
                <c:pt idx="30">
                  <c:v>0.13980000000000001</c:v>
                </c:pt>
                <c:pt idx="31">
                  <c:v>0.12989999999999999</c:v>
                </c:pt>
                <c:pt idx="32">
                  <c:v>0.14879999999999999</c:v>
                </c:pt>
                <c:pt idx="33">
                  <c:v>0.14820000000000003</c:v>
                </c:pt>
                <c:pt idx="34">
                  <c:v>0.1404</c:v>
                </c:pt>
                <c:pt idx="35">
                  <c:v>0.1545</c:v>
                </c:pt>
                <c:pt idx="36">
                  <c:v>0.15659999999999999</c:v>
                </c:pt>
                <c:pt idx="37">
                  <c:v>0.15419999999999998</c:v>
                </c:pt>
                <c:pt idx="38">
                  <c:v>0.14070000000000002</c:v>
                </c:pt>
                <c:pt idx="39">
                  <c:v>0.15179999999999999</c:v>
                </c:pt>
                <c:pt idx="40">
                  <c:v>0.1593</c:v>
                </c:pt>
                <c:pt idx="41">
                  <c:v>0.1653</c:v>
                </c:pt>
                <c:pt idx="42">
                  <c:v>0.16289999999999999</c:v>
                </c:pt>
                <c:pt idx="43">
                  <c:v>0.15539999999999998</c:v>
                </c:pt>
                <c:pt idx="44">
                  <c:v>0.15989999999999999</c:v>
                </c:pt>
                <c:pt idx="45">
                  <c:v>0.15179999999999999</c:v>
                </c:pt>
                <c:pt idx="46">
                  <c:v>0.15360000000000001</c:v>
                </c:pt>
                <c:pt idx="47">
                  <c:v>0.16650000000000001</c:v>
                </c:pt>
                <c:pt idx="48">
                  <c:v>0.16650000000000001</c:v>
                </c:pt>
                <c:pt idx="49">
                  <c:v>0.18240000000000001</c:v>
                </c:pt>
                <c:pt idx="50">
                  <c:v>0.15839999999999999</c:v>
                </c:pt>
                <c:pt idx="51">
                  <c:v>0.15539999999999998</c:v>
                </c:pt>
                <c:pt idx="52">
                  <c:v>0.13109999999999999</c:v>
                </c:pt>
                <c:pt idx="53">
                  <c:v>0.12989999999999999</c:v>
                </c:pt>
                <c:pt idx="54">
                  <c:v>0.13379999999999997</c:v>
                </c:pt>
                <c:pt idx="55">
                  <c:v>0.14369999999999999</c:v>
                </c:pt>
                <c:pt idx="56">
                  <c:v>0.16140000000000002</c:v>
                </c:pt>
                <c:pt idx="57">
                  <c:v>0.1515</c:v>
                </c:pt>
                <c:pt idx="58">
                  <c:v>0.17460000000000001</c:v>
                </c:pt>
                <c:pt idx="59">
                  <c:v>0.1905</c:v>
                </c:pt>
                <c:pt idx="60">
                  <c:v>0.16980000000000001</c:v>
                </c:pt>
                <c:pt idx="61">
                  <c:v>0.1608</c:v>
                </c:pt>
                <c:pt idx="62">
                  <c:v>0.1671</c:v>
                </c:pt>
                <c:pt idx="63">
                  <c:v>0.14820000000000003</c:v>
                </c:pt>
                <c:pt idx="64">
                  <c:v>0.14220000000000002</c:v>
                </c:pt>
                <c:pt idx="65">
                  <c:v>0.14249999999999999</c:v>
                </c:pt>
                <c:pt idx="66">
                  <c:v>0.1305</c:v>
                </c:pt>
                <c:pt idx="67">
                  <c:v>0.12329999999999999</c:v>
                </c:pt>
                <c:pt idx="68">
                  <c:v>0.13830000000000001</c:v>
                </c:pt>
                <c:pt idx="69">
                  <c:v>0.14070000000000002</c:v>
                </c:pt>
                <c:pt idx="70">
                  <c:v>0.14190000000000003</c:v>
                </c:pt>
                <c:pt idx="71">
                  <c:v>0.1452</c:v>
                </c:pt>
                <c:pt idx="72">
                  <c:v>0.13769999999999999</c:v>
                </c:pt>
                <c:pt idx="73">
                  <c:v>0.11850000000000001</c:v>
                </c:pt>
                <c:pt idx="74">
                  <c:v>0.11970000000000001</c:v>
                </c:pt>
                <c:pt idx="75">
                  <c:v>0.1128</c:v>
                </c:pt>
                <c:pt idx="76">
                  <c:v>0.11850000000000001</c:v>
                </c:pt>
                <c:pt idx="77">
                  <c:v>0.1038</c:v>
                </c:pt>
                <c:pt idx="78">
                  <c:v>0.1047</c:v>
                </c:pt>
                <c:pt idx="79">
                  <c:v>0.12</c:v>
                </c:pt>
                <c:pt idx="80">
                  <c:v>0.14159999999999998</c:v>
                </c:pt>
                <c:pt idx="81">
                  <c:v>0.13169999999999998</c:v>
                </c:pt>
                <c:pt idx="82">
                  <c:v>0.16320000000000001</c:v>
                </c:pt>
                <c:pt idx="83">
                  <c:v>0.16320000000000001</c:v>
                </c:pt>
                <c:pt idx="84">
                  <c:v>0.16320000000000001</c:v>
                </c:pt>
              </c:numCache>
            </c:numRef>
          </c:val>
          <c:extLst>
            <c:ext xmlns:c16="http://schemas.microsoft.com/office/drawing/2014/chart" uri="{C3380CC4-5D6E-409C-BE32-E72D297353CC}">
              <c16:uniqueId val="{00000002-E497-4D28-A7A1-BB28E9E670B2}"/>
            </c:ext>
          </c:extLst>
        </c:ser>
        <c:ser>
          <c:idx val="4"/>
          <c:order val="3"/>
          <c:tx>
            <c:v>Ethanol Variable Costs</c:v>
          </c:tx>
          <c:spPr>
            <a:solidFill>
              <a:srgbClr val="FFFFCC"/>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[0]!X</c:f>
              <c:numCache>
                <c:formatCode>_("$"* #,##0.00_);_("$"* \(#,##0.00\);_("$"* "-"??_);_(@_)</c:formatCode>
                <c:ptCount val="85"/>
                <c:pt idx="0">
                  <c:v>0.21914999999999998</c:v>
                </c:pt>
                <c:pt idx="1">
                  <c:v>0.21914999999999998</c:v>
                </c:pt>
                <c:pt idx="2">
                  <c:v>0.21914999999999998</c:v>
                </c:pt>
                <c:pt idx="3">
                  <c:v>0.21914999999999998</c:v>
                </c:pt>
                <c:pt idx="4">
                  <c:v>0.21914999999999998</c:v>
                </c:pt>
                <c:pt idx="5">
                  <c:v>0.21914999999999998</c:v>
                </c:pt>
                <c:pt idx="6">
                  <c:v>0.21914999999999998</c:v>
                </c:pt>
                <c:pt idx="7">
                  <c:v>0.21914999999999998</c:v>
                </c:pt>
                <c:pt idx="8">
                  <c:v>0.21914999999999998</c:v>
                </c:pt>
                <c:pt idx="9">
                  <c:v>0.21914999999999998</c:v>
                </c:pt>
                <c:pt idx="10">
                  <c:v>0.21914999999999998</c:v>
                </c:pt>
                <c:pt idx="11">
                  <c:v>0.21914999999999998</c:v>
                </c:pt>
                <c:pt idx="12">
                  <c:v>0.21914999999999998</c:v>
                </c:pt>
                <c:pt idx="13">
                  <c:v>0.21914999999999998</c:v>
                </c:pt>
                <c:pt idx="14">
                  <c:v>0.21914999999999998</c:v>
                </c:pt>
                <c:pt idx="15">
                  <c:v>0.21914999999999998</c:v>
                </c:pt>
                <c:pt idx="16">
                  <c:v>0.21914999999999998</c:v>
                </c:pt>
                <c:pt idx="17">
                  <c:v>0.21914999999999998</c:v>
                </c:pt>
                <c:pt idx="18">
                  <c:v>0.21914999999999998</c:v>
                </c:pt>
                <c:pt idx="19">
                  <c:v>0.21914999999999998</c:v>
                </c:pt>
                <c:pt idx="20">
                  <c:v>0.21914999999999998</c:v>
                </c:pt>
                <c:pt idx="21">
                  <c:v>0.21914999999999998</c:v>
                </c:pt>
                <c:pt idx="22">
                  <c:v>0.21914999999999998</c:v>
                </c:pt>
                <c:pt idx="23">
                  <c:v>0.21914999999999998</c:v>
                </c:pt>
                <c:pt idx="24">
                  <c:v>0.21914999999999998</c:v>
                </c:pt>
                <c:pt idx="25">
                  <c:v>0.21914999999999998</c:v>
                </c:pt>
                <c:pt idx="26">
                  <c:v>0.21914999999999998</c:v>
                </c:pt>
                <c:pt idx="27">
                  <c:v>0.21914999999999998</c:v>
                </c:pt>
                <c:pt idx="28">
                  <c:v>0.21914999999999998</c:v>
                </c:pt>
                <c:pt idx="29">
                  <c:v>0.21914999999999998</c:v>
                </c:pt>
                <c:pt idx="30">
                  <c:v>0.21914999999999998</c:v>
                </c:pt>
                <c:pt idx="31">
                  <c:v>0.21914999999999998</c:v>
                </c:pt>
                <c:pt idx="32">
                  <c:v>0.21914999999999998</c:v>
                </c:pt>
                <c:pt idx="33">
                  <c:v>0.21914999999999998</c:v>
                </c:pt>
                <c:pt idx="34">
                  <c:v>0.21914999999999998</c:v>
                </c:pt>
                <c:pt idx="35">
                  <c:v>0.21914999999999998</c:v>
                </c:pt>
                <c:pt idx="36">
                  <c:v>0.21914999999999998</c:v>
                </c:pt>
                <c:pt idx="37">
                  <c:v>0.21914999999999998</c:v>
                </c:pt>
                <c:pt idx="38">
                  <c:v>0.21914999999999998</c:v>
                </c:pt>
                <c:pt idx="39">
                  <c:v>0.21914999999999998</c:v>
                </c:pt>
                <c:pt idx="40">
                  <c:v>0.21914999999999998</c:v>
                </c:pt>
                <c:pt idx="41">
                  <c:v>0.21914999999999998</c:v>
                </c:pt>
                <c:pt idx="42">
                  <c:v>0.21914999999999998</c:v>
                </c:pt>
                <c:pt idx="43">
                  <c:v>0.21914999999999998</c:v>
                </c:pt>
                <c:pt idx="44">
                  <c:v>0.21914999999999998</c:v>
                </c:pt>
                <c:pt idx="45">
                  <c:v>0.21914999999999998</c:v>
                </c:pt>
                <c:pt idx="46">
                  <c:v>0.21914999999999998</c:v>
                </c:pt>
                <c:pt idx="47">
                  <c:v>0.21914999999999998</c:v>
                </c:pt>
                <c:pt idx="48">
                  <c:v>0.21914999999999998</c:v>
                </c:pt>
                <c:pt idx="49">
                  <c:v>0.21914999999999998</c:v>
                </c:pt>
                <c:pt idx="50">
                  <c:v>0.21914999999999998</c:v>
                </c:pt>
                <c:pt idx="51">
                  <c:v>0.21914999999999998</c:v>
                </c:pt>
                <c:pt idx="52">
                  <c:v>0.21914999999999998</c:v>
                </c:pt>
                <c:pt idx="53">
                  <c:v>0.21914999999999998</c:v>
                </c:pt>
                <c:pt idx="54">
                  <c:v>0.21914999999999998</c:v>
                </c:pt>
                <c:pt idx="55">
                  <c:v>0.21914999999999998</c:v>
                </c:pt>
                <c:pt idx="56">
                  <c:v>0.21914999999999998</c:v>
                </c:pt>
                <c:pt idx="57">
                  <c:v>0.21914999999999998</c:v>
                </c:pt>
                <c:pt idx="58">
                  <c:v>0.21914999999999998</c:v>
                </c:pt>
                <c:pt idx="59">
                  <c:v>0.21914999999999998</c:v>
                </c:pt>
                <c:pt idx="60">
                  <c:v>0.21914999999999998</c:v>
                </c:pt>
                <c:pt idx="61">
                  <c:v>0.21914999999999998</c:v>
                </c:pt>
                <c:pt idx="62">
                  <c:v>0.21914999999999998</c:v>
                </c:pt>
                <c:pt idx="63">
                  <c:v>0.21914999999999998</c:v>
                </c:pt>
                <c:pt idx="64">
                  <c:v>0.21914999999999998</c:v>
                </c:pt>
                <c:pt idx="65">
                  <c:v>0.21914999999999998</c:v>
                </c:pt>
                <c:pt idx="66">
                  <c:v>0.21914999999999998</c:v>
                </c:pt>
                <c:pt idx="67">
                  <c:v>0.21914999999999998</c:v>
                </c:pt>
                <c:pt idx="68">
                  <c:v>0.21914999999999998</c:v>
                </c:pt>
                <c:pt idx="69">
                  <c:v>0.21914999999999998</c:v>
                </c:pt>
                <c:pt idx="70">
                  <c:v>0.21914999999999998</c:v>
                </c:pt>
                <c:pt idx="71">
                  <c:v>0.21914999999999998</c:v>
                </c:pt>
                <c:pt idx="72">
                  <c:v>0.21914999999999998</c:v>
                </c:pt>
                <c:pt idx="73">
                  <c:v>0.21914999999999998</c:v>
                </c:pt>
                <c:pt idx="74">
                  <c:v>0.21914999999999998</c:v>
                </c:pt>
                <c:pt idx="75">
                  <c:v>0.21914999999999998</c:v>
                </c:pt>
                <c:pt idx="76">
                  <c:v>0.21914999999999998</c:v>
                </c:pt>
                <c:pt idx="77">
                  <c:v>0.21914999999999998</c:v>
                </c:pt>
                <c:pt idx="78">
                  <c:v>0.21914999999999998</c:v>
                </c:pt>
                <c:pt idx="79">
                  <c:v>0.21914999999999998</c:v>
                </c:pt>
                <c:pt idx="80">
                  <c:v>0.21914999999999998</c:v>
                </c:pt>
                <c:pt idx="81">
                  <c:v>0.21914999999999998</c:v>
                </c:pt>
                <c:pt idx="82">
                  <c:v>0.21914999999999998</c:v>
                </c:pt>
                <c:pt idx="83">
                  <c:v>0.21914999999999998</c:v>
                </c:pt>
                <c:pt idx="84">
                  <c:v>0.21914999999999998</c:v>
                </c:pt>
              </c:numCache>
            </c:numRef>
          </c:val>
          <c:extLst>
            <c:ext xmlns:c16="http://schemas.microsoft.com/office/drawing/2014/chart" uri="{C3380CC4-5D6E-409C-BE32-E72D297353CC}">
              <c16:uniqueId val="{00000003-E497-4D28-A7A1-BB28E9E670B2}"/>
            </c:ext>
          </c:extLst>
        </c:ser>
        <c:ser>
          <c:idx val="5"/>
          <c:order val="4"/>
          <c:tx>
            <c:v>Ethanol Fixed Costs</c:v>
          </c:tx>
          <c:spPr>
            <a:solidFill>
              <a:srgbClr val="A2A569"/>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[0]!AB</c:f>
              <c:numCache>
                <c:formatCode>_("$"* #,##0.00_);_("$"* \(#,##0.00\);_("$"* "-"??_);_(@_)</c:formatCode>
                <c:ptCount val="85"/>
                <c:pt idx="0">
                  <c:v>0.2135298575757576</c:v>
                </c:pt>
                <c:pt idx="1">
                  <c:v>0.2135298575757576</c:v>
                </c:pt>
                <c:pt idx="2">
                  <c:v>0.2135298575757576</c:v>
                </c:pt>
                <c:pt idx="3">
                  <c:v>0.2135298575757576</c:v>
                </c:pt>
                <c:pt idx="4">
                  <c:v>0.2135298575757576</c:v>
                </c:pt>
                <c:pt idx="5">
                  <c:v>0.2135298575757576</c:v>
                </c:pt>
                <c:pt idx="6">
                  <c:v>0.2135298575757576</c:v>
                </c:pt>
                <c:pt idx="7">
                  <c:v>0.2135298575757576</c:v>
                </c:pt>
                <c:pt idx="8">
                  <c:v>0.2135298575757576</c:v>
                </c:pt>
                <c:pt idx="9">
                  <c:v>0.2135298575757576</c:v>
                </c:pt>
                <c:pt idx="10">
                  <c:v>0.2135298575757576</c:v>
                </c:pt>
                <c:pt idx="11">
                  <c:v>0.2135298575757576</c:v>
                </c:pt>
                <c:pt idx="12">
                  <c:v>0.2135298575757576</c:v>
                </c:pt>
                <c:pt idx="13">
                  <c:v>0.2135298575757576</c:v>
                </c:pt>
                <c:pt idx="14">
                  <c:v>0.2135298575757576</c:v>
                </c:pt>
                <c:pt idx="15">
                  <c:v>0.2135298575757576</c:v>
                </c:pt>
                <c:pt idx="16">
                  <c:v>0.2135298575757576</c:v>
                </c:pt>
                <c:pt idx="17">
                  <c:v>0.2135298575757576</c:v>
                </c:pt>
                <c:pt idx="18">
                  <c:v>0.2135298575757576</c:v>
                </c:pt>
                <c:pt idx="19">
                  <c:v>0.2135298575757576</c:v>
                </c:pt>
                <c:pt idx="20">
                  <c:v>0.2135298575757576</c:v>
                </c:pt>
                <c:pt idx="21">
                  <c:v>0.2135298575757576</c:v>
                </c:pt>
                <c:pt idx="22">
                  <c:v>0.2135298575757576</c:v>
                </c:pt>
                <c:pt idx="23">
                  <c:v>0.2135298575757576</c:v>
                </c:pt>
                <c:pt idx="24">
                  <c:v>0.2135298575757576</c:v>
                </c:pt>
                <c:pt idx="25">
                  <c:v>0.2135298575757576</c:v>
                </c:pt>
                <c:pt idx="26">
                  <c:v>0.2135298575757576</c:v>
                </c:pt>
                <c:pt idx="27">
                  <c:v>0.2135298575757576</c:v>
                </c:pt>
                <c:pt idx="28">
                  <c:v>0.2135298575757576</c:v>
                </c:pt>
                <c:pt idx="29">
                  <c:v>0.2135298575757576</c:v>
                </c:pt>
                <c:pt idx="30">
                  <c:v>0.2135298575757576</c:v>
                </c:pt>
                <c:pt idx="31">
                  <c:v>0.2135298575757576</c:v>
                </c:pt>
                <c:pt idx="32">
                  <c:v>0.2135298575757576</c:v>
                </c:pt>
                <c:pt idx="33">
                  <c:v>0.2135298575757576</c:v>
                </c:pt>
                <c:pt idx="34">
                  <c:v>0.2135298575757576</c:v>
                </c:pt>
                <c:pt idx="35">
                  <c:v>0.2135298575757576</c:v>
                </c:pt>
                <c:pt idx="36">
                  <c:v>0.2135298575757576</c:v>
                </c:pt>
                <c:pt idx="37">
                  <c:v>0.2135298575757576</c:v>
                </c:pt>
                <c:pt idx="38">
                  <c:v>0.2135298575757576</c:v>
                </c:pt>
                <c:pt idx="39">
                  <c:v>0.2135298575757576</c:v>
                </c:pt>
                <c:pt idx="40">
                  <c:v>0.2135298575757576</c:v>
                </c:pt>
                <c:pt idx="41">
                  <c:v>0.2135298575757576</c:v>
                </c:pt>
                <c:pt idx="42">
                  <c:v>0.2135298575757576</c:v>
                </c:pt>
                <c:pt idx="43">
                  <c:v>0.2135298575757576</c:v>
                </c:pt>
                <c:pt idx="44">
                  <c:v>0.2135298575757576</c:v>
                </c:pt>
                <c:pt idx="45">
                  <c:v>0.2135298575757576</c:v>
                </c:pt>
                <c:pt idx="46">
                  <c:v>0.2135298575757576</c:v>
                </c:pt>
                <c:pt idx="47">
                  <c:v>0.2135298575757576</c:v>
                </c:pt>
                <c:pt idx="48">
                  <c:v>0.2135298575757576</c:v>
                </c:pt>
                <c:pt idx="49">
                  <c:v>0.2135298575757576</c:v>
                </c:pt>
                <c:pt idx="50">
                  <c:v>0.2135298575757576</c:v>
                </c:pt>
                <c:pt idx="51">
                  <c:v>0.2135298575757576</c:v>
                </c:pt>
                <c:pt idx="52">
                  <c:v>0.2135298575757576</c:v>
                </c:pt>
                <c:pt idx="53">
                  <c:v>0.2135298575757576</c:v>
                </c:pt>
                <c:pt idx="54">
                  <c:v>0.2135298575757576</c:v>
                </c:pt>
                <c:pt idx="55">
                  <c:v>0.2135298575757576</c:v>
                </c:pt>
                <c:pt idx="56">
                  <c:v>0.2135298575757576</c:v>
                </c:pt>
                <c:pt idx="57">
                  <c:v>0.2135298575757576</c:v>
                </c:pt>
                <c:pt idx="58">
                  <c:v>0.2135298575757576</c:v>
                </c:pt>
                <c:pt idx="59">
                  <c:v>0.2135298575757576</c:v>
                </c:pt>
                <c:pt idx="60">
                  <c:v>0.2135298575757576</c:v>
                </c:pt>
                <c:pt idx="61">
                  <c:v>0.2135298575757576</c:v>
                </c:pt>
                <c:pt idx="62">
                  <c:v>0.2135298575757576</c:v>
                </c:pt>
                <c:pt idx="63">
                  <c:v>0.2135298575757576</c:v>
                </c:pt>
                <c:pt idx="64">
                  <c:v>0.2135298575757576</c:v>
                </c:pt>
                <c:pt idx="65">
                  <c:v>0.2135298575757576</c:v>
                </c:pt>
                <c:pt idx="66">
                  <c:v>0.2135298575757576</c:v>
                </c:pt>
                <c:pt idx="67">
                  <c:v>0.2135298575757576</c:v>
                </c:pt>
                <c:pt idx="68">
                  <c:v>0.2135298575757576</c:v>
                </c:pt>
                <c:pt idx="69">
                  <c:v>0.2135298575757576</c:v>
                </c:pt>
                <c:pt idx="70">
                  <c:v>0.2135298575757576</c:v>
                </c:pt>
                <c:pt idx="71">
                  <c:v>0.2135298575757576</c:v>
                </c:pt>
                <c:pt idx="72">
                  <c:v>0.2135298575757576</c:v>
                </c:pt>
                <c:pt idx="73">
                  <c:v>0.2135298575757576</c:v>
                </c:pt>
                <c:pt idx="74">
                  <c:v>0.2135298575757576</c:v>
                </c:pt>
                <c:pt idx="75">
                  <c:v>0.2135298575757576</c:v>
                </c:pt>
                <c:pt idx="76">
                  <c:v>0.2135298575757576</c:v>
                </c:pt>
                <c:pt idx="77">
                  <c:v>0.2135298575757576</c:v>
                </c:pt>
                <c:pt idx="78">
                  <c:v>0.2135298575757576</c:v>
                </c:pt>
                <c:pt idx="79">
                  <c:v>0.2135298575757576</c:v>
                </c:pt>
                <c:pt idx="80">
                  <c:v>0.2135298575757576</c:v>
                </c:pt>
                <c:pt idx="81">
                  <c:v>0.2135298575757576</c:v>
                </c:pt>
                <c:pt idx="82">
                  <c:v>0.2135298575757576</c:v>
                </c:pt>
                <c:pt idx="83">
                  <c:v>0.2135298575757576</c:v>
                </c:pt>
                <c:pt idx="84">
                  <c:v>0.2135298575757576</c:v>
                </c:pt>
              </c:numCache>
            </c:numRef>
          </c:val>
          <c:extLst>
            <c:ext xmlns:c16="http://schemas.microsoft.com/office/drawing/2014/chart" uri="{C3380CC4-5D6E-409C-BE32-E72D297353CC}">
              <c16:uniqueId val="{00000004-E497-4D28-A7A1-BB28E9E670B2}"/>
            </c:ext>
          </c:extLst>
        </c:ser>
        <c:dLbls>
          <c:showLegendKey val="0"/>
          <c:showVal val="0"/>
          <c:showCatName val="0"/>
          <c:showSerName val="0"/>
          <c:showPercent val="0"/>
          <c:showBubbleSize val="0"/>
        </c:dLbls>
        <c:axId val="286172096"/>
        <c:axId val="286172656"/>
      </c:areaChart>
      <c:dateAx>
        <c:axId val="286172096"/>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a:pPr>
            <a:endParaRPr lang="en-US"/>
          </a:p>
        </c:txPr>
        <c:crossAx val="286172656"/>
        <c:crosses val="autoZero"/>
        <c:auto val="1"/>
        <c:lblOffset val="100"/>
        <c:baseTimeUnit val="months"/>
        <c:majorUnit val="5"/>
        <c:majorTimeUnit val="months"/>
        <c:minorUnit val="1"/>
        <c:minorTimeUnit val="months"/>
      </c:dateAx>
      <c:valAx>
        <c:axId val="286172656"/>
        <c:scaling>
          <c:orientation val="minMax"/>
        </c:scaling>
        <c:delete val="0"/>
        <c:axPos val="l"/>
        <c:majorGridlines>
          <c:spPr>
            <a:ln w="3175">
              <a:solidFill>
                <a:srgbClr val="000000"/>
              </a:solidFill>
              <a:prstDash val="solid"/>
            </a:ln>
          </c:spPr>
        </c:majorGridlines>
        <c:title>
          <c:tx>
            <c:rich>
              <a:bodyPr/>
              <a:lstStyle/>
              <a:p>
                <a:pPr>
                  <a:defRPr/>
                </a:pPr>
                <a:r>
                  <a:rPr lang="en-US"/>
                  <a:t>$ per gallon</a:t>
                </a:r>
              </a:p>
            </c:rich>
          </c:tx>
          <c:layout>
            <c:manualLayout>
              <c:xMode val="edge"/>
              <c:yMode val="edge"/>
              <c:x val="7.1174704409549504E-3"/>
              <c:y val="0.36649223082651899"/>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86172096"/>
        <c:crosses val="autoZero"/>
        <c:crossBetween val="midCat"/>
      </c:valAx>
      <c:spPr>
        <a:solidFill>
          <a:srgbClr val="FFFFFF"/>
        </a:solidFill>
        <a:ln w="12700">
          <a:solidFill>
            <a:srgbClr val="808080"/>
          </a:solidFill>
          <a:prstDash val="solid"/>
        </a:ln>
      </c:spPr>
    </c:plotArea>
    <c:legend>
      <c:legendPos val="b"/>
      <c:layout>
        <c:manualLayout>
          <c:xMode val="edge"/>
          <c:yMode val="edge"/>
          <c:x val="0.17809444284915499"/>
          <c:y val="0.85190053722623504"/>
          <c:w val="0.74087259006251904"/>
          <c:h val="0.10878126287933"/>
        </c:manualLayout>
      </c:layout>
      <c:overlay val="0"/>
      <c:spPr>
        <a:solidFill>
          <a:srgbClr val="FFFFFF"/>
        </a:solidFill>
        <a:ln w="3175">
          <a:solidFill>
            <a:srgbClr val="000000"/>
          </a:solidFill>
          <a:prstDash val="solid"/>
        </a:ln>
      </c:spPr>
    </c:legend>
    <c:plotVisOnly val="1"/>
    <c:dispBlanksAs val="zero"/>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c:pageMargins b="0.750000000000002" l="0.70000000000000095" r="0.70000000000000095" t="0.750000000000002"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86175456"/>
        <c:axId val="286176016"/>
      </c:barChart>
      <c:catAx>
        <c:axId val="286175456"/>
        <c:scaling>
          <c:orientation val="minMax"/>
        </c:scaling>
        <c:delete val="0"/>
        <c:axPos val="b"/>
        <c:majorTickMark val="out"/>
        <c:minorTickMark val="none"/>
        <c:tickLblPos val="nextTo"/>
        <c:crossAx val="286176016"/>
        <c:crosses val="autoZero"/>
        <c:auto val="1"/>
        <c:lblAlgn val="ctr"/>
        <c:lblOffset val="100"/>
        <c:noMultiLvlLbl val="0"/>
      </c:catAx>
      <c:valAx>
        <c:axId val="286176016"/>
        <c:scaling>
          <c:orientation val="minMax"/>
        </c:scaling>
        <c:delete val="0"/>
        <c:axPos val="l"/>
        <c:majorGridlines/>
        <c:majorTickMark val="out"/>
        <c:minorTickMark val="none"/>
        <c:tickLblPos val="nextTo"/>
        <c:crossAx val="286175456"/>
        <c:crosses val="autoZero"/>
        <c:crossBetween val="between"/>
      </c:valAx>
    </c:plotArea>
    <c:legend>
      <c:legendPos val="r"/>
      <c:overlay val="0"/>
    </c:legend>
    <c:plotVisOnly val="1"/>
    <c:dispBlanksAs val="gap"/>
    <c:showDLblsOverMax val="0"/>
  </c:chart>
  <c:spPr>
    <a:ln>
      <a:noFill/>
    </a:ln>
  </c:spPr>
  <c:userShapes r:id="rId1"/>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2000" b="1"/>
              <a:t>Ethanol Production Revenue, </a:t>
            </a:r>
          </a:p>
          <a:p>
            <a:pPr>
              <a:defRPr sz="1600"/>
            </a:pPr>
            <a:r>
              <a:rPr lang="en-US" sz="2000" b="1"/>
              <a:t>Costs, and Profit</a:t>
            </a:r>
          </a:p>
          <a:p>
            <a:pPr>
              <a:defRPr sz="1600"/>
            </a:pPr>
            <a:r>
              <a:rPr lang="en-US" sz="1600"/>
              <a:t>(corn at cost of production)</a:t>
            </a:r>
          </a:p>
        </c:rich>
      </c:tx>
      <c:layout>
        <c:manualLayout>
          <c:xMode val="edge"/>
          <c:yMode val="edge"/>
          <c:x val="0.31667853929582279"/>
          <c:y val="1.1409846496460669E-2"/>
        </c:manualLayout>
      </c:layout>
      <c:overlay val="0"/>
      <c:spPr>
        <a:noFill/>
        <a:ln w="25400">
          <a:noFill/>
        </a:ln>
      </c:spPr>
    </c:title>
    <c:autoTitleDeleted val="0"/>
    <c:plotArea>
      <c:layout>
        <c:manualLayout>
          <c:layoutTarget val="inner"/>
          <c:xMode val="edge"/>
          <c:yMode val="edge"/>
          <c:x val="0.12712934843465534"/>
          <c:y val="0.17973244253559215"/>
          <c:w val="0.84706994794024415"/>
          <c:h val="0.72344913703968827"/>
        </c:manualLayout>
      </c:layout>
      <c:lineChart>
        <c:grouping val="standard"/>
        <c:varyColors val="0"/>
        <c:ser>
          <c:idx val="1"/>
          <c:order val="0"/>
          <c:tx>
            <c:v>Cost per Gallon</c:v>
          </c:tx>
          <c:spPr>
            <a:ln w="25400">
              <a:solidFill>
                <a:srgbClr val="F1BE48"/>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[0]!AZ</c:f>
              <c:numCache>
                <c:formatCode>_("$"* #,##0.00_);_("$"* \(#,##0.00\);_("$"* "-"??_);_(@_)</c:formatCode>
                <c:ptCount val="85"/>
                <c:pt idx="0">
                  <c:v>2.3771185251123699</c:v>
                </c:pt>
                <c:pt idx="1">
                  <c:v>2.4279585778705641</c:v>
                </c:pt>
                <c:pt idx="2">
                  <c:v>2.4346986306287572</c:v>
                </c:pt>
                <c:pt idx="3">
                  <c:v>2.4096386833869508</c:v>
                </c:pt>
                <c:pt idx="4">
                  <c:v>2.4094787361451449</c:v>
                </c:pt>
                <c:pt idx="5">
                  <c:v>2.4396187889033385</c:v>
                </c:pt>
                <c:pt idx="6">
                  <c:v>2.4115588416615319</c:v>
                </c:pt>
                <c:pt idx="7">
                  <c:v>2.4272988944197254</c:v>
                </c:pt>
                <c:pt idx="8">
                  <c:v>2.2076123396956246</c:v>
                </c:pt>
                <c:pt idx="9">
                  <c:v>2.176756077834753</c:v>
                </c:pt>
                <c:pt idx="10">
                  <c:v>2.174399815973882</c:v>
                </c:pt>
                <c:pt idx="11">
                  <c:v>2.1900435541130108</c:v>
                </c:pt>
                <c:pt idx="12">
                  <c:v>2.1783872922521388</c:v>
                </c:pt>
                <c:pt idx="13">
                  <c:v>2.1583310303912673</c:v>
                </c:pt>
                <c:pt idx="14">
                  <c:v>2.162574768530396</c:v>
                </c:pt>
                <c:pt idx="15">
                  <c:v>2.1293185066695246</c:v>
                </c:pt>
                <c:pt idx="16">
                  <c:v>2.1410622448086531</c:v>
                </c:pt>
                <c:pt idx="17">
                  <c:v>2.1444059829477817</c:v>
                </c:pt>
                <c:pt idx="18">
                  <c:v>2.1678497210869105</c:v>
                </c:pt>
                <c:pt idx="19">
                  <c:v>2.1609934592260389</c:v>
                </c:pt>
                <c:pt idx="20">
                  <c:v>2.0030713200168542</c:v>
                </c:pt>
                <c:pt idx="21">
                  <c:v>1.9573500964460453</c:v>
                </c:pt>
                <c:pt idx="22">
                  <c:v>1.9815288728752367</c:v>
                </c:pt>
                <c:pt idx="23">
                  <c:v>1.9646076493044284</c:v>
                </c:pt>
                <c:pt idx="24">
                  <c:v>1.97918642573362</c:v>
                </c:pt>
                <c:pt idx="25">
                  <c:v>1.9625652021628113</c:v>
                </c:pt>
                <c:pt idx="26">
                  <c:v>1.9804439785920027</c:v>
                </c:pt>
                <c:pt idx="27">
                  <c:v>1.9707227550211941</c:v>
                </c:pt>
                <c:pt idx="28">
                  <c:v>1.9625015314503857</c:v>
                </c:pt>
                <c:pt idx="29">
                  <c:v>1.976480307879577</c:v>
                </c:pt>
                <c:pt idx="30">
                  <c:v>1.9859590843087684</c:v>
                </c:pt>
                <c:pt idx="31">
                  <c:v>1.97893786073796</c:v>
                </c:pt>
                <c:pt idx="32">
                  <c:v>1.8199590593464443</c:v>
                </c:pt>
                <c:pt idx="33">
                  <c:v>1.8220109388088976</c:v>
                </c:pt>
                <c:pt idx="34">
                  <c:v>1.8168628182713507</c:v>
                </c:pt>
                <c:pt idx="35">
                  <c:v>1.8336146977338037</c:v>
                </c:pt>
                <c:pt idx="36">
                  <c:v>1.8383665771962567</c:v>
                </c:pt>
                <c:pt idx="37">
                  <c:v>1.8386184566587096</c:v>
                </c:pt>
                <c:pt idx="38">
                  <c:v>1.8277703361211628</c:v>
                </c:pt>
                <c:pt idx="39">
                  <c:v>1.8415222155836157</c:v>
                </c:pt>
                <c:pt idx="40">
                  <c:v>1.8516740950460688</c:v>
                </c:pt>
                <c:pt idx="41">
                  <c:v>1.8603259745085221</c:v>
                </c:pt>
                <c:pt idx="42">
                  <c:v>1.8605778539709752</c:v>
                </c:pt>
                <c:pt idx="43">
                  <c:v>1.8557297334334282</c:v>
                </c:pt>
                <c:pt idx="44">
                  <c:v>1.7464778852970564</c:v>
                </c:pt>
                <c:pt idx="45">
                  <c:v>1.7410161888316509</c:v>
                </c:pt>
                <c:pt idx="46">
                  <c:v>1.7454544923662454</c:v>
                </c:pt>
                <c:pt idx="47">
                  <c:v>1.76099279590084</c:v>
                </c:pt>
                <c:pt idx="48">
                  <c:v>1.7636310994354345</c:v>
                </c:pt>
                <c:pt idx="49">
                  <c:v>1.7821694029700292</c:v>
                </c:pt>
                <c:pt idx="50">
                  <c:v>1.7608077065046237</c:v>
                </c:pt>
                <c:pt idx="51">
                  <c:v>1.7604460100392181</c:v>
                </c:pt>
                <c:pt idx="52">
                  <c:v>1.7387843135738126</c:v>
                </c:pt>
                <c:pt idx="53">
                  <c:v>1.7402226171084072</c:v>
                </c:pt>
                <c:pt idx="54">
                  <c:v>1.7467609206430017</c:v>
                </c:pt>
                <c:pt idx="55">
                  <c:v>1.7592992241775962</c:v>
                </c:pt>
                <c:pt idx="56">
                  <c:v>1.7957524085961658</c:v>
                </c:pt>
                <c:pt idx="57">
                  <c:v>1.7887494494124925</c:v>
                </c:pt>
                <c:pt idx="58">
                  <c:v>1.8147464902288191</c:v>
                </c:pt>
                <c:pt idx="59">
                  <c:v>1.8335435310451456</c:v>
                </c:pt>
                <c:pt idx="60">
                  <c:v>1.8157405718614719</c:v>
                </c:pt>
                <c:pt idx="61">
                  <c:v>1.8096376126777984</c:v>
                </c:pt>
                <c:pt idx="62">
                  <c:v>1.8188346534941251</c:v>
                </c:pt>
                <c:pt idx="63">
                  <c:v>1.8028316943104516</c:v>
                </c:pt>
                <c:pt idx="64">
                  <c:v>1.7997287351267783</c:v>
                </c:pt>
                <c:pt idx="65">
                  <c:v>1.8029257759431048</c:v>
                </c:pt>
                <c:pt idx="66">
                  <c:v>1.7938228167594312</c:v>
                </c:pt>
                <c:pt idx="67">
                  <c:v>1.7895198575757576</c:v>
                </c:pt>
                <c:pt idx="68">
                  <c:v>1.8246835011544014</c:v>
                </c:pt>
                <c:pt idx="69">
                  <c:v>1.8302099441558444</c:v>
                </c:pt>
                <c:pt idx="70">
                  <c:v>1.8345363871572873</c:v>
                </c:pt>
                <c:pt idx="71">
                  <c:v>1.8409628301587302</c:v>
                </c:pt>
                <c:pt idx="72">
                  <c:v>1.8365892731601732</c:v>
                </c:pt>
                <c:pt idx="73">
                  <c:v>1.8205157161616163</c:v>
                </c:pt>
                <c:pt idx="74">
                  <c:v>1.824842159163059</c:v>
                </c:pt>
                <c:pt idx="75">
                  <c:v>1.8210686021645022</c:v>
                </c:pt>
                <c:pt idx="76">
                  <c:v>1.8298950451659453</c:v>
                </c:pt>
                <c:pt idx="77">
                  <c:v>1.8183214881673881</c:v>
                </c:pt>
                <c:pt idx="78">
                  <c:v>1.8223479311688311</c:v>
                </c:pt>
                <c:pt idx="79">
                  <c:v>1.8407743741702742</c:v>
                </c:pt>
                <c:pt idx="80">
                  <c:v>1.8387633737212055</c:v>
                </c:pt>
                <c:pt idx="81">
                  <c:v>1.831911841754144</c:v>
                </c:pt>
                <c:pt idx="82">
                  <c:v>1.8664603097870827</c:v>
                </c:pt>
                <c:pt idx="83">
                  <c:v>1.8695087778200212</c:v>
                </c:pt>
                <c:pt idx="84">
                  <c:v>1.8725572458529598</c:v>
                </c:pt>
              </c:numCache>
            </c:numRef>
          </c:val>
          <c:smooth val="0"/>
          <c:extLst>
            <c:ext xmlns:c16="http://schemas.microsoft.com/office/drawing/2014/chart" uri="{C3380CC4-5D6E-409C-BE32-E72D297353CC}">
              <c16:uniqueId val="{00000000-313C-4978-A311-5AD9B8EF7BBB}"/>
            </c:ext>
          </c:extLst>
        </c:ser>
        <c:ser>
          <c:idx val="0"/>
          <c:order val="1"/>
          <c:tx>
            <c:v>Revenue per Gallon</c:v>
          </c:tx>
          <c:spPr>
            <a:ln w="25400">
              <a:solidFill>
                <a:srgbClr val="C0000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[0]!Q</c:f>
              <c:numCache>
                <c:formatCode>_("$"* #,##0.00_);_("$"* \(#,##0.00\);_("$"* "-"??_);_(@_)</c:formatCode>
                <c:ptCount val="85"/>
                <c:pt idx="0">
                  <c:v>2.580960497835497</c:v>
                </c:pt>
                <c:pt idx="1">
                  <c:v>2.5581137218045114</c:v>
                </c:pt>
                <c:pt idx="2">
                  <c:v>3.1946832482993197</c:v>
                </c:pt>
                <c:pt idx="3">
                  <c:v>3.4939741805813229</c:v>
                </c:pt>
                <c:pt idx="4">
                  <c:v>2.8891987476808896</c:v>
                </c:pt>
                <c:pt idx="5">
                  <c:v>2.7314243197278913</c:v>
                </c:pt>
                <c:pt idx="6">
                  <c:v>2.4894683441558438</c:v>
                </c:pt>
                <c:pt idx="7">
                  <c:v>2.4240327380952382</c:v>
                </c:pt>
                <c:pt idx="8">
                  <c:v>2.2092986626468765</c:v>
                </c:pt>
                <c:pt idx="9">
                  <c:v>1.872916784302654</c:v>
                </c:pt>
                <c:pt idx="10">
                  <c:v>2.3327728174603171</c:v>
                </c:pt>
                <c:pt idx="11">
                  <c:v>2.4349617346938768</c:v>
                </c:pt>
                <c:pt idx="12">
                  <c:v>1.9056004464285725</c:v>
                </c:pt>
                <c:pt idx="13">
                  <c:v>1.8322250939849627</c:v>
                </c:pt>
                <c:pt idx="14">
                  <c:v>1.9160957792207793</c:v>
                </c:pt>
                <c:pt idx="15">
                  <c:v>2.0272321428571423</c:v>
                </c:pt>
                <c:pt idx="16">
                  <c:v>2.0812254464285709</c:v>
                </c:pt>
                <c:pt idx="17">
                  <c:v>1.8902719155844165</c:v>
                </c:pt>
                <c:pt idx="18">
                  <c:v>1.923729707792208</c:v>
                </c:pt>
                <c:pt idx="19">
                  <c:v>1.8548958333333334</c:v>
                </c:pt>
                <c:pt idx="20">
                  <c:v>1.803533163265306</c:v>
                </c:pt>
                <c:pt idx="21">
                  <c:v>1.8081887755102044</c:v>
                </c:pt>
                <c:pt idx="22">
                  <c:v>1.7772946428571437</c:v>
                </c:pt>
                <c:pt idx="23">
                  <c:v>1.7125101461038963</c:v>
                </c:pt>
                <c:pt idx="24">
                  <c:v>1.6043740552565209</c:v>
                </c:pt>
                <c:pt idx="25">
                  <c:v>1.6759285797732217</c:v>
                </c:pt>
                <c:pt idx="26">
                  <c:v>1.6492216599357796</c:v>
                </c:pt>
                <c:pt idx="27">
                  <c:v>1.7684693790130877</c:v>
                </c:pt>
                <c:pt idx="28">
                  <c:v>1.8671938616564485</c:v>
                </c:pt>
                <c:pt idx="29">
                  <c:v>2.0500223216453155</c:v>
                </c:pt>
                <c:pt idx="30">
                  <c:v>1.906334845985685</c:v>
                </c:pt>
                <c:pt idx="31">
                  <c:v>1.6919565095072207</c:v>
                </c:pt>
                <c:pt idx="32">
                  <c:v>1.7696173330877913</c:v>
                </c:pt>
                <c:pt idx="33">
                  <c:v>1.8297130137235942</c:v>
                </c:pt>
                <c:pt idx="34">
                  <c:v>1.8546428738321576</c:v>
                </c:pt>
                <c:pt idx="35">
                  <c:v>1.9513031465991013</c:v>
                </c:pt>
                <c:pt idx="36">
                  <c:v>1.6948124846220016</c:v>
                </c:pt>
                <c:pt idx="37">
                  <c:v>1.6756931210281256</c:v>
                </c:pt>
                <c:pt idx="38">
                  <c:v>1.669015928380978</c:v>
                </c:pt>
                <c:pt idx="39">
                  <c:v>1.8253995495183126</c:v>
                </c:pt>
                <c:pt idx="40">
                  <c:v>1.7296103815908557</c:v>
                </c:pt>
                <c:pt idx="41">
                  <c:v>1.8057426954554272</c:v>
                </c:pt>
                <c:pt idx="42">
                  <c:v>1.7875089252335683</c:v>
                </c:pt>
                <c:pt idx="43">
                  <c:v>1.8160633140724973</c:v>
                </c:pt>
                <c:pt idx="44">
                  <c:v>1.8263057848555699</c:v>
                </c:pt>
                <c:pt idx="45">
                  <c:v>1.7352721119089192</c:v>
                </c:pt>
                <c:pt idx="46">
                  <c:v>1.710522337641035</c:v>
                </c:pt>
                <c:pt idx="47">
                  <c:v>1.6471696711097445</c:v>
                </c:pt>
                <c:pt idx="48">
                  <c:v>1.6793877757649844</c:v>
                </c:pt>
                <c:pt idx="49">
                  <c:v>1.7722180587904794</c:v>
                </c:pt>
                <c:pt idx="50">
                  <c:v>1.8550872654883894</c:v>
                </c:pt>
                <c:pt idx="51">
                  <c:v>1.9069834143937041</c:v>
                </c:pt>
                <c:pt idx="52">
                  <c:v>1.9280133939408635</c:v>
                </c:pt>
                <c:pt idx="53">
                  <c:v>1.855272084888147</c:v>
                </c:pt>
                <c:pt idx="54">
                  <c:v>1.7391943186156604</c:v>
                </c:pt>
                <c:pt idx="55">
                  <c:v>1.7407589352056847</c:v>
                </c:pt>
                <c:pt idx="56">
                  <c:v>1.6208294214341874</c:v>
                </c:pt>
                <c:pt idx="57">
                  <c:v>1.5917998995409381</c:v>
                </c:pt>
                <c:pt idx="58">
                  <c:v>1.6347299183436803</c:v>
                </c:pt>
                <c:pt idx="59">
                  <c:v>1.660840341884549</c:v>
                </c:pt>
                <c:pt idx="60">
                  <c:v>1.6431122595436718</c:v>
                </c:pt>
                <c:pt idx="61">
                  <c:v>1.6352777693006728</c:v>
                </c:pt>
                <c:pt idx="62">
                  <c:v>1.7207418999704374</c:v>
                </c:pt>
                <c:pt idx="63">
                  <c:v>1.7114427598265858</c:v>
                </c:pt>
                <c:pt idx="64">
                  <c:v>1.6125106184660982</c:v>
                </c:pt>
                <c:pt idx="65">
                  <c:v>1.8462767928668431</c:v>
                </c:pt>
                <c:pt idx="66">
                  <c:v>1.8759111178540564</c:v>
                </c:pt>
                <c:pt idx="67">
                  <c:v>1.7388819033604161</c:v>
                </c:pt>
                <c:pt idx="68">
                  <c:v>1.6993437654972077</c:v>
                </c:pt>
                <c:pt idx="69">
                  <c:v>1.9066007681444388</c:v>
                </c:pt>
                <c:pt idx="70">
                  <c:v>1.8534445410922056</c:v>
                </c:pt>
                <c:pt idx="71">
                  <c:v>1.7929531409740449</c:v>
                </c:pt>
                <c:pt idx="72">
                  <c:v>1.6753422415824164</c:v>
                </c:pt>
                <c:pt idx="73">
                  <c:v>1.672528173278149</c:v>
                </c:pt>
                <c:pt idx="74">
                  <c:v>1.5206802651265852</c:v>
                </c:pt>
                <c:pt idx="75">
                  <c:v>1.3554951409240821</c:v>
                </c:pt>
                <c:pt idx="76">
                  <c:v>1.4316190569173723</c:v>
                </c:pt>
                <c:pt idx="77">
                  <c:v>1.5739221959211389</c:v>
                </c:pt>
                <c:pt idx="78">
                  <c:v>1.6417877191227752</c:v>
                </c:pt>
                <c:pt idx="79">
                  <c:v>1.5525574000027715</c:v>
                </c:pt>
                <c:pt idx="80">
                  <c:v>1.7220174413959997</c:v>
                </c:pt>
                <c:pt idx="81">
                  <c:v>1.8445833125568571</c:v>
                </c:pt>
                <c:pt idx="82">
                  <c:v>1.9410924396394682</c:v>
                </c:pt>
                <c:pt idx="83">
                  <c:v>1.8313711615484589</c:v>
                </c:pt>
                <c:pt idx="84">
                  <c:v>2.0487077149233426</c:v>
                </c:pt>
              </c:numCache>
            </c:numRef>
          </c:val>
          <c:smooth val="0"/>
          <c:extLst>
            <c:ext xmlns:c16="http://schemas.microsoft.com/office/drawing/2014/chart" uri="{C3380CC4-5D6E-409C-BE32-E72D297353CC}">
              <c16:uniqueId val="{00000001-313C-4978-A311-5AD9B8EF7BBB}"/>
            </c:ext>
          </c:extLst>
        </c:ser>
        <c:ser>
          <c:idx val="2"/>
          <c:order val="2"/>
          <c:tx>
            <c:v>Net Return per Gallon</c:v>
          </c:tx>
          <c:spPr>
            <a:ln w="25400">
              <a:solidFill>
                <a:schemeClr val="tx2"/>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[0]!BE</c:f>
              <c:numCache>
                <c:formatCode>_("$"* #,##0.00_);_("$"* \(#,##0.00\);_("$"* "-"??_);_(@_)</c:formatCode>
                <c:ptCount val="85"/>
                <c:pt idx="0">
                  <c:v>0.2038419727231271</c:v>
                </c:pt>
                <c:pt idx="1">
                  <c:v>0.13015514393394723</c:v>
                </c:pt>
                <c:pt idx="2">
                  <c:v>0.75998461767056247</c:v>
                </c:pt>
                <c:pt idx="3">
                  <c:v>1.0843354971943722</c:v>
                </c:pt>
                <c:pt idx="4">
                  <c:v>0.47972001153574473</c:v>
                </c:pt>
                <c:pt idx="5">
                  <c:v>0.29180553082455285</c:v>
                </c:pt>
                <c:pt idx="6">
                  <c:v>7.7909502494311944E-2</c:v>
                </c:pt>
                <c:pt idx="7">
                  <c:v>-3.2661563244871239E-3</c:v>
                </c:pt>
                <c:pt idx="8">
                  <c:v>1.6863229512518174E-3</c:v>
                </c:pt>
                <c:pt idx="9">
                  <c:v>-0.30383929353209904</c:v>
                </c:pt>
                <c:pt idx="10">
                  <c:v>0.15837300148643507</c:v>
                </c:pt>
                <c:pt idx="11">
                  <c:v>0.24491818058086601</c:v>
                </c:pt>
                <c:pt idx="12">
                  <c:v>-0.27278684582356627</c:v>
                </c:pt>
                <c:pt idx="13">
                  <c:v>-0.32610593640630459</c:v>
                </c:pt>
                <c:pt idx="14">
                  <c:v>-0.24647898930961665</c:v>
                </c:pt>
                <c:pt idx="15">
                  <c:v>-0.10208636381238234</c:v>
                </c:pt>
                <c:pt idx="16">
                  <c:v>-5.9836798380082268E-2</c:v>
                </c:pt>
                <c:pt idx="17">
                  <c:v>-0.25413406736336519</c:v>
                </c:pt>
                <c:pt idx="18">
                  <c:v>-0.24412001329470256</c:v>
                </c:pt>
                <c:pt idx="19">
                  <c:v>-0.3060976258927055</c:v>
                </c:pt>
                <c:pt idx="20">
                  <c:v>-0.19953815675154818</c:v>
                </c:pt>
                <c:pt idx="21">
                  <c:v>-0.14916132093584089</c:v>
                </c:pt>
                <c:pt idx="22">
                  <c:v>-0.20423423001809304</c:v>
                </c:pt>
                <c:pt idx="23">
                  <c:v>-0.25209750320053215</c:v>
                </c:pt>
                <c:pt idx="24">
                  <c:v>-0.37481237047709914</c:v>
                </c:pt>
                <c:pt idx="25">
                  <c:v>-0.28663662238958953</c:v>
                </c:pt>
                <c:pt idx="26">
                  <c:v>-0.33122231865622309</c:v>
                </c:pt>
                <c:pt idx="27">
                  <c:v>-0.20225337600810644</c:v>
                </c:pt>
                <c:pt idx="28">
                  <c:v>-9.5307669793937233E-2</c:v>
                </c:pt>
                <c:pt idx="29">
                  <c:v>7.3542013765738545E-2</c:v>
                </c:pt>
                <c:pt idx="30">
                  <c:v>-7.9624238323083407E-2</c:v>
                </c:pt>
                <c:pt idx="31">
                  <c:v>-0.28698135123073931</c:v>
                </c:pt>
                <c:pt idx="32">
                  <c:v>-5.0341726258652963E-2</c:v>
                </c:pt>
                <c:pt idx="33">
                  <c:v>7.7020749146965439E-3</c:v>
                </c:pt>
                <c:pt idx="34">
                  <c:v>3.7780055560806991E-2</c:v>
                </c:pt>
                <c:pt idx="35">
                  <c:v>0.11768844886529761</c:v>
                </c:pt>
                <c:pt idx="36">
                  <c:v>-0.14355409257425511</c:v>
                </c:pt>
                <c:pt idx="37">
                  <c:v>-0.16292533563058398</c:v>
                </c:pt>
                <c:pt idx="38">
                  <c:v>-0.15875440774018479</c:v>
                </c:pt>
                <c:pt idx="39">
                  <c:v>-1.6122666065303104E-2</c:v>
                </c:pt>
                <c:pt idx="40">
                  <c:v>-0.12206371345521316</c:v>
                </c:pt>
                <c:pt idx="41">
                  <c:v>-5.4583279053094902E-2</c:v>
                </c:pt>
                <c:pt idx="42">
                  <c:v>-7.3068928737406891E-2</c:v>
                </c:pt>
                <c:pt idx="43">
                  <c:v>-3.9666419360930849E-2</c:v>
                </c:pt>
                <c:pt idx="44">
                  <c:v>7.9827899558513549E-2</c:v>
                </c:pt>
                <c:pt idx="45">
                  <c:v>-5.7440769227317112E-3</c:v>
                </c:pt>
                <c:pt idx="46">
                  <c:v>-3.4932154725210385E-2</c:v>
                </c:pt>
                <c:pt idx="47">
                  <c:v>-0.11382312479109546</c:v>
                </c:pt>
                <c:pt idx="48">
                  <c:v>-8.4243323670450065E-2</c:v>
                </c:pt>
                <c:pt idx="49">
                  <c:v>-9.9513441795497926E-3</c:v>
                </c:pt>
                <c:pt idx="50">
                  <c:v>9.4279558983765721E-2</c:v>
                </c:pt>
                <c:pt idx="51">
                  <c:v>0.14653740435448603</c:v>
                </c:pt>
                <c:pt idx="52">
                  <c:v>0.18922908036705088</c:v>
                </c:pt>
                <c:pt idx="53">
                  <c:v>0.11504946777973979</c:v>
                </c:pt>
                <c:pt idx="54">
                  <c:v>-7.5666020273412737E-3</c:v>
                </c:pt>
                <c:pt idx="55">
                  <c:v>-1.8540288971911512E-2</c:v>
                </c:pt>
                <c:pt idx="56">
                  <c:v>-0.1749229871619784</c:v>
                </c:pt>
                <c:pt idx="57">
                  <c:v>-0.19694954987155433</c:v>
                </c:pt>
                <c:pt idx="58">
                  <c:v>-0.18001657188513875</c:v>
                </c:pt>
                <c:pt idx="59">
                  <c:v>-0.17270318916059657</c:v>
                </c:pt>
                <c:pt idx="60">
                  <c:v>-0.17262831231780007</c:v>
                </c:pt>
                <c:pt idx="61">
                  <c:v>-0.17435984337712562</c:v>
                </c:pt>
                <c:pt idx="62">
                  <c:v>-9.8092753523687737E-2</c:v>
                </c:pt>
                <c:pt idx="63">
                  <c:v>-9.1388934483865869E-2</c:v>
                </c:pt>
                <c:pt idx="64">
                  <c:v>-0.18721811666068011</c:v>
                </c:pt>
                <c:pt idx="65">
                  <c:v>4.3351016923738328E-2</c:v>
                </c:pt>
                <c:pt idx="66">
                  <c:v>8.2088301094625171E-2</c:v>
                </c:pt>
                <c:pt idx="67">
                  <c:v>-5.0637954215341452E-2</c:v>
                </c:pt>
                <c:pt idx="68">
                  <c:v>-0.1253397356571937</c:v>
                </c:pt>
                <c:pt idx="69">
                  <c:v>7.6390823988594425E-2</c:v>
                </c:pt>
                <c:pt idx="70">
                  <c:v>1.8908153934918293E-2</c:v>
                </c:pt>
                <c:pt idx="71">
                  <c:v>-4.8009689184685289E-2</c:v>
                </c:pt>
                <c:pt idx="72">
                  <c:v>-0.16124703157775677</c:v>
                </c:pt>
                <c:pt idx="73">
                  <c:v>-0.14798754288346738</c:v>
                </c:pt>
                <c:pt idx="74">
                  <c:v>-0.30416189403647387</c:v>
                </c:pt>
                <c:pt idx="75">
                  <c:v>-0.46557346124042009</c:v>
                </c:pt>
                <c:pt idx="76">
                  <c:v>-0.39827598824857291</c:v>
                </c:pt>
                <c:pt idx="77">
                  <c:v>-0.24439929224624923</c:v>
                </c:pt>
                <c:pt idx="78">
                  <c:v>-0.18056021204605588</c:v>
                </c:pt>
                <c:pt idx="79">
                  <c:v>-0.28821697416750269</c:v>
                </c:pt>
                <c:pt idx="80">
                  <c:v>-0.1167459323252058</c:v>
                </c:pt>
                <c:pt idx="81">
                  <c:v>1.2671470802713136E-2</c:v>
                </c:pt>
                <c:pt idx="82">
                  <c:v>7.4632129852385543E-2</c:v>
                </c:pt>
                <c:pt idx="83">
                  <c:v>-3.8137616271562313E-2</c:v>
                </c:pt>
                <c:pt idx="84">
                  <c:v>0.17615046907038279</c:v>
                </c:pt>
              </c:numCache>
            </c:numRef>
          </c:val>
          <c:smooth val="0"/>
          <c:extLst>
            <c:ext xmlns:c16="http://schemas.microsoft.com/office/drawing/2014/chart" uri="{C3380CC4-5D6E-409C-BE32-E72D297353CC}">
              <c16:uniqueId val="{00000002-313C-4978-A311-5AD9B8EF7BBB}"/>
            </c:ext>
          </c:extLst>
        </c:ser>
        <c:dLbls>
          <c:showLegendKey val="0"/>
          <c:showVal val="0"/>
          <c:showCatName val="0"/>
          <c:showSerName val="0"/>
          <c:showPercent val="0"/>
          <c:showBubbleSize val="0"/>
        </c:dLbls>
        <c:smooth val="0"/>
        <c:axId val="289966528"/>
        <c:axId val="289967088"/>
      </c:lineChart>
      <c:dateAx>
        <c:axId val="289966528"/>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a:pPr>
            <a:endParaRPr lang="en-US"/>
          </a:p>
        </c:txPr>
        <c:crossAx val="289967088"/>
        <c:crosses val="autoZero"/>
        <c:auto val="1"/>
        <c:lblOffset val="100"/>
        <c:baseTimeUnit val="months"/>
        <c:majorUnit val="5"/>
        <c:majorTimeUnit val="months"/>
        <c:minorUnit val="1"/>
        <c:minorTimeUnit val="months"/>
      </c:dateAx>
      <c:valAx>
        <c:axId val="289967088"/>
        <c:scaling>
          <c:orientation val="minMax"/>
        </c:scaling>
        <c:delete val="0"/>
        <c:axPos val="l"/>
        <c:majorGridlines>
          <c:spPr>
            <a:ln w="3175">
              <a:solidFill>
                <a:srgbClr val="000000"/>
              </a:solidFill>
              <a:prstDash val="solid"/>
            </a:ln>
          </c:spPr>
        </c:majorGridlines>
        <c:title>
          <c:tx>
            <c:rich>
              <a:bodyPr/>
              <a:lstStyle/>
              <a:p>
                <a:pPr>
                  <a:defRPr/>
                </a:pPr>
                <a:r>
                  <a:rPr lang="en-US"/>
                  <a:t>$ per gallon</a:t>
                </a:r>
              </a:p>
            </c:rich>
          </c:tx>
          <c:layout>
            <c:manualLayout>
              <c:xMode val="edge"/>
              <c:yMode val="edge"/>
              <c:x val="4.4483214417692599E-3"/>
              <c:y val="0.39790567956635398"/>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89966528"/>
        <c:crosses val="autoZero"/>
        <c:crossBetween val="midCat"/>
      </c:valAx>
      <c:spPr>
        <a:solidFill>
          <a:srgbClr val="FFFFFF"/>
        </a:solidFill>
        <a:ln w="12700">
          <a:solidFill>
            <a:srgbClr val="808080"/>
          </a:solidFill>
          <a:prstDash val="solid"/>
        </a:ln>
      </c:spPr>
    </c:plotArea>
    <c:legend>
      <c:legendPos val="r"/>
      <c:layout>
        <c:manualLayout>
          <c:xMode val="edge"/>
          <c:yMode val="edge"/>
          <c:x val="0.62740767274097875"/>
          <c:y val="0.21597884355364672"/>
          <c:w val="0.31703477592611989"/>
          <c:h val="0.12242201542988945"/>
        </c:manualLayout>
      </c:layout>
      <c:overlay val="0"/>
      <c:spPr>
        <a:solidFill>
          <a:srgbClr val="FFFFFF"/>
        </a:solidFill>
        <a:ln w="3175">
          <a:solidFill>
            <a:srgbClr val="000000"/>
          </a:solidFill>
          <a:prstDash val="solid"/>
        </a:ln>
      </c:spPr>
    </c:legend>
    <c:plotVisOnly val="1"/>
    <c:dispBlanksAs val="zero"/>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c:pageMargins b="0.750000000000002" l="0.70000000000000095" r="0.70000000000000095" t="0.750000000000002"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89969328"/>
        <c:axId val="759820352"/>
      </c:barChart>
      <c:catAx>
        <c:axId val="289969328"/>
        <c:scaling>
          <c:orientation val="minMax"/>
        </c:scaling>
        <c:delete val="0"/>
        <c:axPos val="b"/>
        <c:majorTickMark val="out"/>
        <c:minorTickMark val="none"/>
        <c:tickLblPos val="nextTo"/>
        <c:crossAx val="759820352"/>
        <c:crosses val="autoZero"/>
        <c:auto val="1"/>
        <c:lblAlgn val="ctr"/>
        <c:lblOffset val="100"/>
        <c:noMultiLvlLbl val="0"/>
      </c:catAx>
      <c:valAx>
        <c:axId val="759820352"/>
        <c:scaling>
          <c:orientation val="minMax"/>
        </c:scaling>
        <c:delete val="0"/>
        <c:axPos val="l"/>
        <c:majorGridlines/>
        <c:majorTickMark val="out"/>
        <c:minorTickMark val="none"/>
        <c:tickLblPos val="nextTo"/>
        <c:crossAx val="289969328"/>
        <c:crosses val="autoZero"/>
        <c:crossBetween val="between"/>
      </c:valAx>
    </c:plotArea>
    <c:legend>
      <c:legendPos val="r"/>
      <c:overlay val="0"/>
    </c:legend>
    <c:plotVisOnly val="1"/>
    <c:dispBlanksAs val="gap"/>
    <c:showDLblsOverMax val="0"/>
  </c:chart>
  <c:spPr>
    <a:ln>
      <a:noFill/>
    </a:ln>
  </c:spPr>
  <c:userShapes r:id="rId1"/>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2000" b="1"/>
              <a:t>Allocation of Ethanol Supply Chain Profits between</a:t>
            </a:r>
          </a:p>
          <a:p>
            <a:pPr>
              <a:defRPr/>
            </a:pPr>
            <a:r>
              <a:rPr lang="en-US" sz="2000" b="1"/>
              <a:t>Ethanol Producer and Corn Farmer</a:t>
            </a:r>
            <a:endParaRPr lang="en-US" b="1"/>
          </a:p>
          <a:p>
            <a:pPr>
              <a:defRPr/>
            </a:pPr>
            <a:r>
              <a:rPr lang="en-US"/>
              <a:t>(corn at cost of production)</a:t>
            </a:r>
          </a:p>
        </c:rich>
      </c:tx>
      <c:layout>
        <c:manualLayout>
          <c:xMode val="edge"/>
          <c:yMode val="edge"/>
          <c:x val="0.17359801422335969"/>
          <c:y val="1.4621172353455818E-2"/>
        </c:manualLayout>
      </c:layout>
      <c:overlay val="0"/>
      <c:spPr>
        <a:noFill/>
        <a:ln w="25400">
          <a:noFill/>
        </a:ln>
      </c:spPr>
    </c:title>
    <c:autoTitleDeleted val="0"/>
    <c:plotArea>
      <c:layout>
        <c:manualLayout>
          <c:layoutTarget val="inner"/>
          <c:xMode val="edge"/>
          <c:yMode val="edge"/>
          <c:x val="0.12712934843465534"/>
          <c:y val="0.188081738646355"/>
          <c:w val="0.84706994794024415"/>
          <c:h val="0.72854529547442948"/>
        </c:manualLayout>
      </c:layout>
      <c:lineChart>
        <c:grouping val="standard"/>
        <c:varyColors val="0"/>
        <c:ser>
          <c:idx val="2"/>
          <c:order val="0"/>
          <c:tx>
            <c:v>Total Profits</c:v>
          </c:tx>
          <c:spPr>
            <a:ln w="25400">
              <a:solidFill>
                <a:schemeClr val="tx2"/>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[0]!BE</c:f>
              <c:numCache>
                <c:formatCode>_("$"* #,##0.00_);_("$"* \(#,##0.00\);_("$"* "-"??_);_(@_)</c:formatCode>
                <c:ptCount val="85"/>
                <c:pt idx="0">
                  <c:v>0.2038419727231271</c:v>
                </c:pt>
                <c:pt idx="1">
                  <c:v>0.13015514393394723</c:v>
                </c:pt>
                <c:pt idx="2">
                  <c:v>0.75998461767056247</c:v>
                </c:pt>
                <c:pt idx="3">
                  <c:v>1.0843354971943722</c:v>
                </c:pt>
                <c:pt idx="4">
                  <c:v>0.47972001153574473</c:v>
                </c:pt>
                <c:pt idx="5">
                  <c:v>0.29180553082455285</c:v>
                </c:pt>
                <c:pt idx="6">
                  <c:v>7.7909502494311944E-2</c:v>
                </c:pt>
                <c:pt idx="7">
                  <c:v>-3.2661563244871239E-3</c:v>
                </c:pt>
                <c:pt idx="8">
                  <c:v>1.6863229512518174E-3</c:v>
                </c:pt>
                <c:pt idx="9">
                  <c:v>-0.30383929353209904</c:v>
                </c:pt>
                <c:pt idx="10">
                  <c:v>0.15837300148643507</c:v>
                </c:pt>
                <c:pt idx="11">
                  <c:v>0.24491818058086601</c:v>
                </c:pt>
                <c:pt idx="12">
                  <c:v>-0.27278684582356627</c:v>
                </c:pt>
                <c:pt idx="13">
                  <c:v>-0.32610593640630459</c:v>
                </c:pt>
                <c:pt idx="14">
                  <c:v>-0.24647898930961665</c:v>
                </c:pt>
                <c:pt idx="15">
                  <c:v>-0.10208636381238234</c:v>
                </c:pt>
                <c:pt idx="16">
                  <c:v>-5.9836798380082268E-2</c:v>
                </c:pt>
                <c:pt idx="17">
                  <c:v>-0.25413406736336519</c:v>
                </c:pt>
                <c:pt idx="18">
                  <c:v>-0.24412001329470256</c:v>
                </c:pt>
                <c:pt idx="19">
                  <c:v>-0.3060976258927055</c:v>
                </c:pt>
                <c:pt idx="20">
                  <c:v>-0.19953815675154818</c:v>
                </c:pt>
                <c:pt idx="21">
                  <c:v>-0.14916132093584089</c:v>
                </c:pt>
                <c:pt idx="22">
                  <c:v>-0.20423423001809304</c:v>
                </c:pt>
                <c:pt idx="23">
                  <c:v>-0.25209750320053215</c:v>
                </c:pt>
                <c:pt idx="24">
                  <c:v>-0.37481237047709914</c:v>
                </c:pt>
                <c:pt idx="25">
                  <c:v>-0.28663662238958953</c:v>
                </c:pt>
                <c:pt idx="26">
                  <c:v>-0.33122231865622309</c:v>
                </c:pt>
                <c:pt idx="27">
                  <c:v>-0.20225337600810644</c:v>
                </c:pt>
                <c:pt idx="28">
                  <c:v>-9.5307669793937233E-2</c:v>
                </c:pt>
                <c:pt idx="29">
                  <c:v>7.3542013765738545E-2</c:v>
                </c:pt>
                <c:pt idx="30">
                  <c:v>-7.9624238323083407E-2</c:v>
                </c:pt>
                <c:pt idx="31">
                  <c:v>-0.28698135123073931</c:v>
                </c:pt>
                <c:pt idx="32">
                  <c:v>-5.0341726258652963E-2</c:v>
                </c:pt>
                <c:pt idx="33">
                  <c:v>7.7020749146965439E-3</c:v>
                </c:pt>
                <c:pt idx="34">
                  <c:v>3.7780055560806991E-2</c:v>
                </c:pt>
                <c:pt idx="35">
                  <c:v>0.11768844886529761</c:v>
                </c:pt>
                <c:pt idx="36">
                  <c:v>-0.14355409257425511</c:v>
                </c:pt>
                <c:pt idx="37">
                  <c:v>-0.16292533563058398</c:v>
                </c:pt>
                <c:pt idx="38">
                  <c:v>-0.15875440774018479</c:v>
                </c:pt>
                <c:pt idx="39">
                  <c:v>-1.6122666065303104E-2</c:v>
                </c:pt>
                <c:pt idx="40">
                  <c:v>-0.12206371345521316</c:v>
                </c:pt>
                <c:pt idx="41">
                  <c:v>-5.4583279053094902E-2</c:v>
                </c:pt>
                <c:pt idx="42">
                  <c:v>-7.3068928737406891E-2</c:v>
                </c:pt>
                <c:pt idx="43">
                  <c:v>-3.9666419360930849E-2</c:v>
                </c:pt>
                <c:pt idx="44">
                  <c:v>7.9827899558513549E-2</c:v>
                </c:pt>
                <c:pt idx="45">
                  <c:v>-5.7440769227317112E-3</c:v>
                </c:pt>
                <c:pt idx="46">
                  <c:v>-3.4932154725210385E-2</c:v>
                </c:pt>
                <c:pt idx="47">
                  <c:v>-0.11382312479109546</c:v>
                </c:pt>
                <c:pt idx="48">
                  <c:v>-8.4243323670450065E-2</c:v>
                </c:pt>
                <c:pt idx="49">
                  <c:v>-9.9513441795497926E-3</c:v>
                </c:pt>
                <c:pt idx="50">
                  <c:v>9.4279558983765721E-2</c:v>
                </c:pt>
                <c:pt idx="51">
                  <c:v>0.14653740435448603</c:v>
                </c:pt>
                <c:pt idx="52">
                  <c:v>0.18922908036705088</c:v>
                </c:pt>
                <c:pt idx="53">
                  <c:v>0.11504946777973979</c:v>
                </c:pt>
                <c:pt idx="54">
                  <c:v>-7.5666020273412737E-3</c:v>
                </c:pt>
                <c:pt idx="55">
                  <c:v>-1.8540288971911512E-2</c:v>
                </c:pt>
                <c:pt idx="56">
                  <c:v>-0.1749229871619784</c:v>
                </c:pt>
                <c:pt idx="57">
                  <c:v>-0.19694954987155433</c:v>
                </c:pt>
                <c:pt idx="58">
                  <c:v>-0.18001657188513875</c:v>
                </c:pt>
                <c:pt idx="59">
                  <c:v>-0.17270318916059657</c:v>
                </c:pt>
                <c:pt idx="60">
                  <c:v>-0.17262831231780007</c:v>
                </c:pt>
                <c:pt idx="61">
                  <c:v>-0.17435984337712562</c:v>
                </c:pt>
                <c:pt idx="62">
                  <c:v>-9.8092753523687737E-2</c:v>
                </c:pt>
                <c:pt idx="63">
                  <c:v>-9.1388934483865869E-2</c:v>
                </c:pt>
                <c:pt idx="64">
                  <c:v>-0.18721811666068011</c:v>
                </c:pt>
                <c:pt idx="65">
                  <c:v>4.3351016923738328E-2</c:v>
                </c:pt>
                <c:pt idx="66">
                  <c:v>8.2088301094625171E-2</c:v>
                </c:pt>
                <c:pt idx="67">
                  <c:v>-5.0637954215341452E-2</c:v>
                </c:pt>
                <c:pt idx="68">
                  <c:v>-0.1253397356571937</c:v>
                </c:pt>
                <c:pt idx="69">
                  <c:v>7.6390823988594425E-2</c:v>
                </c:pt>
                <c:pt idx="70">
                  <c:v>1.8908153934918293E-2</c:v>
                </c:pt>
                <c:pt idx="71">
                  <c:v>-4.8009689184685289E-2</c:v>
                </c:pt>
                <c:pt idx="72">
                  <c:v>-0.16124703157775677</c:v>
                </c:pt>
                <c:pt idx="73">
                  <c:v>-0.14798754288346738</c:v>
                </c:pt>
                <c:pt idx="74">
                  <c:v>-0.30416189403647387</c:v>
                </c:pt>
                <c:pt idx="75">
                  <c:v>-0.46557346124042009</c:v>
                </c:pt>
                <c:pt idx="76">
                  <c:v>-0.39827598824857291</c:v>
                </c:pt>
                <c:pt idx="77">
                  <c:v>-0.24439929224624923</c:v>
                </c:pt>
                <c:pt idx="78">
                  <c:v>-0.18056021204605588</c:v>
                </c:pt>
                <c:pt idx="79">
                  <c:v>-0.28821697416750269</c:v>
                </c:pt>
                <c:pt idx="80">
                  <c:v>-0.1167459323252058</c:v>
                </c:pt>
                <c:pt idx="81">
                  <c:v>1.2671470802713136E-2</c:v>
                </c:pt>
                <c:pt idx="82">
                  <c:v>7.4632129852385543E-2</c:v>
                </c:pt>
                <c:pt idx="83">
                  <c:v>-3.8137616271562313E-2</c:v>
                </c:pt>
                <c:pt idx="84">
                  <c:v>0.17615046907038279</c:v>
                </c:pt>
              </c:numCache>
            </c:numRef>
          </c:val>
          <c:smooth val="0"/>
          <c:extLst>
            <c:ext xmlns:c16="http://schemas.microsoft.com/office/drawing/2014/chart" uri="{C3380CC4-5D6E-409C-BE32-E72D297353CC}">
              <c16:uniqueId val="{00000000-0EB3-43B4-A01E-75DECA162B81}"/>
            </c:ext>
          </c:extLst>
        </c:ser>
        <c:ser>
          <c:idx val="1"/>
          <c:order val="1"/>
          <c:tx>
            <c:v>Corn Farmer Profits</c:v>
          </c:tx>
          <c:spPr>
            <a:ln w="25400">
              <a:solidFill>
                <a:srgbClr val="F1BE48"/>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[0]!BI</c:f>
              <c:numCache>
                <c:formatCode>_("$"* #,##0.00_);_("$"* \(#,##0.00\);_("$"* "-"??_);_(@_)</c:formatCode>
                <c:ptCount val="85"/>
                <c:pt idx="0">
                  <c:v>-0.20445928828491189</c:v>
                </c:pt>
                <c:pt idx="1">
                  <c:v>-0.14473746089630968</c:v>
                </c:pt>
                <c:pt idx="2">
                  <c:v>-6.8486800263884096E-2</c:v>
                </c:pt>
                <c:pt idx="3">
                  <c:v>-4.2974312533698988E-3</c:v>
                </c:pt>
                <c:pt idx="4">
                  <c:v>-3.680874251496502E-2</c:v>
                </c:pt>
                <c:pt idx="5">
                  <c:v>-0.15664360819832868</c:v>
                </c:pt>
                <c:pt idx="6">
                  <c:v>-0.39422313992992986</c:v>
                </c:pt>
                <c:pt idx="7">
                  <c:v>-0.4904608735786613</c:v>
                </c:pt>
                <c:pt idx="8">
                  <c:v>-0.34734829844639847</c:v>
                </c:pt>
                <c:pt idx="9">
                  <c:v>-0.37822946701224258</c:v>
                </c:pt>
                <c:pt idx="10">
                  <c:v>-0.29300210125526704</c:v>
                </c:pt>
                <c:pt idx="11">
                  <c:v>-0.2019238155848726</c:v>
                </c:pt>
                <c:pt idx="12">
                  <c:v>-0.219937791819238</c:v>
                </c:pt>
                <c:pt idx="13">
                  <c:v>-0.21926207507114848</c:v>
                </c:pt>
                <c:pt idx="14">
                  <c:v>-0.21105164796762566</c:v>
                </c:pt>
                <c:pt idx="15">
                  <c:v>-0.2462203667808418</c:v>
                </c:pt>
                <c:pt idx="16">
                  <c:v>-0.29590738723289522</c:v>
                </c:pt>
                <c:pt idx="17">
                  <c:v>-0.31694341433306339</c:v>
                </c:pt>
                <c:pt idx="18">
                  <c:v>-0.20968155182284098</c:v>
                </c:pt>
                <c:pt idx="19">
                  <c:v>-0.32099098260266246</c:v>
                </c:pt>
                <c:pt idx="20">
                  <c:v>-0.12610302706694632</c:v>
                </c:pt>
                <c:pt idx="21">
                  <c:v>-0.11410085111518575</c:v>
                </c:pt>
                <c:pt idx="22">
                  <c:v>-0.1456164260137649</c:v>
                </c:pt>
                <c:pt idx="23">
                  <c:v>-0.13374986965074886</c:v>
                </c:pt>
                <c:pt idx="24">
                  <c:v>-0.16301813063864534</c:v>
                </c:pt>
                <c:pt idx="25">
                  <c:v>-0.15779070194278444</c:v>
                </c:pt>
                <c:pt idx="26">
                  <c:v>-0.17405263214706967</c:v>
                </c:pt>
                <c:pt idx="27">
                  <c:v>-0.16321874892089916</c:v>
                </c:pt>
                <c:pt idx="28">
                  <c:v>-0.11935007073441328</c:v>
                </c:pt>
                <c:pt idx="29">
                  <c:v>-5.9829350587781382E-2</c:v>
                </c:pt>
                <c:pt idx="30">
                  <c:v>-0.28202833630262858</c:v>
                </c:pt>
                <c:pt idx="31">
                  <c:v>-0.33955288267777339</c:v>
                </c:pt>
                <c:pt idx="32">
                  <c:v>-0.16597707251436677</c:v>
                </c:pt>
                <c:pt idx="33">
                  <c:v>-0.11676883511875946</c:v>
                </c:pt>
                <c:pt idx="34">
                  <c:v>-0.11954189173635665</c:v>
                </c:pt>
                <c:pt idx="35">
                  <c:v>-8.6868515087139331E-2</c:v>
                </c:pt>
                <c:pt idx="36">
                  <c:v>-4.2211723196777795E-2</c:v>
                </c:pt>
                <c:pt idx="37">
                  <c:v>-3.2142736796520577E-2</c:v>
                </c:pt>
                <c:pt idx="38">
                  <c:v>-6.1348939020011706E-2</c:v>
                </c:pt>
                <c:pt idx="39">
                  <c:v>-5.5758875439253508E-2</c:v>
                </c:pt>
                <c:pt idx="40">
                  <c:v>-4.6565178215962177E-2</c:v>
                </c:pt>
                <c:pt idx="41">
                  <c:v>-5.8135483931994303E-2</c:v>
                </c:pt>
                <c:pt idx="42">
                  <c:v>-5.004263563350686E-2</c:v>
                </c:pt>
                <c:pt idx="43">
                  <c:v>-0.12580733797153409</c:v>
                </c:pt>
                <c:pt idx="44">
                  <c:v>-1.8920337910137253E-2</c:v>
                </c:pt>
                <c:pt idx="45">
                  <c:v>-2.9835646929046611E-2</c:v>
                </c:pt>
                <c:pt idx="46">
                  <c:v>-3.9821959880487423E-2</c:v>
                </c:pt>
                <c:pt idx="47">
                  <c:v>-7.4379322794682068E-3</c:v>
                </c:pt>
                <c:pt idx="48">
                  <c:v>8.2953534143466179E-3</c:v>
                </c:pt>
                <c:pt idx="49">
                  <c:v>4.4870045418999638E-2</c:v>
                </c:pt>
                <c:pt idx="50">
                  <c:v>7.7126856541082978E-2</c:v>
                </c:pt>
                <c:pt idx="51">
                  <c:v>0.10539745589812766</c:v>
                </c:pt>
                <c:pt idx="52">
                  <c:v>0.14511527155001169</c:v>
                </c:pt>
                <c:pt idx="53">
                  <c:v>3.3826206093437561E-2</c:v>
                </c:pt>
                <c:pt idx="54">
                  <c:v>-3.4245782507094535E-2</c:v>
                </c:pt>
                <c:pt idx="55">
                  <c:v>-5.4581859741225092E-3</c:v>
                </c:pt>
                <c:pt idx="56">
                  <c:v>-7.0023112420513511E-2</c:v>
                </c:pt>
                <c:pt idx="57">
                  <c:v>-2.9001412573037788E-2</c:v>
                </c:pt>
                <c:pt idx="58">
                  <c:v>-3.1585954060848742E-3</c:v>
                </c:pt>
                <c:pt idx="59">
                  <c:v>2.3971939130201347E-2</c:v>
                </c:pt>
                <c:pt idx="60">
                  <c:v>5.1365138325074833E-2</c:v>
                </c:pt>
                <c:pt idx="61">
                  <c:v>5.8036194777121297E-2</c:v>
                </c:pt>
                <c:pt idx="62">
                  <c:v>4.9450728089273976E-2</c:v>
                </c:pt>
                <c:pt idx="63">
                  <c:v>2.3320076179123905E-2</c:v>
                </c:pt>
                <c:pt idx="64">
                  <c:v>7.004907632094648E-2</c:v>
                </c:pt>
                <c:pt idx="65">
                  <c:v>0.25845943915868275</c:v>
                </c:pt>
                <c:pt idx="66">
                  <c:v>0.29518901905225237</c:v>
                </c:pt>
                <c:pt idx="67">
                  <c:v>0.11684555674738717</c:v>
                </c:pt>
                <c:pt idx="68">
                  <c:v>5.0503944302104031E-2</c:v>
                </c:pt>
                <c:pt idx="69">
                  <c:v>0.11607170219958074</c:v>
                </c:pt>
                <c:pt idx="70">
                  <c:v>4.3344690878516001E-2</c:v>
                </c:pt>
                <c:pt idx="71">
                  <c:v>6.9037560917426299E-2</c:v>
                </c:pt>
                <c:pt idx="72">
                  <c:v>9.6205544563156664E-2</c:v>
                </c:pt>
                <c:pt idx="73">
                  <c:v>7.2769404437589724E-2</c:v>
                </c:pt>
                <c:pt idx="74">
                  <c:v>-4.1476100869165089E-2</c:v>
                </c:pt>
                <c:pt idx="75">
                  <c:v>-0.22851082154321456</c:v>
                </c:pt>
                <c:pt idx="76">
                  <c:v>-0.22662813393360959</c:v>
                </c:pt>
                <c:pt idx="77">
                  <c:v>-0.17308312763629119</c:v>
                </c:pt>
                <c:pt idx="78">
                  <c:v>-0.17563365448656509</c:v>
                </c:pt>
                <c:pt idx="79">
                  <c:v>-0.18377903780900828</c:v>
                </c:pt>
                <c:pt idx="80">
                  <c:v>-1.2527731642964168E-2</c:v>
                </c:pt>
                <c:pt idx="81">
                  <c:v>9.5350664625363457E-2</c:v>
                </c:pt>
                <c:pt idx="82">
                  <c:v>0.1862686970839369</c:v>
                </c:pt>
                <c:pt idx="83">
                  <c:v>0.24567379541082324</c:v>
                </c:pt>
                <c:pt idx="84">
                  <c:v>0.49945043279539769</c:v>
                </c:pt>
              </c:numCache>
            </c:numRef>
          </c:val>
          <c:smooth val="0"/>
          <c:extLst>
            <c:ext xmlns:c16="http://schemas.microsoft.com/office/drawing/2014/chart" uri="{C3380CC4-5D6E-409C-BE32-E72D297353CC}">
              <c16:uniqueId val="{00000001-0EB3-43B4-A01E-75DECA162B81}"/>
            </c:ext>
          </c:extLst>
        </c:ser>
        <c:ser>
          <c:idx val="0"/>
          <c:order val="2"/>
          <c:tx>
            <c:v>Ethanol Producer Profits</c:v>
          </c:tx>
          <c:spPr>
            <a:ln w="25400">
              <a:solidFill>
                <a:srgbClr val="C0000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[0]!BG</c:f>
              <c:numCache>
                <c:formatCode>_("$"* #,##0.00_);_("$"* \(#,##0.00\);_("$"* "-"??_);_(@_)</c:formatCode>
                <c:ptCount val="85"/>
                <c:pt idx="0">
                  <c:v>0.40830126100803898</c:v>
                </c:pt>
                <c:pt idx="1">
                  <c:v>0.2748926048302569</c:v>
                </c:pt>
                <c:pt idx="2">
                  <c:v>0.82847141793444656</c:v>
                </c:pt>
                <c:pt idx="3">
                  <c:v>1.0886329284477421</c:v>
                </c:pt>
                <c:pt idx="4">
                  <c:v>0.51652875405070975</c:v>
                </c:pt>
                <c:pt idx="5">
                  <c:v>0.44844913902288153</c:v>
                </c:pt>
                <c:pt idx="6">
                  <c:v>0.4721326424242418</c:v>
                </c:pt>
                <c:pt idx="7">
                  <c:v>0.48719471725417418</c:v>
                </c:pt>
                <c:pt idx="8">
                  <c:v>0.34903462139765029</c:v>
                </c:pt>
                <c:pt idx="9">
                  <c:v>7.439017348014354E-2</c:v>
                </c:pt>
                <c:pt idx="10">
                  <c:v>0.45137510274170212</c:v>
                </c:pt>
                <c:pt idx="11">
                  <c:v>0.44684199616573861</c:v>
                </c:pt>
                <c:pt idx="12">
                  <c:v>-5.2849054004328266E-2</c:v>
                </c:pt>
                <c:pt idx="13">
                  <c:v>-0.10684386133515611</c:v>
                </c:pt>
                <c:pt idx="14">
                  <c:v>-3.5427341341990992E-2</c:v>
                </c:pt>
                <c:pt idx="15">
                  <c:v>0.14413400296845946</c:v>
                </c:pt>
                <c:pt idx="16">
                  <c:v>0.23607058885281296</c:v>
                </c:pt>
                <c:pt idx="17">
                  <c:v>6.2809346969698199E-2</c:v>
                </c:pt>
                <c:pt idx="18">
                  <c:v>-3.4438461471861581E-2</c:v>
                </c:pt>
                <c:pt idx="19">
                  <c:v>1.4893356709956951E-2</c:v>
                </c:pt>
                <c:pt idx="20">
                  <c:v>-7.3435129684601863E-2</c:v>
                </c:pt>
                <c:pt idx="21">
                  <c:v>-3.5060469820655138E-2</c:v>
                </c:pt>
                <c:pt idx="22">
                  <c:v>-5.8617804004328145E-2</c:v>
                </c:pt>
                <c:pt idx="23">
                  <c:v>-0.11834763354978328</c:v>
                </c:pt>
                <c:pt idx="24">
                  <c:v>-0.2117942398384538</c:v>
                </c:pt>
                <c:pt idx="25">
                  <c:v>-0.1288459204468051</c:v>
                </c:pt>
                <c:pt idx="26">
                  <c:v>-0.15716968650915342</c:v>
                </c:pt>
                <c:pt idx="27">
                  <c:v>-3.9034627087207285E-2</c:v>
                </c:pt>
                <c:pt idx="28">
                  <c:v>2.404240094047605E-2</c:v>
                </c:pt>
                <c:pt idx="29">
                  <c:v>0.13337136435351993</c:v>
                </c:pt>
                <c:pt idx="30">
                  <c:v>0.20240409797954517</c:v>
                </c:pt>
                <c:pt idx="31">
                  <c:v>5.2571531447034081E-2</c:v>
                </c:pt>
                <c:pt idx="32">
                  <c:v>0.11563534625571381</c:v>
                </c:pt>
                <c:pt idx="33">
                  <c:v>0.12447091003345601</c:v>
                </c:pt>
                <c:pt idx="34">
                  <c:v>0.15732194729716364</c:v>
                </c:pt>
                <c:pt idx="35">
                  <c:v>0.20455696395243694</c:v>
                </c:pt>
                <c:pt idx="36">
                  <c:v>-0.10134236937747731</c:v>
                </c:pt>
                <c:pt idx="37">
                  <c:v>-0.1307825988340634</c:v>
                </c:pt>
                <c:pt idx="38">
                  <c:v>-9.7405468720173083E-2</c:v>
                </c:pt>
                <c:pt idx="39">
                  <c:v>3.9636209373950404E-2</c:v>
                </c:pt>
                <c:pt idx="40">
                  <c:v>-7.5498535239250986E-2</c:v>
                </c:pt>
                <c:pt idx="41">
                  <c:v>3.552204878899401E-3</c:v>
                </c:pt>
                <c:pt idx="42">
                  <c:v>-2.3026293103900031E-2</c:v>
                </c:pt>
                <c:pt idx="43">
                  <c:v>8.6140918610603245E-2</c:v>
                </c:pt>
                <c:pt idx="44">
                  <c:v>9.8748237468650801E-2</c:v>
                </c:pt>
                <c:pt idx="45">
                  <c:v>2.40915700063149E-2</c:v>
                </c:pt>
                <c:pt idx="46">
                  <c:v>4.8898051552770383E-3</c:v>
                </c:pt>
                <c:pt idx="47">
                  <c:v>-0.10638519251162726</c:v>
                </c:pt>
                <c:pt idx="48">
                  <c:v>-9.2538677084796683E-2</c:v>
                </c:pt>
                <c:pt idx="49">
                  <c:v>-5.482138959854943E-2</c:v>
                </c:pt>
                <c:pt idx="50">
                  <c:v>1.7152702442682743E-2</c:v>
                </c:pt>
                <c:pt idx="51">
                  <c:v>4.1139948456358377E-2</c:v>
                </c:pt>
                <c:pt idx="52">
                  <c:v>4.4113808817039191E-2</c:v>
                </c:pt>
                <c:pt idx="53">
                  <c:v>8.1223261686302228E-2</c:v>
                </c:pt>
                <c:pt idx="54">
                  <c:v>2.6679180479753262E-2</c:v>
                </c:pt>
                <c:pt idx="55">
                  <c:v>-1.3082102997789002E-2</c:v>
                </c:pt>
                <c:pt idx="56">
                  <c:v>-0.10489987474146489</c:v>
                </c:pt>
                <c:pt idx="57">
                  <c:v>-0.16794813729851654</c:v>
                </c:pt>
                <c:pt idx="58">
                  <c:v>-0.17685797647905388</c:v>
                </c:pt>
                <c:pt idx="59">
                  <c:v>-0.19667512829079792</c:v>
                </c:pt>
                <c:pt idx="60">
                  <c:v>-0.2239934506428749</c:v>
                </c:pt>
                <c:pt idx="61">
                  <c:v>-0.23239603815424692</c:v>
                </c:pt>
                <c:pt idx="62">
                  <c:v>-0.14754348161296171</c:v>
                </c:pt>
                <c:pt idx="63">
                  <c:v>-0.11470901066298977</c:v>
                </c:pt>
                <c:pt idx="64">
                  <c:v>-0.25726719298162659</c:v>
                </c:pt>
                <c:pt idx="65">
                  <c:v>-0.21510842223494442</c:v>
                </c:pt>
                <c:pt idx="66">
                  <c:v>-0.21310071795762719</c:v>
                </c:pt>
                <c:pt idx="67">
                  <c:v>-0.16748351096272862</c:v>
                </c:pt>
                <c:pt idx="68">
                  <c:v>-0.17584367995929773</c:v>
                </c:pt>
                <c:pt idx="69">
                  <c:v>-3.9680878210986315E-2</c:v>
                </c:pt>
                <c:pt idx="70">
                  <c:v>-2.4436536943597709E-2</c:v>
                </c:pt>
                <c:pt idx="71">
                  <c:v>-0.11704725010211159</c:v>
                </c:pt>
                <c:pt idx="72">
                  <c:v>-0.25745257614091344</c:v>
                </c:pt>
                <c:pt idx="73">
                  <c:v>-0.22075694732105711</c:v>
                </c:pt>
                <c:pt idx="74">
                  <c:v>-0.26268579316730878</c:v>
                </c:pt>
                <c:pt idx="75">
                  <c:v>-0.23706263969720553</c:v>
                </c:pt>
                <c:pt idx="76">
                  <c:v>-0.17164785431496332</c:v>
                </c:pt>
                <c:pt idx="77">
                  <c:v>-7.1316164609958044E-2</c:v>
                </c:pt>
                <c:pt idx="78">
                  <c:v>-4.9265575594907851E-3</c:v>
                </c:pt>
                <c:pt idx="79">
                  <c:v>-0.10443793635849441</c:v>
                </c:pt>
                <c:pt idx="80">
                  <c:v>-0.10421820068224164</c:v>
                </c:pt>
                <c:pt idx="81">
                  <c:v>-8.2679193822650321E-2</c:v>
                </c:pt>
                <c:pt idx="82">
                  <c:v>-0.11163656723155135</c:v>
                </c:pt>
                <c:pt idx="83">
                  <c:v>-0.28381141168238555</c:v>
                </c:pt>
                <c:pt idx="84">
                  <c:v>-0.3232999637250149</c:v>
                </c:pt>
              </c:numCache>
            </c:numRef>
          </c:val>
          <c:smooth val="0"/>
          <c:extLst>
            <c:ext xmlns:c16="http://schemas.microsoft.com/office/drawing/2014/chart" uri="{C3380CC4-5D6E-409C-BE32-E72D297353CC}">
              <c16:uniqueId val="{00000002-0EB3-43B4-A01E-75DECA162B81}"/>
            </c:ext>
          </c:extLst>
        </c:ser>
        <c:dLbls>
          <c:showLegendKey val="0"/>
          <c:showVal val="0"/>
          <c:showCatName val="0"/>
          <c:showSerName val="0"/>
          <c:showPercent val="0"/>
          <c:showBubbleSize val="0"/>
        </c:dLbls>
        <c:smooth val="0"/>
        <c:axId val="759825392"/>
        <c:axId val="759825952"/>
      </c:lineChart>
      <c:dateAx>
        <c:axId val="759825392"/>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a:pPr>
            <a:endParaRPr lang="en-US"/>
          </a:p>
        </c:txPr>
        <c:crossAx val="759825952"/>
        <c:crosses val="autoZero"/>
        <c:auto val="1"/>
        <c:lblOffset val="100"/>
        <c:baseTimeUnit val="months"/>
        <c:majorUnit val="5"/>
        <c:majorTimeUnit val="months"/>
        <c:minorUnit val="1"/>
        <c:minorTimeUnit val="months"/>
      </c:dateAx>
      <c:valAx>
        <c:axId val="759825952"/>
        <c:scaling>
          <c:orientation val="minMax"/>
        </c:scaling>
        <c:delete val="0"/>
        <c:axPos val="l"/>
        <c:majorGridlines>
          <c:spPr>
            <a:ln w="3175">
              <a:solidFill>
                <a:srgbClr val="000000"/>
              </a:solidFill>
              <a:prstDash val="solid"/>
            </a:ln>
          </c:spPr>
        </c:majorGridlines>
        <c:title>
          <c:tx>
            <c:rich>
              <a:bodyPr/>
              <a:lstStyle/>
              <a:p>
                <a:pPr>
                  <a:defRPr/>
                </a:pPr>
                <a:r>
                  <a:rPr lang="en-US"/>
                  <a:t>$ per gallon</a:t>
                </a:r>
              </a:p>
            </c:rich>
          </c:tx>
          <c:layout>
            <c:manualLayout>
              <c:xMode val="edge"/>
              <c:yMode val="edge"/>
              <c:x val="6.6594533754518077E-3"/>
              <c:y val="0.45351737850950441"/>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759825392"/>
        <c:crosses val="autoZero"/>
        <c:crossBetween val="midCat"/>
      </c:valAx>
      <c:spPr>
        <a:solidFill>
          <a:srgbClr val="FFFFFF"/>
        </a:solidFill>
        <a:ln w="12700">
          <a:solidFill>
            <a:srgbClr val="808080"/>
          </a:solidFill>
          <a:prstDash val="solid"/>
        </a:ln>
      </c:spPr>
    </c:plotArea>
    <c:legend>
      <c:legendPos val="r"/>
      <c:layout>
        <c:manualLayout>
          <c:xMode val="edge"/>
          <c:yMode val="edge"/>
          <c:x val="0.60088317575483985"/>
          <c:y val="0.23667334764972561"/>
          <c:w val="0.32947637489261788"/>
          <c:h val="0.14202322436968107"/>
        </c:manualLayout>
      </c:layout>
      <c:overlay val="0"/>
      <c:spPr>
        <a:solidFill>
          <a:srgbClr val="FFFFFF"/>
        </a:solidFill>
        <a:ln w="3175">
          <a:solidFill>
            <a:srgbClr val="000000"/>
          </a:solidFill>
          <a:prstDash val="solid"/>
        </a:ln>
      </c:spPr>
    </c:legend>
    <c:plotVisOnly val="1"/>
    <c:dispBlanksAs val="zero"/>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c:pageMargins b="0.750000000000002" l="0.70000000000000095" r="0.70000000000000095" t="0.750000000000002"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1"/>
              <a:t>Monthly Input Prices</a:t>
            </a:r>
          </a:p>
          <a:p>
            <a:pPr>
              <a:defRPr/>
            </a:pPr>
            <a:r>
              <a:rPr lang="en-US"/>
              <a:t>(Iowa Corn and Natural Gas Prices)</a:t>
            </a:r>
          </a:p>
        </c:rich>
      </c:tx>
      <c:layout>
        <c:manualLayout>
          <c:xMode val="edge"/>
          <c:yMode val="edge"/>
          <c:x val="0.33144148944872498"/>
          <c:y val="1.85088494954175E-2"/>
        </c:manualLayout>
      </c:layout>
      <c:overlay val="0"/>
      <c:spPr>
        <a:noFill/>
        <a:ln w="25400">
          <a:noFill/>
        </a:ln>
      </c:spPr>
    </c:title>
    <c:autoTitleDeleted val="0"/>
    <c:plotArea>
      <c:layout>
        <c:manualLayout>
          <c:layoutTarget val="inner"/>
          <c:xMode val="edge"/>
          <c:yMode val="edge"/>
          <c:x val="0.11613094517031525"/>
          <c:y val="0.22440455782100899"/>
          <c:w val="0.74962660436676187"/>
          <c:h val="0.45459862715774901"/>
        </c:manualLayout>
      </c:layout>
      <c:lineChart>
        <c:grouping val="standard"/>
        <c:varyColors val="0"/>
        <c:ser>
          <c:idx val="0"/>
          <c:order val="1"/>
          <c:tx>
            <c:v>Corn price per bushel</c:v>
          </c:tx>
          <c:spPr>
            <a:ln w="25400">
              <a:solidFill>
                <a:srgbClr val="00008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[0]!H</c:f>
              <c:numCache>
                <c:formatCode>_("$"* #,##0.00_);_("$"* \(#,##0.00\);_("$"* "-"??_);_(@_)</c:formatCode>
                <c:ptCount val="85"/>
                <c:pt idx="0">
                  <c:v>4.2671422619047616</c:v>
                </c:pt>
                <c:pt idx="1">
                  <c:v>4.4448355263157904</c:v>
                </c:pt>
                <c:pt idx="2">
                  <c:v>4.6688095238095242</c:v>
                </c:pt>
                <c:pt idx="3">
                  <c:v>4.8590119047619051</c:v>
                </c:pt>
                <c:pt idx="4">
                  <c:v>4.7784523809523813</c:v>
                </c:pt>
                <c:pt idx="5">
                  <c:v>4.4533869047619055</c:v>
                </c:pt>
                <c:pt idx="6">
                  <c:v>3.7986363636363638</c:v>
                </c:pt>
                <c:pt idx="7">
                  <c:v>3.5396428571428582</c:v>
                </c:pt>
                <c:pt idx="8">
                  <c:v>3.3420357142857129</c:v>
                </c:pt>
                <c:pt idx="9">
                  <c:v>3.2640909090909087</c:v>
                </c:pt>
                <c:pt idx="10">
                  <c:v>3.5112500000000004</c:v>
                </c:pt>
                <c:pt idx="11">
                  <c:v>3.774791666666665</c:v>
                </c:pt>
                <c:pt idx="12">
                  <c:v>3.7328750000000013</c:v>
                </c:pt>
                <c:pt idx="13">
                  <c:v>3.7432894736842113</c:v>
                </c:pt>
                <c:pt idx="14">
                  <c:v>3.7748011363636351</c:v>
                </c:pt>
                <c:pt idx="15">
                  <c:v>3.68485119047619</c:v>
                </c:pt>
                <c:pt idx="16">
                  <c:v>3.5542500000000006</c:v>
                </c:pt>
                <c:pt idx="17">
                  <c:v>3.5038715909090898</c:v>
                </c:pt>
                <c:pt idx="18">
                  <c:v>3.812727272727273</c:v>
                </c:pt>
                <c:pt idx="19">
                  <c:v>3.5095833333333326</c:v>
                </c:pt>
                <c:pt idx="20">
                  <c:v>3.5240476190476202</c:v>
                </c:pt>
                <c:pt idx="21">
                  <c:v>3.5657142857142854</c:v>
                </c:pt>
                <c:pt idx="22">
                  <c:v>3.4855312500000002</c:v>
                </c:pt>
                <c:pt idx="23">
                  <c:v>3.5268181818181814</c:v>
                </c:pt>
                <c:pt idx="24">
                  <c:v>3.4529276250538077</c:v>
                </c:pt>
                <c:pt idx="25">
                  <c:v>3.4756249994039536</c:v>
                </c:pt>
                <c:pt idx="26">
                  <c:v>3.4381521688336911</c:v>
                </c:pt>
                <c:pt idx="27">
                  <c:v>3.4765476158687045</c:v>
                </c:pt>
                <c:pt idx="28">
                  <c:v>3.607440488792601</c:v>
                </c:pt>
                <c:pt idx="29">
                  <c:v>3.7821590792049062</c:v>
                </c:pt>
                <c:pt idx="30">
                  <c:v>3.1680624932050705</c:v>
                </c:pt>
                <c:pt idx="31">
                  <c:v>3.0150543373564016</c:v>
                </c:pt>
                <c:pt idx="32">
                  <c:v>3.0030059619176956</c:v>
                </c:pt>
                <c:pt idx="33">
                  <c:v>3.1482142891202654</c:v>
                </c:pt>
                <c:pt idx="34">
                  <c:v>3.1478749930858614</c:v>
                </c:pt>
                <c:pt idx="35">
                  <c:v>3.2467857101985387</c:v>
                </c:pt>
                <c:pt idx="36">
                  <c:v>3.3792499899864197</c:v>
                </c:pt>
                <c:pt idx="37">
                  <c:v>3.4148684144020081</c:v>
                </c:pt>
                <c:pt idx="38">
                  <c:v>3.3405163106711013</c:v>
                </c:pt>
                <c:pt idx="39">
                  <c:v>3.3635937511920928</c:v>
                </c:pt>
                <c:pt idx="40">
                  <c:v>3.3967613659121771</c:v>
                </c:pt>
                <c:pt idx="41">
                  <c:v>3.3717897724021566</c:v>
                </c:pt>
                <c:pt idx="42">
                  <c:v>3.4018750101327897</c:v>
                </c:pt>
                <c:pt idx="43">
                  <c:v>3.1971591060811821</c:v>
                </c:pt>
                <c:pt idx="44">
                  <c:v>3.1779375314712524</c:v>
                </c:pt>
                <c:pt idx="45">
                  <c:v>3.1547619161151705</c:v>
                </c:pt>
                <c:pt idx="46">
                  <c:v>3.1341874897480011</c:v>
                </c:pt>
                <c:pt idx="47">
                  <c:v>3.2322500169277193</c:v>
                </c:pt>
                <c:pt idx="48">
                  <c:v>3.2836904667672657</c:v>
                </c:pt>
                <c:pt idx="49">
                  <c:v>3.393486854277159</c:v>
                </c:pt>
                <c:pt idx="50">
                  <c:v>3.4911931753158569</c:v>
                </c:pt>
                <c:pt idx="51">
                  <c:v>3.5777381034124467</c:v>
                </c:pt>
                <c:pt idx="52">
                  <c:v>3.6963352371345866</c:v>
                </c:pt>
                <c:pt idx="53">
                  <c:v>3.3921131037530445</c:v>
                </c:pt>
                <c:pt idx="54">
                  <c:v>3.2088987855684188</c:v>
                </c:pt>
                <c:pt idx="55">
                  <c:v>3.2968913057576055</c:v>
                </c:pt>
                <c:pt idx="56">
                  <c:v>3.1686184280797054</c:v>
                </c:pt>
                <c:pt idx="57">
                  <c:v>3.2915909019383518</c:v>
                </c:pt>
                <c:pt idx="58">
                  <c:v>3.3720625042915344</c:v>
                </c:pt>
                <c:pt idx="59">
                  <c:v>3.4561397152788498</c:v>
                </c:pt>
                <c:pt idx="60">
                  <c:v>3.5409523873102096</c:v>
                </c:pt>
                <c:pt idx="61">
                  <c:v>3.5677430596616535</c:v>
                </c:pt>
                <c:pt idx="62">
                  <c:v>3.5518154672213962</c:v>
                </c:pt>
                <c:pt idx="63">
                  <c:v>3.4867613561586897</c:v>
                </c:pt>
                <c:pt idx="64">
                  <c:v>3.6257142708415078</c:v>
                </c:pt>
                <c:pt idx="65">
                  <c:v>4.1613750010728836</c:v>
                </c:pt>
                <c:pt idx="66">
                  <c:v>4.2723295390605927</c:v>
                </c:pt>
                <c:pt idx="67">
                  <c:v>3.7810795588926838</c:v>
                </c:pt>
                <c:pt idx="68">
                  <c:v>3.6517812460660934</c:v>
                </c:pt>
                <c:pt idx="69">
                  <c:v>3.8441250085830689</c:v>
                </c:pt>
                <c:pt idx="70">
                  <c:v>3.6492434172881274</c:v>
                </c:pt>
                <c:pt idx="71">
                  <c:v>3.7299374938011169</c:v>
                </c:pt>
                <c:pt idx="72">
                  <c:v>3.8147618884132024</c:v>
                </c:pt>
                <c:pt idx="73">
                  <c:v>3.7578947364656554</c:v>
                </c:pt>
                <c:pt idx="74">
                  <c:v>3.4467613620107822</c:v>
                </c:pt>
                <c:pt idx="75">
                  <c:v>2.9318181845274838</c:v>
                </c:pt>
                <c:pt idx="76">
                  <c:v>2.9458437502384185</c:v>
                </c:pt>
                <c:pt idx="77">
                  <c:v>3.1045238082749504</c:v>
                </c:pt>
                <c:pt idx="78">
                  <c:v>3.1061363734982232</c:v>
                </c:pt>
                <c:pt idx="79">
                  <c:v>3.0920833405994235</c:v>
                </c:pt>
                <c:pt idx="80">
                  <c:v>3.5054761966069541</c:v>
                </c:pt>
                <c:pt idx="81">
                  <c:v>3.8160714166504994</c:v>
                </c:pt>
                <c:pt idx="82">
                  <c:v>4.0791776180267334</c:v>
                </c:pt>
                <c:pt idx="83">
                  <c:v>4.254047603834243</c:v>
                </c:pt>
                <c:pt idx="84">
                  <c:v>4.9731578990032794</c:v>
                </c:pt>
              </c:numCache>
            </c:numRef>
          </c:val>
          <c:smooth val="0"/>
          <c:extLst>
            <c:ext xmlns:c16="http://schemas.microsoft.com/office/drawing/2014/chart" uri="{C3380CC4-5D6E-409C-BE32-E72D297353CC}">
              <c16:uniqueId val="{00000000-72DA-483B-8179-DDE5412462E5}"/>
            </c:ext>
          </c:extLst>
        </c:ser>
        <c:dLbls>
          <c:showLegendKey val="0"/>
          <c:showVal val="0"/>
          <c:showCatName val="0"/>
          <c:showSerName val="0"/>
          <c:showPercent val="0"/>
          <c:showBubbleSize val="0"/>
        </c:dLbls>
        <c:marker val="1"/>
        <c:smooth val="0"/>
        <c:axId val="204821216"/>
        <c:axId val="204821776"/>
      </c:lineChart>
      <c:lineChart>
        <c:grouping val="standard"/>
        <c:varyColors val="0"/>
        <c:ser>
          <c:idx val="1"/>
          <c:order val="0"/>
          <c:tx>
            <c:v>Natural Gas price per Cubic Foot</c:v>
          </c:tx>
          <c:spPr>
            <a:ln w="25400">
              <a:solidFill>
                <a:srgbClr val="C00000"/>
              </a:solidFill>
              <a:prstDash val="solid"/>
            </a:ln>
          </c:spPr>
          <c:marker>
            <c:symbol val="square"/>
            <c:size val="3"/>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[0]!J</c:f>
              <c:numCache>
                <c:formatCode>_("$"* #,##0.00_);_("$"* \(#,##0.00\);_("$"* "-"??_);_(@_)</c:formatCode>
                <c:ptCount val="85"/>
                <c:pt idx="0">
                  <c:v>7.2</c:v>
                </c:pt>
                <c:pt idx="1">
                  <c:v>8.77</c:v>
                </c:pt>
                <c:pt idx="2">
                  <c:v>8.8699999999999992</c:v>
                </c:pt>
                <c:pt idx="3">
                  <c:v>7.91</c:v>
                </c:pt>
                <c:pt idx="4">
                  <c:v>7.78</c:v>
                </c:pt>
                <c:pt idx="5">
                  <c:v>8.66</c:v>
                </c:pt>
                <c:pt idx="6">
                  <c:v>7.6</c:v>
                </c:pt>
                <c:pt idx="7">
                  <c:v>8</c:v>
                </c:pt>
                <c:pt idx="8">
                  <c:v>7.8</c:v>
                </c:pt>
                <c:pt idx="9">
                  <c:v>6.67</c:v>
                </c:pt>
                <c:pt idx="10">
                  <c:v>6.49</c:v>
                </c:pt>
                <c:pt idx="11">
                  <c:v>6.91</c:v>
                </c:pt>
                <c:pt idx="12">
                  <c:v>6.42</c:v>
                </c:pt>
                <c:pt idx="13">
                  <c:v>5.65</c:v>
                </c:pt>
                <c:pt idx="14">
                  <c:v>5.69</c:v>
                </c:pt>
                <c:pt idx="15">
                  <c:v>4.4800000000000004</c:v>
                </c:pt>
                <c:pt idx="16">
                  <c:v>4.7699999999999996</c:v>
                </c:pt>
                <c:pt idx="17">
                  <c:v>4.78</c:v>
                </c:pt>
                <c:pt idx="18">
                  <c:v>5.46</c:v>
                </c:pt>
                <c:pt idx="19">
                  <c:v>5.13</c:v>
                </c:pt>
                <c:pt idx="20">
                  <c:v>6.19</c:v>
                </c:pt>
                <c:pt idx="21">
                  <c:v>4.57</c:v>
                </c:pt>
                <c:pt idx="22">
                  <c:v>5.28</c:v>
                </c:pt>
                <c:pt idx="23">
                  <c:v>4.62</c:v>
                </c:pt>
                <c:pt idx="24">
                  <c:v>5.01</c:v>
                </c:pt>
                <c:pt idx="25">
                  <c:v>4.3600000000000003</c:v>
                </c:pt>
                <c:pt idx="26">
                  <c:v>4.8600000000000003</c:v>
                </c:pt>
                <c:pt idx="27">
                  <c:v>4.4400000000000004</c:v>
                </c:pt>
                <c:pt idx="28">
                  <c:v>4.07</c:v>
                </c:pt>
                <c:pt idx="29">
                  <c:v>4.4400000000000004</c:v>
                </c:pt>
                <c:pt idx="30">
                  <c:v>4.66</c:v>
                </c:pt>
                <c:pt idx="31">
                  <c:v>4.33</c:v>
                </c:pt>
                <c:pt idx="32">
                  <c:v>4.96</c:v>
                </c:pt>
                <c:pt idx="33">
                  <c:v>4.9400000000000004</c:v>
                </c:pt>
                <c:pt idx="34">
                  <c:v>4.68</c:v>
                </c:pt>
                <c:pt idx="35">
                  <c:v>5.15</c:v>
                </c:pt>
                <c:pt idx="36">
                  <c:v>5.22</c:v>
                </c:pt>
                <c:pt idx="37">
                  <c:v>5.14</c:v>
                </c:pt>
                <c:pt idx="38">
                  <c:v>4.6900000000000004</c:v>
                </c:pt>
                <c:pt idx="39">
                  <c:v>5.0599999999999996</c:v>
                </c:pt>
                <c:pt idx="40">
                  <c:v>5.31</c:v>
                </c:pt>
                <c:pt idx="41">
                  <c:v>5.51</c:v>
                </c:pt>
                <c:pt idx="42">
                  <c:v>5.43</c:v>
                </c:pt>
                <c:pt idx="43">
                  <c:v>5.18</c:v>
                </c:pt>
                <c:pt idx="44">
                  <c:v>5.33</c:v>
                </c:pt>
                <c:pt idx="45">
                  <c:v>5.0599999999999996</c:v>
                </c:pt>
                <c:pt idx="46">
                  <c:v>5.12</c:v>
                </c:pt>
                <c:pt idx="47">
                  <c:v>5.55</c:v>
                </c:pt>
                <c:pt idx="48">
                  <c:v>5.55</c:v>
                </c:pt>
                <c:pt idx="49">
                  <c:v>6.08</c:v>
                </c:pt>
                <c:pt idx="50">
                  <c:v>5.28</c:v>
                </c:pt>
                <c:pt idx="51">
                  <c:v>5.18</c:v>
                </c:pt>
                <c:pt idx="52">
                  <c:v>4.37</c:v>
                </c:pt>
                <c:pt idx="53">
                  <c:v>4.33</c:v>
                </c:pt>
                <c:pt idx="54">
                  <c:v>4.46</c:v>
                </c:pt>
                <c:pt idx="55">
                  <c:v>4.79</c:v>
                </c:pt>
                <c:pt idx="56">
                  <c:v>5.38</c:v>
                </c:pt>
                <c:pt idx="57">
                  <c:v>5.05</c:v>
                </c:pt>
                <c:pt idx="58">
                  <c:v>5.82</c:v>
                </c:pt>
                <c:pt idx="59">
                  <c:v>6.35</c:v>
                </c:pt>
                <c:pt idx="60">
                  <c:v>5.66</c:v>
                </c:pt>
                <c:pt idx="61">
                  <c:v>5.36</c:v>
                </c:pt>
                <c:pt idx="62">
                  <c:v>5.57</c:v>
                </c:pt>
                <c:pt idx="63">
                  <c:v>4.9400000000000004</c:v>
                </c:pt>
                <c:pt idx="64">
                  <c:v>4.74</c:v>
                </c:pt>
                <c:pt idx="65">
                  <c:v>4.75</c:v>
                </c:pt>
                <c:pt idx="66">
                  <c:v>4.3499999999999996</c:v>
                </c:pt>
                <c:pt idx="67">
                  <c:v>4.1100000000000003</c:v>
                </c:pt>
                <c:pt idx="68">
                  <c:v>4.6100000000000003</c:v>
                </c:pt>
                <c:pt idx="69">
                  <c:v>4.6900000000000004</c:v>
                </c:pt>
                <c:pt idx="70">
                  <c:v>4.7300000000000004</c:v>
                </c:pt>
                <c:pt idx="71">
                  <c:v>4.84</c:v>
                </c:pt>
                <c:pt idx="72">
                  <c:v>4.59</c:v>
                </c:pt>
                <c:pt idx="73">
                  <c:v>3.95</c:v>
                </c:pt>
                <c:pt idx="74">
                  <c:v>3.99</c:v>
                </c:pt>
                <c:pt idx="75">
                  <c:v>3.76</c:v>
                </c:pt>
                <c:pt idx="76">
                  <c:v>3.95</c:v>
                </c:pt>
                <c:pt idx="77">
                  <c:v>3.46</c:v>
                </c:pt>
                <c:pt idx="78">
                  <c:v>3.49</c:v>
                </c:pt>
                <c:pt idx="79">
                  <c:v>4</c:v>
                </c:pt>
                <c:pt idx="80">
                  <c:v>4.72</c:v>
                </c:pt>
                <c:pt idx="81">
                  <c:v>4.3899999999999997</c:v>
                </c:pt>
                <c:pt idx="82">
                  <c:v>5.44</c:v>
                </c:pt>
                <c:pt idx="83">
                  <c:v>5.44</c:v>
                </c:pt>
                <c:pt idx="84">
                  <c:v>5.44</c:v>
                </c:pt>
              </c:numCache>
            </c:numRef>
          </c:val>
          <c:smooth val="0"/>
          <c:extLst>
            <c:ext xmlns:c16="http://schemas.microsoft.com/office/drawing/2014/chart" uri="{C3380CC4-5D6E-409C-BE32-E72D297353CC}">
              <c16:uniqueId val="{00000001-72DA-483B-8179-DDE5412462E5}"/>
            </c:ext>
          </c:extLst>
        </c:ser>
        <c:dLbls>
          <c:showLegendKey val="0"/>
          <c:showVal val="0"/>
          <c:showCatName val="0"/>
          <c:showSerName val="0"/>
          <c:showPercent val="0"/>
          <c:showBubbleSize val="0"/>
        </c:dLbls>
        <c:marker val="1"/>
        <c:smooth val="0"/>
        <c:axId val="204822336"/>
        <c:axId val="204822896"/>
      </c:lineChart>
      <c:dateAx>
        <c:axId val="204821216"/>
        <c:scaling>
          <c:orientation val="minMax"/>
        </c:scaling>
        <c:delete val="0"/>
        <c:axPos val="b"/>
        <c:numFmt formatCode="mmm\-yy" sourceLinked="0"/>
        <c:majorTickMark val="out"/>
        <c:minorTickMark val="out"/>
        <c:tickLblPos val="nextTo"/>
        <c:spPr>
          <a:ln w="3175">
            <a:solidFill>
              <a:srgbClr val="000000"/>
            </a:solidFill>
            <a:prstDash val="solid"/>
          </a:ln>
        </c:spPr>
        <c:txPr>
          <a:bodyPr rot="-2700000" vert="horz"/>
          <a:lstStyle/>
          <a:p>
            <a:pPr>
              <a:defRPr/>
            </a:pPr>
            <a:endParaRPr lang="en-US"/>
          </a:p>
        </c:txPr>
        <c:crossAx val="204821776"/>
        <c:crosses val="autoZero"/>
        <c:auto val="1"/>
        <c:lblOffset val="100"/>
        <c:baseTimeUnit val="months"/>
        <c:majorUnit val="5"/>
        <c:majorTimeUnit val="months"/>
        <c:minorUnit val="1"/>
        <c:minorTimeUnit val="months"/>
      </c:dateAx>
      <c:valAx>
        <c:axId val="204821776"/>
        <c:scaling>
          <c:orientation val="minMax"/>
        </c:scaling>
        <c:delete val="0"/>
        <c:axPos val="l"/>
        <c:majorGridlines>
          <c:spPr>
            <a:ln w="3175">
              <a:solidFill>
                <a:srgbClr val="000000"/>
              </a:solidFill>
              <a:prstDash val="solid"/>
            </a:ln>
          </c:spPr>
        </c:majorGridlines>
        <c:title>
          <c:tx>
            <c:rich>
              <a:bodyPr/>
              <a:lstStyle/>
              <a:p>
                <a:pPr>
                  <a:defRPr/>
                </a:pPr>
                <a:r>
                  <a:rPr lang="en-US"/>
                  <a:t>Corn $ Per Bushel</a:t>
                </a:r>
              </a:p>
            </c:rich>
          </c:tx>
          <c:layout>
            <c:manualLayout>
              <c:xMode val="edge"/>
              <c:yMode val="edge"/>
              <c:x val="6.2199816296337898E-3"/>
              <c:y val="0.200128777352029"/>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04821216"/>
        <c:crosses val="autoZero"/>
        <c:crossBetween val="between"/>
      </c:valAx>
      <c:dateAx>
        <c:axId val="204822336"/>
        <c:scaling>
          <c:orientation val="minMax"/>
        </c:scaling>
        <c:delete val="1"/>
        <c:axPos val="b"/>
        <c:numFmt formatCode="mmm\-yy" sourceLinked="1"/>
        <c:majorTickMark val="out"/>
        <c:minorTickMark val="none"/>
        <c:tickLblPos val="none"/>
        <c:crossAx val="204822896"/>
        <c:crosses val="autoZero"/>
        <c:auto val="1"/>
        <c:lblOffset val="100"/>
        <c:baseTimeUnit val="months"/>
      </c:dateAx>
      <c:valAx>
        <c:axId val="204822896"/>
        <c:scaling>
          <c:orientation val="minMax"/>
        </c:scaling>
        <c:delete val="0"/>
        <c:axPos val="r"/>
        <c:title>
          <c:tx>
            <c:rich>
              <a:bodyPr/>
              <a:lstStyle/>
              <a:p>
                <a:pPr>
                  <a:defRPr/>
                </a:pPr>
                <a:r>
                  <a:rPr lang="en-US"/>
                  <a:t>Natural Gas $ Per Cubic Foot</a:t>
                </a:r>
              </a:p>
            </c:rich>
          </c:tx>
          <c:layout>
            <c:manualLayout>
              <c:xMode val="edge"/>
              <c:yMode val="edge"/>
              <c:x val="0.96777333918304198"/>
              <c:y val="0.124861581148162"/>
            </c:manualLayout>
          </c:layout>
          <c:overlay val="0"/>
          <c:spPr>
            <a:noFill/>
            <a:ln w="25400">
              <a:noFill/>
            </a:ln>
          </c:spPr>
        </c:title>
        <c:numFmt formatCode="_(&quot;$&quot;* #,##0.00_);_(&quot;$&quot;* \(#,##0.00\);_(&quot;$&quot;* &quot;-&quot;??_);_(@_)" sourceLinked="1"/>
        <c:majorTickMark val="cross"/>
        <c:minorTickMark val="none"/>
        <c:tickLblPos val="nextTo"/>
        <c:spPr>
          <a:ln w="3175">
            <a:solidFill>
              <a:srgbClr val="000000"/>
            </a:solidFill>
            <a:prstDash val="solid"/>
          </a:ln>
        </c:spPr>
        <c:txPr>
          <a:bodyPr rot="0" vert="horz"/>
          <a:lstStyle/>
          <a:p>
            <a:pPr>
              <a:defRPr/>
            </a:pPr>
            <a:endParaRPr lang="en-US"/>
          </a:p>
        </c:txPr>
        <c:crossAx val="204822336"/>
        <c:crosses val="max"/>
        <c:crossBetween val="between"/>
        <c:majorUnit val="2"/>
      </c:valAx>
      <c:spPr>
        <a:solidFill>
          <a:srgbClr val="FFFFFF"/>
        </a:solidFill>
        <a:ln w="12700">
          <a:solidFill>
            <a:srgbClr val="808080"/>
          </a:solidFill>
          <a:prstDash val="solid"/>
        </a:ln>
      </c:spPr>
    </c:plotArea>
    <c:legend>
      <c:legendPos val="r"/>
      <c:layout>
        <c:manualLayout>
          <c:xMode val="edge"/>
          <c:yMode val="edge"/>
          <c:x val="0.18153116124414101"/>
          <c:y val="0.87521602640966001"/>
          <c:w val="0.70462636404643497"/>
          <c:h val="9.2944264319901201E-2"/>
        </c:manualLayout>
      </c:layout>
      <c:overlay val="0"/>
      <c:spPr>
        <a:solidFill>
          <a:srgbClr val="FFFFFF"/>
        </a:solidFill>
        <a:ln w="3175">
          <a:solidFill>
            <a:srgbClr val="000000"/>
          </a:solidFill>
          <a:prstDash val="solid"/>
        </a:ln>
      </c:spPr>
    </c:legend>
    <c:plotVisOnly val="1"/>
    <c:dispBlanksAs val="gap"/>
    <c:showDLblsOverMax val="0"/>
  </c:chart>
  <c:spPr>
    <a:solidFill>
      <a:schemeClr val="bg2">
        <a:alpha val="50000"/>
      </a:schemeClr>
    </a:solidFill>
    <a:ln w="3175">
      <a:noFill/>
      <a:prstDash val="solid"/>
    </a:ln>
  </c:spPr>
  <c:txPr>
    <a:bodyPr/>
    <a:lstStyle/>
    <a:p>
      <a:pPr>
        <a:defRPr sz="12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alignWithMargins="0"/>
    <c:pageMargins b="1" l="0.750000000000002" r="0.750000000000002"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756842688"/>
        <c:axId val="756843248"/>
      </c:barChart>
      <c:catAx>
        <c:axId val="756842688"/>
        <c:scaling>
          <c:orientation val="minMax"/>
        </c:scaling>
        <c:delete val="0"/>
        <c:axPos val="b"/>
        <c:majorTickMark val="out"/>
        <c:minorTickMark val="none"/>
        <c:tickLblPos val="nextTo"/>
        <c:crossAx val="756843248"/>
        <c:crosses val="autoZero"/>
        <c:auto val="1"/>
        <c:lblAlgn val="ctr"/>
        <c:lblOffset val="100"/>
        <c:noMultiLvlLbl val="0"/>
      </c:catAx>
      <c:valAx>
        <c:axId val="756843248"/>
        <c:scaling>
          <c:orientation val="minMax"/>
        </c:scaling>
        <c:delete val="0"/>
        <c:axPos val="l"/>
        <c:majorGridlines/>
        <c:majorTickMark val="out"/>
        <c:minorTickMark val="none"/>
        <c:tickLblPos val="nextTo"/>
        <c:crossAx val="756842688"/>
        <c:crosses val="autoZero"/>
        <c:crossBetween val="between"/>
      </c:valAx>
    </c:plotArea>
    <c:legend>
      <c:legendPos val="r"/>
      <c:overlay val="0"/>
    </c:legend>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a:pPr>
            <a:r>
              <a:rPr lang="en-US" sz="2000" b="1"/>
              <a:t>Total Revenue From Ethanol Production</a:t>
            </a:r>
          </a:p>
        </c:rich>
      </c:tx>
      <c:layout>
        <c:manualLayout>
          <c:xMode val="edge"/>
          <c:yMode val="edge"/>
          <c:x val="0.24572190014709699"/>
          <c:y val="2.1031047367188027E-2"/>
        </c:manualLayout>
      </c:layout>
      <c:overlay val="0"/>
      <c:spPr>
        <a:noFill/>
        <a:ln w="25400">
          <a:noFill/>
        </a:ln>
      </c:spPr>
    </c:title>
    <c:autoTitleDeleted val="0"/>
    <c:plotArea>
      <c:layout>
        <c:manualLayout>
          <c:layoutTarget val="inner"/>
          <c:xMode val="edge"/>
          <c:yMode val="edge"/>
          <c:x val="0.13535173642030299"/>
          <c:y val="0.10635424732271552"/>
          <c:w val="0.83793410507568999"/>
          <c:h val="0.7309456363340362"/>
        </c:manualLayout>
      </c:layout>
      <c:areaChart>
        <c:grouping val="stacked"/>
        <c:varyColors val="0"/>
        <c:ser>
          <c:idx val="0"/>
          <c:order val="0"/>
          <c:tx>
            <c:v>Ethanol Revenue</c:v>
          </c:tx>
          <c:spPr>
            <a:solidFill>
              <a:schemeClr val="tx2"/>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[0]!M</c:f>
              <c:numCache>
                <c:formatCode>_("$"* #,##0.00_);_("$"* \(#,##0.00\);_("$"* "-"??_);_(@_)</c:formatCode>
                <c:ptCount val="85"/>
                <c:pt idx="0">
                  <c:v>2.0704545454545444</c:v>
                </c:pt>
                <c:pt idx="1">
                  <c:v>1.9445000000000001</c:v>
                </c:pt>
                <c:pt idx="2">
                  <c:v>2.4778571428571428</c:v>
                </c:pt>
                <c:pt idx="3">
                  <c:v>2.7863636363636357</c:v>
                </c:pt>
                <c:pt idx="4">
                  <c:v>2.2397727272727264</c:v>
                </c:pt>
                <c:pt idx="5">
                  <c:v>2.2238095238095239</c:v>
                </c:pt>
                <c:pt idx="6">
                  <c:v>2.0961363636363632</c:v>
                </c:pt>
                <c:pt idx="7">
                  <c:v>2.0964285714285715</c:v>
                </c:pt>
                <c:pt idx="8">
                  <c:v>1.8397727272727267</c:v>
                </c:pt>
                <c:pt idx="9">
                  <c:v>1.5606521739130437</c:v>
                </c:pt>
                <c:pt idx="10">
                  <c:v>2.0038888888888886</c:v>
                </c:pt>
                <c:pt idx="11">
                  <c:v>2.0152380952380944</c:v>
                </c:pt>
                <c:pt idx="12">
                  <c:v>1.3817500000000009</c:v>
                </c:pt>
                <c:pt idx="13">
                  <c:v>1.3131578947368425</c:v>
                </c:pt>
                <c:pt idx="14">
                  <c:v>1.3863636363636365</c:v>
                </c:pt>
                <c:pt idx="15">
                  <c:v>1.4792857142857136</c:v>
                </c:pt>
                <c:pt idx="16">
                  <c:v>1.5679999999999994</c:v>
                </c:pt>
                <c:pt idx="17">
                  <c:v>1.4402272727272736</c:v>
                </c:pt>
                <c:pt idx="18">
                  <c:v>1.4927272727272729</c:v>
                </c:pt>
                <c:pt idx="19">
                  <c:v>1.4154761904761906</c:v>
                </c:pt>
                <c:pt idx="20">
                  <c:v>1.4080952380952378</c:v>
                </c:pt>
                <c:pt idx="21">
                  <c:v>1.4723809523809526</c:v>
                </c:pt>
                <c:pt idx="22">
                  <c:v>1.4250000000000007</c:v>
                </c:pt>
                <c:pt idx="23">
                  <c:v>1.3475000000000001</c:v>
                </c:pt>
                <c:pt idx="24">
                  <c:v>1.2348157845798291</c:v>
                </c:pt>
                <c:pt idx="25">
                  <c:v>1.3037500083446503</c:v>
                </c:pt>
                <c:pt idx="26">
                  <c:v>1.272826085401618</c:v>
                </c:pt>
                <c:pt idx="27">
                  <c:v>1.4169047531627474</c:v>
                </c:pt>
                <c:pt idx="28">
                  <c:v>1.4661904602959042</c:v>
                </c:pt>
                <c:pt idx="29">
                  <c:v>1.5622727274894714</c:v>
                </c:pt>
                <c:pt idx="30">
                  <c:v>1.4805000245571136</c:v>
                </c:pt>
                <c:pt idx="31">
                  <c:v>1.3334782486376555</c:v>
                </c:pt>
                <c:pt idx="32">
                  <c:v>1.4297618909109207</c:v>
                </c:pt>
                <c:pt idx="33">
                  <c:v>1.5171428606623696</c:v>
                </c:pt>
                <c:pt idx="34">
                  <c:v>1.5450000166893005</c:v>
                </c:pt>
                <c:pt idx="35">
                  <c:v>1.6492857146263122</c:v>
                </c:pt>
                <c:pt idx="36">
                  <c:v>1.4004999846220016</c:v>
                </c:pt>
                <c:pt idx="37">
                  <c:v>1.3807894556145919</c:v>
                </c:pt>
                <c:pt idx="38">
                  <c:v>1.3784782731014749</c:v>
                </c:pt>
                <c:pt idx="39">
                  <c:v>1.5417499959468841</c:v>
                </c:pt>
                <c:pt idx="40">
                  <c:v>1.4459090828895569</c:v>
                </c:pt>
                <c:pt idx="41">
                  <c:v>1.5050000006502324</c:v>
                </c:pt>
                <c:pt idx="42">
                  <c:v>1.4722499966621398</c:v>
                </c:pt>
                <c:pt idx="43">
                  <c:v>1.4861363660205493</c:v>
                </c:pt>
                <c:pt idx="44">
                  <c:v>1.5102499812841415</c:v>
                </c:pt>
                <c:pt idx="45">
                  <c:v>1.4045238125891912</c:v>
                </c:pt>
                <c:pt idx="46">
                  <c:v>1.3580000162124635</c:v>
                </c:pt>
                <c:pt idx="47">
                  <c:v>1.2672500282526016</c:v>
                </c:pt>
                <c:pt idx="48">
                  <c:v>1.2700000206629436</c:v>
                </c:pt>
                <c:pt idx="49">
                  <c:v>1.3376315926250659</c:v>
                </c:pt>
                <c:pt idx="50">
                  <c:v>1.408181827176701</c:v>
                </c:pt>
                <c:pt idx="51">
                  <c:v>1.4297619007882618</c:v>
                </c:pt>
                <c:pt idx="52">
                  <c:v>1.3965909101746299</c:v>
                </c:pt>
                <c:pt idx="53">
                  <c:v>1.4030952141398476</c:v>
                </c:pt>
                <c:pt idx="54">
                  <c:v>1.4059523968469529</c:v>
                </c:pt>
                <c:pt idx="55">
                  <c:v>1.3408695718516475</c:v>
                </c:pt>
                <c:pt idx="56">
                  <c:v>1.2226315830883228</c:v>
                </c:pt>
                <c:pt idx="57">
                  <c:v>1.1963636170734058</c:v>
                </c:pt>
                <c:pt idx="58">
                  <c:v>1.2295000076293945</c:v>
                </c:pt>
                <c:pt idx="59">
                  <c:v>1.1594117704559774</c:v>
                </c:pt>
                <c:pt idx="60">
                  <c:v>1.1721428717885698</c:v>
                </c:pt>
                <c:pt idx="61">
                  <c:v>1.2102777693006728</c:v>
                </c:pt>
                <c:pt idx="62">
                  <c:v>1.3085714067731584</c:v>
                </c:pt>
                <c:pt idx="63">
                  <c:v>1.3038636202161962</c:v>
                </c:pt>
                <c:pt idx="64">
                  <c:v>1.25238094159535</c:v>
                </c:pt>
                <c:pt idx="65">
                  <c:v>1.4487500071525574</c:v>
                </c:pt>
                <c:pt idx="66">
                  <c:v>1.476818179542368</c:v>
                </c:pt>
                <c:pt idx="67">
                  <c:v>1.3538636403734032</c:v>
                </c:pt>
                <c:pt idx="68">
                  <c:v>1.3025000154972077</c:v>
                </c:pt>
                <c:pt idx="69">
                  <c:v>1.4821428599811735</c:v>
                </c:pt>
                <c:pt idx="70">
                  <c:v>1.4331578869568673</c:v>
                </c:pt>
                <c:pt idx="71">
                  <c:v>1.3645000159740448</c:v>
                </c:pt>
                <c:pt idx="72">
                  <c:v>1.244523789201464</c:v>
                </c:pt>
                <c:pt idx="73">
                  <c:v>1.2384210304210062</c:v>
                </c:pt>
                <c:pt idx="74">
                  <c:v>1.074285707303456</c:v>
                </c:pt>
                <c:pt idx="75">
                  <c:v>0.77250001105395227</c:v>
                </c:pt>
                <c:pt idx="76">
                  <c:v>0.99650000929832461</c:v>
                </c:pt>
                <c:pt idx="77">
                  <c:v>1.1869047639483497</c:v>
                </c:pt>
                <c:pt idx="78">
                  <c:v>1.2840908847071908</c:v>
                </c:pt>
                <c:pt idx="79">
                  <c:v>1.1823809544245403</c:v>
                </c:pt>
                <c:pt idx="80">
                  <c:v>1.3026190570422582</c:v>
                </c:pt>
                <c:pt idx="81">
                  <c:v>1.3699999792235238</c:v>
                </c:pt>
                <c:pt idx="82">
                  <c:v>1.3832352967823254</c:v>
                </c:pt>
                <c:pt idx="83">
                  <c:v>1.2119047499838329</c:v>
                </c:pt>
                <c:pt idx="84">
                  <c:v>1.3913157976301094</c:v>
                </c:pt>
              </c:numCache>
            </c:numRef>
          </c:val>
          <c:extLst>
            <c:ext xmlns:c16="http://schemas.microsoft.com/office/drawing/2014/chart" uri="{C3380CC4-5D6E-409C-BE32-E72D297353CC}">
              <c16:uniqueId val="{00000000-F35A-4409-B6C4-7E7CF80424EA}"/>
            </c:ext>
          </c:extLst>
        </c:ser>
        <c:ser>
          <c:idx val="2"/>
          <c:order val="1"/>
          <c:tx>
            <c:v>DDGS Revenue</c:v>
          </c:tx>
          <c:spPr>
            <a:solidFill>
              <a:srgbClr val="C00000"/>
            </a:solidFill>
            <a:ln w="12700">
              <a:solidFill>
                <a:srgbClr val="000000"/>
              </a:solidFill>
              <a:prstDash val="solid"/>
            </a:ln>
          </c:spP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[0]!O</c:f>
              <c:numCache>
                <c:formatCode>_("$"* #,##0.00_);_("$"* \(#,##0.00\);_("$"* "-"??_);_(@_)</c:formatCode>
                <c:ptCount val="85"/>
                <c:pt idx="0">
                  <c:v>0.51050595238095242</c:v>
                </c:pt>
                <c:pt idx="1">
                  <c:v>0.61361372180451124</c:v>
                </c:pt>
                <c:pt idx="2">
                  <c:v>0.71682610544217684</c:v>
                </c:pt>
                <c:pt idx="3">
                  <c:v>0.70761054421768721</c:v>
                </c:pt>
                <c:pt idx="4">
                  <c:v>0.64942602040816322</c:v>
                </c:pt>
                <c:pt idx="5">
                  <c:v>0.50761479591836745</c:v>
                </c:pt>
                <c:pt idx="6">
                  <c:v>0.39333198051948048</c:v>
                </c:pt>
                <c:pt idx="7">
                  <c:v>0.3276041666666667</c:v>
                </c:pt>
                <c:pt idx="8">
                  <c:v>0.36952593537414974</c:v>
                </c:pt>
                <c:pt idx="9">
                  <c:v>0.3122646103896104</c:v>
                </c:pt>
                <c:pt idx="10">
                  <c:v>0.32888392857142862</c:v>
                </c:pt>
                <c:pt idx="11">
                  <c:v>0.41972363945578234</c:v>
                </c:pt>
                <c:pt idx="12">
                  <c:v>0.52385044642857148</c:v>
                </c:pt>
                <c:pt idx="13">
                  <c:v>0.51906719924812028</c:v>
                </c:pt>
                <c:pt idx="14">
                  <c:v>0.52973214285714287</c:v>
                </c:pt>
                <c:pt idx="15">
                  <c:v>0.54794642857142861</c:v>
                </c:pt>
                <c:pt idx="16">
                  <c:v>0.51322544642857149</c:v>
                </c:pt>
                <c:pt idx="17">
                  <c:v>0.45004464285714285</c:v>
                </c:pt>
                <c:pt idx="18">
                  <c:v>0.43100243506493507</c:v>
                </c:pt>
                <c:pt idx="19">
                  <c:v>0.43941964285714291</c:v>
                </c:pt>
                <c:pt idx="20">
                  <c:v>0.39543792517006804</c:v>
                </c:pt>
                <c:pt idx="21">
                  <c:v>0.33580782312925173</c:v>
                </c:pt>
                <c:pt idx="22">
                  <c:v>0.3522946428571429</c:v>
                </c:pt>
                <c:pt idx="23">
                  <c:v>0.36501014610389615</c:v>
                </c:pt>
                <c:pt idx="24">
                  <c:v>0.36955827067669178</c:v>
                </c:pt>
                <c:pt idx="25">
                  <c:v>0.37217857142857147</c:v>
                </c:pt>
                <c:pt idx="26">
                  <c:v>0.37639557453416156</c:v>
                </c:pt>
                <c:pt idx="27">
                  <c:v>0.35156462585034015</c:v>
                </c:pt>
                <c:pt idx="28">
                  <c:v>0.4010034013605443</c:v>
                </c:pt>
                <c:pt idx="29">
                  <c:v>0.48774959415584418</c:v>
                </c:pt>
                <c:pt idx="30">
                  <c:v>0.42583482142857149</c:v>
                </c:pt>
                <c:pt idx="31">
                  <c:v>0.35847826086956525</c:v>
                </c:pt>
                <c:pt idx="32">
                  <c:v>0.33985544217687075</c:v>
                </c:pt>
                <c:pt idx="33">
                  <c:v>0.31257015306122449</c:v>
                </c:pt>
                <c:pt idx="34">
                  <c:v>0.30964285714285716</c:v>
                </c:pt>
                <c:pt idx="35">
                  <c:v>0.30201743197278913</c:v>
                </c:pt>
                <c:pt idx="36">
                  <c:v>0.29431250000000003</c:v>
                </c:pt>
                <c:pt idx="37">
                  <c:v>0.2949036654135338</c:v>
                </c:pt>
                <c:pt idx="38">
                  <c:v>0.29053765527950315</c:v>
                </c:pt>
                <c:pt idx="39">
                  <c:v>0.28364955357142863</c:v>
                </c:pt>
                <c:pt idx="40">
                  <c:v>0.28370129870129873</c:v>
                </c:pt>
                <c:pt idx="41">
                  <c:v>0.30074269480519483</c:v>
                </c:pt>
                <c:pt idx="42">
                  <c:v>0.31525892857142856</c:v>
                </c:pt>
                <c:pt idx="43">
                  <c:v>0.32992694805194805</c:v>
                </c:pt>
                <c:pt idx="44">
                  <c:v>0.3160558035714286</c:v>
                </c:pt>
                <c:pt idx="45">
                  <c:v>0.33074829931972793</c:v>
                </c:pt>
                <c:pt idx="46">
                  <c:v>0.35252232142857148</c:v>
                </c:pt>
                <c:pt idx="47">
                  <c:v>0.37991964285714291</c:v>
                </c:pt>
                <c:pt idx="48">
                  <c:v>0.40938775510204084</c:v>
                </c:pt>
                <c:pt idx="49">
                  <c:v>0.43458646616541358</c:v>
                </c:pt>
                <c:pt idx="50">
                  <c:v>0.44690543831168839</c:v>
                </c:pt>
                <c:pt idx="51">
                  <c:v>0.47722151360544224</c:v>
                </c:pt>
                <c:pt idx="52">
                  <c:v>0.53142248376623369</c:v>
                </c:pt>
                <c:pt idx="53">
                  <c:v>0.45217687074829943</c:v>
                </c:pt>
                <c:pt idx="54">
                  <c:v>0.33324192176870748</c:v>
                </c:pt>
                <c:pt idx="55">
                  <c:v>0.3998893633540373</c:v>
                </c:pt>
                <c:pt idx="56">
                  <c:v>0.3981978383458647</c:v>
                </c:pt>
                <c:pt idx="57">
                  <c:v>0.39543628246753243</c:v>
                </c:pt>
                <c:pt idx="58">
                  <c:v>0.40522991071428582</c:v>
                </c:pt>
                <c:pt idx="59">
                  <c:v>0.50142857142857156</c:v>
                </c:pt>
                <c:pt idx="60">
                  <c:v>0.47096938775510205</c:v>
                </c:pt>
                <c:pt idx="61">
                  <c:v>0.4250000000000001</c:v>
                </c:pt>
                <c:pt idx="62">
                  <c:v>0.41217049319727894</c:v>
                </c:pt>
                <c:pt idx="63">
                  <c:v>0.40757913961038961</c:v>
                </c:pt>
                <c:pt idx="64">
                  <c:v>0.36012967687074837</c:v>
                </c:pt>
                <c:pt idx="65">
                  <c:v>0.39752678571428568</c:v>
                </c:pt>
                <c:pt idx="66">
                  <c:v>0.39909293831168841</c:v>
                </c:pt>
                <c:pt idx="67">
                  <c:v>0.38501826298701297</c:v>
                </c:pt>
                <c:pt idx="68">
                  <c:v>0.39684375000000005</c:v>
                </c:pt>
                <c:pt idx="69">
                  <c:v>0.4244579081632654</c:v>
                </c:pt>
                <c:pt idx="70">
                  <c:v>0.42028665413533833</c:v>
                </c:pt>
                <c:pt idx="71">
                  <c:v>0.42845312500000005</c:v>
                </c:pt>
                <c:pt idx="72">
                  <c:v>0.43081845238095234</c:v>
                </c:pt>
                <c:pt idx="73">
                  <c:v>0.4341071428571428</c:v>
                </c:pt>
                <c:pt idx="74">
                  <c:v>0.44639455782312926</c:v>
                </c:pt>
                <c:pt idx="75">
                  <c:v>0.5829951298701298</c:v>
                </c:pt>
                <c:pt idx="76">
                  <c:v>0.43511904761904768</c:v>
                </c:pt>
                <c:pt idx="77">
                  <c:v>0.38701743197278915</c:v>
                </c:pt>
                <c:pt idx="78">
                  <c:v>0.35769683441558442</c:v>
                </c:pt>
                <c:pt idx="79">
                  <c:v>0.37017644557823132</c:v>
                </c:pt>
                <c:pt idx="80">
                  <c:v>0.41939838435374149</c:v>
                </c:pt>
                <c:pt idx="81">
                  <c:v>0.47458333333333341</c:v>
                </c:pt>
                <c:pt idx="82">
                  <c:v>0.55785714285714294</c:v>
                </c:pt>
                <c:pt idx="83">
                  <c:v>0.6194664115646259</c:v>
                </c:pt>
                <c:pt idx="84">
                  <c:v>0.6573919172932331</c:v>
                </c:pt>
              </c:numCache>
            </c:numRef>
          </c:val>
          <c:extLst>
            <c:ext xmlns:c16="http://schemas.microsoft.com/office/drawing/2014/chart" uri="{C3380CC4-5D6E-409C-BE32-E72D297353CC}">
              <c16:uniqueId val="{00000001-F35A-4409-B6C4-7E7CF80424EA}"/>
            </c:ext>
          </c:extLst>
        </c:ser>
        <c:dLbls>
          <c:showLegendKey val="0"/>
          <c:showVal val="0"/>
          <c:showCatName val="0"/>
          <c:showSerName val="0"/>
          <c:showPercent val="0"/>
          <c:showBubbleSize val="0"/>
        </c:dLbls>
        <c:axId val="756851440"/>
        <c:axId val="756852000"/>
      </c:areaChart>
      <c:dateAx>
        <c:axId val="756851440"/>
        <c:scaling>
          <c:orientation val="minMax"/>
        </c:scaling>
        <c:delete val="0"/>
        <c:axPos val="b"/>
        <c:numFmt formatCode="mmm\-yy" sourceLinked="0"/>
        <c:majorTickMark val="out"/>
        <c:minorTickMark val="none"/>
        <c:tickLblPos val="nextTo"/>
        <c:spPr>
          <a:ln w="3175">
            <a:solidFill>
              <a:srgbClr val="000000"/>
            </a:solidFill>
            <a:prstDash val="solid"/>
          </a:ln>
        </c:spPr>
        <c:txPr>
          <a:bodyPr rot="-2700000" vert="horz"/>
          <a:lstStyle/>
          <a:p>
            <a:pPr>
              <a:defRPr/>
            </a:pPr>
            <a:endParaRPr lang="en-US"/>
          </a:p>
        </c:txPr>
        <c:crossAx val="756852000"/>
        <c:crosses val="autoZero"/>
        <c:auto val="1"/>
        <c:lblOffset val="100"/>
        <c:baseTimeUnit val="months"/>
        <c:majorUnit val="5"/>
        <c:majorTimeUnit val="months"/>
        <c:minorUnit val="1"/>
        <c:minorTimeUnit val="months"/>
      </c:dateAx>
      <c:valAx>
        <c:axId val="756852000"/>
        <c:scaling>
          <c:orientation val="minMax"/>
        </c:scaling>
        <c:delete val="0"/>
        <c:axPos val="l"/>
        <c:majorGridlines>
          <c:spPr>
            <a:ln w="3175">
              <a:solidFill>
                <a:srgbClr val="000000"/>
              </a:solidFill>
              <a:prstDash val="solid"/>
            </a:ln>
          </c:spPr>
        </c:majorGridlines>
        <c:title>
          <c:tx>
            <c:rich>
              <a:bodyPr/>
              <a:lstStyle/>
              <a:p>
                <a:pPr>
                  <a:defRPr/>
                </a:pPr>
                <a:r>
                  <a:rPr lang="en-US"/>
                  <a:t>$ per gallon</a:t>
                </a:r>
              </a:p>
            </c:rich>
          </c:tx>
          <c:layout>
            <c:manualLayout>
              <c:xMode val="edge"/>
              <c:yMode val="edge"/>
              <c:x val="8.8968175853018708E-3"/>
              <c:y val="0.38612539326624001"/>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756851440"/>
        <c:crosses val="autoZero"/>
        <c:crossBetween val="midCat"/>
      </c:valAx>
      <c:spPr>
        <a:solidFill>
          <a:srgbClr val="FFFFFF"/>
        </a:solidFill>
        <a:ln w="12700">
          <a:solidFill>
            <a:srgbClr val="808080"/>
          </a:solidFill>
          <a:prstDash val="solid"/>
        </a:ln>
      </c:spPr>
    </c:plotArea>
    <c:legend>
      <c:legendPos val="b"/>
      <c:layout>
        <c:manualLayout>
          <c:xMode val="edge"/>
          <c:yMode val="edge"/>
          <c:x val="0.69158155230596174"/>
          <c:y val="0.13447135295682588"/>
          <c:w val="0.24065068789478239"/>
          <c:h val="0.12645502519446794"/>
        </c:manualLayout>
      </c:layout>
      <c:overlay val="0"/>
      <c:spPr>
        <a:solidFill>
          <a:srgbClr val="FFFFFF"/>
        </a:solidFill>
        <a:ln w="3175">
          <a:solidFill>
            <a:srgbClr val="000000"/>
          </a:solidFill>
          <a:prstDash val="solid"/>
        </a:ln>
      </c:spPr>
    </c:legend>
    <c:plotVisOnly val="1"/>
    <c:dispBlanksAs val="zero"/>
    <c:showDLblsOverMax val="0"/>
  </c:chart>
  <c:spPr>
    <a:solidFill>
      <a:schemeClr val="bg2">
        <a:alpha val="50000"/>
      </a:schemeClr>
    </a:solidFill>
    <a:ln w="3175">
      <a:noFill/>
      <a:prstDash val="solid"/>
    </a:ln>
  </c:spPr>
  <c:txPr>
    <a:bodyPr/>
    <a:lstStyle/>
    <a:p>
      <a:pPr>
        <a:defRPr sz="14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c:pageMargins b="0.750000000000002" l="0.70000000000000095" r="0.70000000000000095" t="0.750000000000002"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756853680"/>
        <c:axId val="756854240"/>
      </c:barChart>
      <c:catAx>
        <c:axId val="756853680"/>
        <c:scaling>
          <c:orientation val="minMax"/>
        </c:scaling>
        <c:delete val="0"/>
        <c:axPos val="b"/>
        <c:majorTickMark val="out"/>
        <c:minorTickMark val="none"/>
        <c:tickLblPos val="nextTo"/>
        <c:crossAx val="756854240"/>
        <c:crosses val="autoZero"/>
        <c:auto val="1"/>
        <c:lblAlgn val="ctr"/>
        <c:lblOffset val="100"/>
        <c:noMultiLvlLbl val="0"/>
      </c:catAx>
      <c:valAx>
        <c:axId val="756854240"/>
        <c:scaling>
          <c:orientation val="minMax"/>
        </c:scaling>
        <c:delete val="0"/>
        <c:axPos val="l"/>
        <c:majorGridlines/>
        <c:majorTickMark val="out"/>
        <c:minorTickMark val="none"/>
        <c:tickLblPos val="nextTo"/>
        <c:crossAx val="756853680"/>
        <c:crosses val="autoZero"/>
        <c:crossBetween val="between"/>
      </c:valAx>
    </c:plotArea>
    <c:legend>
      <c:legendPos val="r"/>
      <c:overlay val="0"/>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sz="1600" b="1">
                <a:latin typeface="Arial" panose="020B0604020202020204" pitchFamily="34" charset="0"/>
                <a:cs typeface="Arial" panose="020B0604020202020204" pitchFamily="34" charset="0"/>
              </a:rPr>
              <a:t>Ethanol Sale Price and Ethanol Breakeven Sale Price</a:t>
            </a:r>
          </a:p>
          <a:p>
            <a:pPr>
              <a:defRPr sz="1400">
                <a:latin typeface="Arial" panose="020B0604020202020204" pitchFamily="34" charset="0"/>
                <a:cs typeface="Arial" panose="020B0604020202020204" pitchFamily="34" charset="0"/>
              </a:defRPr>
            </a:pPr>
            <a:r>
              <a:rPr lang="en-US" sz="1400">
                <a:latin typeface="Arial" panose="020B0604020202020204" pitchFamily="34" charset="0"/>
                <a:cs typeface="Arial" panose="020B0604020202020204" pitchFamily="34" charset="0"/>
              </a:rPr>
              <a:t>(Ethanol Breakeven = Total Cost less DDGS Returns)</a:t>
            </a:r>
          </a:p>
        </c:rich>
      </c:tx>
      <c:layout>
        <c:manualLayout>
          <c:xMode val="edge"/>
          <c:yMode val="edge"/>
          <c:x val="0.24037973058450349"/>
          <c:y val="3.6718167765930003E-2"/>
        </c:manualLayout>
      </c:layout>
      <c:overlay val="0"/>
      <c:spPr>
        <a:noFill/>
        <a:ln w="25400">
          <a:noFill/>
        </a:ln>
      </c:spPr>
    </c:title>
    <c:autoTitleDeleted val="0"/>
    <c:plotArea>
      <c:layout>
        <c:manualLayout>
          <c:layoutTarget val="inner"/>
          <c:xMode val="edge"/>
          <c:yMode val="edge"/>
          <c:x val="0.12609637662890943"/>
          <c:y val="0.22832113354253999"/>
          <c:w val="0.85344108290350595"/>
          <c:h val="0.55008086099251419"/>
        </c:manualLayout>
      </c:layout>
      <c:lineChart>
        <c:grouping val="standard"/>
        <c:varyColors val="0"/>
        <c:ser>
          <c:idx val="1"/>
          <c:order val="0"/>
          <c:tx>
            <c:v>Ethanol Sale Price</c:v>
          </c:tx>
          <c:spPr>
            <a:ln w="25400">
              <a:solidFill>
                <a:srgbClr val="C0000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[0]!D</c:f>
              <c:numCache>
                <c:formatCode>_("$"* #,##0.00_);_("$"* \(#,##0.00\);_("$"* "-"??_);_(@_)</c:formatCode>
                <c:ptCount val="85"/>
                <c:pt idx="0">
                  <c:v>2.0704545454545444</c:v>
                </c:pt>
                <c:pt idx="1">
                  <c:v>1.9445000000000001</c:v>
                </c:pt>
                <c:pt idx="2">
                  <c:v>2.4778571428571428</c:v>
                </c:pt>
                <c:pt idx="3">
                  <c:v>2.7863636363636357</c:v>
                </c:pt>
                <c:pt idx="4">
                  <c:v>2.2397727272727264</c:v>
                </c:pt>
                <c:pt idx="5">
                  <c:v>2.2238095238095239</c:v>
                </c:pt>
                <c:pt idx="6">
                  <c:v>2.0961363636363632</c:v>
                </c:pt>
                <c:pt idx="7">
                  <c:v>2.0964285714285715</c:v>
                </c:pt>
                <c:pt idx="8">
                  <c:v>1.8397727272727267</c:v>
                </c:pt>
                <c:pt idx="9">
                  <c:v>1.5606521739130437</c:v>
                </c:pt>
                <c:pt idx="10">
                  <c:v>2.0038888888888886</c:v>
                </c:pt>
                <c:pt idx="11">
                  <c:v>2.0152380952380944</c:v>
                </c:pt>
                <c:pt idx="12">
                  <c:v>1.3817500000000009</c:v>
                </c:pt>
                <c:pt idx="13">
                  <c:v>1.3131578947368425</c:v>
                </c:pt>
                <c:pt idx="14">
                  <c:v>1.3863636363636365</c:v>
                </c:pt>
                <c:pt idx="15">
                  <c:v>1.4792857142857136</c:v>
                </c:pt>
                <c:pt idx="16">
                  <c:v>1.5679999999999994</c:v>
                </c:pt>
                <c:pt idx="17">
                  <c:v>1.4402272727272736</c:v>
                </c:pt>
                <c:pt idx="18">
                  <c:v>1.4927272727272729</c:v>
                </c:pt>
                <c:pt idx="19">
                  <c:v>1.4154761904761906</c:v>
                </c:pt>
                <c:pt idx="20">
                  <c:v>1.4080952380952378</c:v>
                </c:pt>
                <c:pt idx="21">
                  <c:v>1.4723809523809526</c:v>
                </c:pt>
                <c:pt idx="22">
                  <c:v>1.4250000000000007</c:v>
                </c:pt>
                <c:pt idx="23">
                  <c:v>1.3475000000000001</c:v>
                </c:pt>
                <c:pt idx="24">
                  <c:v>1.2348157845798291</c:v>
                </c:pt>
                <c:pt idx="25">
                  <c:v>1.3037500083446503</c:v>
                </c:pt>
                <c:pt idx="26">
                  <c:v>1.272826085401618</c:v>
                </c:pt>
                <c:pt idx="27">
                  <c:v>1.4169047531627474</c:v>
                </c:pt>
                <c:pt idx="28">
                  <c:v>1.4661904602959042</c:v>
                </c:pt>
                <c:pt idx="29">
                  <c:v>1.5622727274894714</c:v>
                </c:pt>
                <c:pt idx="30">
                  <c:v>1.4805000245571136</c:v>
                </c:pt>
                <c:pt idx="31">
                  <c:v>1.3334782486376555</c:v>
                </c:pt>
                <c:pt idx="32">
                  <c:v>1.4297618909109207</c:v>
                </c:pt>
                <c:pt idx="33">
                  <c:v>1.5171428606623696</c:v>
                </c:pt>
                <c:pt idx="34">
                  <c:v>1.5450000166893005</c:v>
                </c:pt>
                <c:pt idx="35">
                  <c:v>1.6492857146263122</c:v>
                </c:pt>
                <c:pt idx="36">
                  <c:v>1.4004999846220016</c:v>
                </c:pt>
                <c:pt idx="37">
                  <c:v>1.3807894556145919</c:v>
                </c:pt>
                <c:pt idx="38">
                  <c:v>1.3784782731014749</c:v>
                </c:pt>
                <c:pt idx="39">
                  <c:v>1.5417499959468841</c:v>
                </c:pt>
                <c:pt idx="40">
                  <c:v>1.4459090828895569</c:v>
                </c:pt>
                <c:pt idx="41">
                  <c:v>1.5050000006502324</c:v>
                </c:pt>
                <c:pt idx="42">
                  <c:v>1.4722499966621398</c:v>
                </c:pt>
                <c:pt idx="43">
                  <c:v>1.4861363660205493</c:v>
                </c:pt>
                <c:pt idx="44">
                  <c:v>1.5102499812841415</c:v>
                </c:pt>
                <c:pt idx="45">
                  <c:v>1.4045238125891912</c:v>
                </c:pt>
                <c:pt idx="46">
                  <c:v>1.3580000162124635</c:v>
                </c:pt>
                <c:pt idx="47">
                  <c:v>1.2672500282526016</c:v>
                </c:pt>
                <c:pt idx="48">
                  <c:v>1.2700000206629436</c:v>
                </c:pt>
                <c:pt idx="49">
                  <c:v>1.3376315926250659</c:v>
                </c:pt>
                <c:pt idx="50">
                  <c:v>1.408181827176701</c:v>
                </c:pt>
                <c:pt idx="51">
                  <c:v>1.4297619007882618</c:v>
                </c:pt>
                <c:pt idx="52">
                  <c:v>1.3965909101746299</c:v>
                </c:pt>
                <c:pt idx="53">
                  <c:v>1.4030952141398476</c:v>
                </c:pt>
                <c:pt idx="54">
                  <c:v>1.4059523968469529</c:v>
                </c:pt>
                <c:pt idx="55">
                  <c:v>1.3408695718516475</c:v>
                </c:pt>
                <c:pt idx="56">
                  <c:v>1.2226315830883228</c:v>
                </c:pt>
                <c:pt idx="57">
                  <c:v>1.1963636170734058</c:v>
                </c:pt>
                <c:pt idx="58">
                  <c:v>1.2295000076293945</c:v>
                </c:pt>
                <c:pt idx="59">
                  <c:v>1.1594117704559774</c:v>
                </c:pt>
                <c:pt idx="60">
                  <c:v>1.1721428717885698</c:v>
                </c:pt>
                <c:pt idx="61">
                  <c:v>1.2102777693006728</c:v>
                </c:pt>
                <c:pt idx="62">
                  <c:v>1.3085714067731584</c:v>
                </c:pt>
                <c:pt idx="63">
                  <c:v>1.3038636202161962</c:v>
                </c:pt>
                <c:pt idx="64">
                  <c:v>1.25238094159535</c:v>
                </c:pt>
                <c:pt idx="65">
                  <c:v>1.4487500071525574</c:v>
                </c:pt>
                <c:pt idx="66">
                  <c:v>1.476818179542368</c:v>
                </c:pt>
                <c:pt idx="67">
                  <c:v>1.3538636403734032</c:v>
                </c:pt>
                <c:pt idx="68">
                  <c:v>1.3025000154972077</c:v>
                </c:pt>
                <c:pt idx="69">
                  <c:v>1.4821428599811735</c:v>
                </c:pt>
                <c:pt idx="70">
                  <c:v>1.4331578869568673</c:v>
                </c:pt>
                <c:pt idx="71">
                  <c:v>1.3645000159740448</c:v>
                </c:pt>
                <c:pt idx="72">
                  <c:v>1.244523789201464</c:v>
                </c:pt>
                <c:pt idx="73">
                  <c:v>1.2384210304210062</c:v>
                </c:pt>
                <c:pt idx="74">
                  <c:v>1.074285707303456</c:v>
                </c:pt>
                <c:pt idx="75">
                  <c:v>0.77250001105395227</c:v>
                </c:pt>
                <c:pt idx="76">
                  <c:v>0.99650000929832461</c:v>
                </c:pt>
                <c:pt idx="77">
                  <c:v>1.1869047639483497</c:v>
                </c:pt>
                <c:pt idx="78">
                  <c:v>1.2840908847071908</c:v>
                </c:pt>
                <c:pt idx="79">
                  <c:v>1.1823809544245403</c:v>
                </c:pt>
                <c:pt idx="80">
                  <c:v>1.3026190570422582</c:v>
                </c:pt>
                <c:pt idx="81">
                  <c:v>1.3699999792235238</c:v>
                </c:pt>
                <c:pt idx="82">
                  <c:v>1.3832352967823254</c:v>
                </c:pt>
                <c:pt idx="83">
                  <c:v>1.2119047499838329</c:v>
                </c:pt>
                <c:pt idx="84">
                  <c:v>1.3913157976301094</c:v>
                </c:pt>
              </c:numCache>
            </c:numRef>
          </c:val>
          <c:smooth val="0"/>
          <c:extLst>
            <c:ext xmlns:c16="http://schemas.microsoft.com/office/drawing/2014/chart" uri="{C3380CC4-5D6E-409C-BE32-E72D297353CC}">
              <c16:uniqueId val="{00000000-F29D-477C-9602-C7F4F160B75A}"/>
            </c:ext>
          </c:extLst>
        </c:ser>
        <c:ser>
          <c:idx val="0"/>
          <c:order val="1"/>
          <c:tx>
            <c:v>Ethanol Breakeven Sale Price</c:v>
          </c:tx>
          <c:spPr>
            <a:ln w="25400">
              <a:solidFill>
                <a:schemeClr val="tx2"/>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[0]!AF</c:f>
              <c:numCache>
                <c:formatCode>_("$"* #,##0.00_);_("$"* \(#,##0.00\);_("$"* "-"??_);_(@_)</c:formatCode>
                <c:ptCount val="85"/>
                <c:pt idx="0">
                  <c:v>1.6621532844465059</c:v>
                </c:pt>
                <c:pt idx="1">
                  <c:v>1.6696073951697432</c:v>
                </c:pt>
                <c:pt idx="2">
                  <c:v>1.6493857249226966</c:v>
                </c:pt>
                <c:pt idx="3">
                  <c:v>1.6977307079158943</c:v>
                </c:pt>
                <c:pt idx="4">
                  <c:v>1.7232439732220168</c:v>
                </c:pt>
                <c:pt idx="5">
                  <c:v>1.7753603847866422</c:v>
                </c:pt>
                <c:pt idx="6">
                  <c:v>1.6240037212121212</c:v>
                </c:pt>
                <c:pt idx="7">
                  <c:v>1.6092338541743973</c:v>
                </c:pt>
                <c:pt idx="8">
                  <c:v>1.4907381058750766</c:v>
                </c:pt>
                <c:pt idx="9">
                  <c:v>1.4862620004329004</c:v>
                </c:pt>
                <c:pt idx="10">
                  <c:v>1.5525137861471863</c:v>
                </c:pt>
                <c:pt idx="11">
                  <c:v>1.5683960990723556</c:v>
                </c:pt>
                <c:pt idx="12">
                  <c:v>1.4345990540043294</c:v>
                </c:pt>
                <c:pt idx="13">
                  <c:v>1.4200017560719984</c:v>
                </c:pt>
                <c:pt idx="14">
                  <c:v>1.4217909777056275</c:v>
                </c:pt>
                <c:pt idx="15">
                  <c:v>1.3351517113172542</c:v>
                </c:pt>
                <c:pt idx="16">
                  <c:v>1.3319294111471864</c:v>
                </c:pt>
                <c:pt idx="17">
                  <c:v>1.3774179257575754</c:v>
                </c:pt>
                <c:pt idx="18">
                  <c:v>1.5271657341991343</c:v>
                </c:pt>
                <c:pt idx="19">
                  <c:v>1.4005828337662336</c:v>
                </c:pt>
                <c:pt idx="20">
                  <c:v>1.4815303677798397</c:v>
                </c:pt>
                <c:pt idx="21">
                  <c:v>1.5074414222016079</c:v>
                </c:pt>
                <c:pt idx="22">
                  <c:v>1.4836178040043291</c:v>
                </c:pt>
                <c:pt idx="23">
                  <c:v>1.4658476335497834</c:v>
                </c:pt>
                <c:pt idx="24">
                  <c:v>1.4466100244182829</c:v>
                </c:pt>
                <c:pt idx="25">
                  <c:v>1.4325959287914554</c:v>
                </c:pt>
                <c:pt idx="26">
                  <c:v>1.4299957719107714</c:v>
                </c:pt>
                <c:pt idx="27">
                  <c:v>1.4559393802499547</c:v>
                </c:pt>
                <c:pt idx="28">
                  <c:v>1.4421480593554281</c:v>
                </c:pt>
                <c:pt idx="29">
                  <c:v>1.4289013631359513</c:v>
                </c:pt>
                <c:pt idx="30">
                  <c:v>1.2780959265775684</c:v>
                </c:pt>
                <c:pt idx="31">
                  <c:v>1.2809067171906214</c:v>
                </c:pt>
                <c:pt idx="32">
                  <c:v>1.3141265446552068</c:v>
                </c:pt>
                <c:pt idx="33">
                  <c:v>1.3926719506289138</c:v>
                </c:pt>
                <c:pt idx="34">
                  <c:v>1.3876780693921369</c:v>
                </c:pt>
                <c:pt idx="35">
                  <c:v>1.4447287506738753</c:v>
                </c:pt>
                <c:pt idx="36">
                  <c:v>1.501842353999479</c:v>
                </c:pt>
                <c:pt idx="37">
                  <c:v>1.5115720544486553</c:v>
                </c:pt>
                <c:pt idx="38">
                  <c:v>1.4758837418216479</c:v>
                </c:pt>
                <c:pt idx="39">
                  <c:v>1.5021137865729335</c:v>
                </c:pt>
                <c:pt idx="40">
                  <c:v>1.5214076181288079</c:v>
                </c:pt>
                <c:pt idx="41">
                  <c:v>1.501447795771333</c:v>
                </c:pt>
                <c:pt idx="42">
                  <c:v>1.4952762897660397</c:v>
                </c:pt>
                <c:pt idx="43">
                  <c:v>1.3999954474099461</c:v>
                </c:pt>
                <c:pt idx="44">
                  <c:v>1.4115017438154904</c:v>
                </c:pt>
                <c:pt idx="45">
                  <c:v>1.3804322425828763</c:v>
                </c:pt>
                <c:pt idx="46">
                  <c:v>1.3531102110571864</c:v>
                </c:pt>
                <c:pt idx="47">
                  <c:v>1.3736352207642288</c:v>
                </c:pt>
                <c:pt idx="48">
                  <c:v>1.3625386977477403</c:v>
                </c:pt>
                <c:pt idx="49">
                  <c:v>1.3924529822236154</c:v>
                </c:pt>
                <c:pt idx="50">
                  <c:v>1.3910291247340181</c:v>
                </c:pt>
                <c:pt idx="51">
                  <c:v>1.3886219523319034</c:v>
                </c:pt>
                <c:pt idx="52">
                  <c:v>1.3524771013575907</c:v>
                </c:pt>
                <c:pt idx="53">
                  <c:v>1.3218719524535454</c:v>
                </c:pt>
                <c:pt idx="54">
                  <c:v>1.3792732163671997</c:v>
                </c:pt>
                <c:pt idx="55">
                  <c:v>1.3539516748494365</c:v>
                </c:pt>
                <c:pt idx="56">
                  <c:v>1.3275314578297877</c:v>
                </c:pt>
                <c:pt idx="57">
                  <c:v>1.3643117543719223</c:v>
                </c:pt>
                <c:pt idx="58">
                  <c:v>1.4063579841084484</c:v>
                </c:pt>
                <c:pt idx="59">
                  <c:v>1.3560868987467751</c:v>
                </c:pt>
                <c:pt idx="60">
                  <c:v>1.3961363224314447</c:v>
                </c:pt>
                <c:pt idx="61">
                  <c:v>1.4426738074549197</c:v>
                </c:pt>
                <c:pt idx="62">
                  <c:v>1.4561148883861201</c:v>
                </c:pt>
                <c:pt idx="63">
                  <c:v>1.4185726308791859</c:v>
                </c:pt>
                <c:pt idx="64">
                  <c:v>1.5096481345769766</c:v>
                </c:pt>
                <c:pt idx="65">
                  <c:v>1.6638584293875018</c:v>
                </c:pt>
                <c:pt idx="66">
                  <c:v>1.6899188974999952</c:v>
                </c:pt>
                <c:pt idx="67">
                  <c:v>1.5213471513361319</c:v>
                </c:pt>
                <c:pt idx="68">
                  <c:v>1.4783436954565055</c:v>
                </c:pt>
                <c:pt idx="69">
                  <c:v>1.5218237381921598</c:v>
                </c:pt>
                <c:pt idx="70">
                  <c:v>1.457594423900465</c:v>
                </c:pt>
                <c:pt idx="71">
                  <c:v>1.4815472660761564</c:v>
                </c:pt>
                <c:pt idx="72">
                  <c:v>1.5019763653423774</c:v>
                </c:pt>
                <c:pt idx="73">
                  <c:v>1.4591779777420633</c:v>
                </c:pt>
                <c:pt idx="74">
                  <c:v>1.3369715004707647</c:v>
                </c:pt>
                <c:pt idx="75">
                  <c:v>1.0095626507511577</c:v>
                </c:pt>
                <c:pt idx="76">
                  <c:v>1.168147863613288</c:v>
                </c:pt>
                <c:pt idx="77">
                  <c:v>1.2582209285583081</c:v>
                </c:pt>
                <c:pt idx="78">
                  <c:v>1.2890174422666816</c:v>
                </c:pt>
                <c:pt idx="79">
                  <c:v>1.2868188907830347</c:v>
                </c:pt>
                <c:pt idx="80">
                  <c:v>1.4068372577244999</c:v>
                </c:pt>
                <c:pt idx="81">
                  <c:v>1.4526791730461741</c:v>
                </c:pt>
                <c:pt idx="82">
                  <c:v>1.4948718640138767</c:v>
                </c:pt>
                <c:pt idx="83">
                  <c:v>1.4957161616662185</c:v>
                </c:pt>
                <c:pt idx="84">
                  <c:v>1.7146157613551249</c:v>
                </c:pt>
              </c:numCache>
            </c:numRef>
          </c:val>
          <c:smooth val="0"/>
          <c:extLst>
            <c:ext xmlns:c16="http://schemas.microsoft.com/office/drawing/2014/chart" uri="{C3380CC4-5D6E-409C-BE32-E72D297353CC}">
              <c16:uniqueId val="{00000001-F29D-477C-9602-C7F4F160B75A}"/>
            </c:ext>
          </c:extLst>
        </c:ser>
        <c:dLbls>
          <c:showLegendKey val="0"/>
          <c:showVal val="0"/>
          <c:showCatName val="0"/>
          <c:showSerName val="0"/>
          <c:showPercent val="0"/>
          <c:showBubbleSize val="0"/>
        </c:dLbls>
        <c:smooth val="0"/>
        <c:axId val="279902592"/>
        <c:axId val="279903152"/>
      </c:lineChart>
      <c:dateAx>
        <c:axId val="279902592"/>
        <c:scaling>
          <c:orientation val="minMax"/>
        </c:scaling>
        <c:delete val="0"/>
        <c:axPos val="b"/>
        <c:numFmt formatCode="mmm\-yy" sourceLinked="0"/>
        <c:majorTickMark val="out"/>
        <c:minorTickMark val="out"/>
        <c:tickLblPos val="nextTo"/>
        <c:spPr>
          <a:ln w="3175">
            <a:solidFill>
              <a:srgbClr val="000000"/>
            </a:solidFill>
            <a:prstDash val="solid"/>
          </a:ln>
        </c:spPr>
        <c:txPr>
          <a:bodyPr rot="-2700000" vert="horz"/>
          <a:lstStyle/>
          <a:p>
            <a:pPr>
              <a:defRPr/>
            </a:pPr>
            <a:endParaRPr lang="en-US"/>
          </a:p>
        </c:txPr>
        <c:crossAx val="279903152"/>
        <c:crosses val="autoZero"/>
        <c:auto val="1"/>
        <c:lblOffset val="100"/>
        <c:baseTimeUnit val="months"/>
        <c:majorUnit val="5"/>
        <c:majorTimeUnit val="months"/>
        <c:minorUnit val="1"/>
        <c:minorTimeUnit val="months"/>
      </c:dateAx>
      <c:valAx>
        <c:axId val="279903152"/>
        <c:scaling>
          <c:orientation val="minMax"/>
        </c:scaling>
        <c:delete val="0"/>
        <c:axPos val="l"/>
        <c:majorGridlines>
          <c:spPr>
            <a:ln w="3175">
              <a:solidFill>
                <a:srgbClr val="000000"/>
              </a:solidFill>
              <a:prstDash val="solid"/>
            </a:ln>
          </c:spPr>
        </c:majorGridlines>
        <c:title>
          <c:tx>
            <c:rich>
              <a:bodyPr/>
              <a:lstStyle/>
              <a:p>
                <a:pPr>
                  <a:defRPr/>
                </a:pPr>
                <a:r>
                  <a:rPr lang="en-US"/>
                  <a:t>$ per gallon</a:t>
                </a:r>
              </a:p>
            </c:rich>
          </c:tx>
          <c:layout>
            <c:manualLayout>
              <c:xMode val="edge"/>
              <c:yMode val="edge"/>
              <c:x val="6.2199816296337898E-3"/>
              <c:y val="0.290878748424164"/>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79902592"/>
        <c:crosses val="autoZero"/>
        <c:crossBetween val="between"/>
      </c:valAx>
      <c:spPr>
        <a:solidFill>
          <a:srgbClr val="FFFFFF"/>
        </a:solidFill>
        <a:ln w="12700">
          <a:solidFill>
            <a:srgbClr val="808080"/>
          </a:solidFill>
          <a:prstDash val="solid"/>
        </a:ln>
      </c:spPr>
    </c:plotArea>
    <c:legend>
      <c:legendPos val="r"/>
      <c:layout>
        <c:manualLayout>
          <c:xMode val="edge"/>
          <c:yMode val="edge"/>
          <c:x val="0.68497120540712642"/>
          <c:y val="0.24427004517689682"/>
          <c:w val="0.28558459542693337"/>
          <c:h val="0.19090633834526377"/>
        </c:manualLayout>
      </c:layout>
      <c:overlay val="0"/>
      <c:spPr>
        <a:solidFill>
          <a:srgbClr val="FFFFFF"/>
        </a:solidFill>
        <a:ln w="3175">
          <a:solidFill>
            <a:srgbClr val="000000"/>
          </a:solidFill>
          <a:prstDash val="solid"/>
        </a:ln>
      </c:spPr>
    </c:legend>
    <c:plotVisOnly val="1"/>
    <c:dispBlanksAs val="gap"/>
    <c:showDLblsOverMax val="0"/>
  </c:chart>
  <c:spPr>
    <a:solidFill>
      <a:schemeClr val="bg2">
        <a:alpha val="50000"/>
      </a:schemeClr>
    </a:solidFill>
    <a:ln w="3175">
      <a:noFill/>
      <a:prstDash val="solid"/>
    </a:ln>
  </c:spPr>
  <c:txPr>
    <a:bodyPr/>
    <a:lstStyle/>
    <a:p>
      <a:pPr>
        <a:defRPr sz="12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alignWithMargins="0"/>
    <c:pageMargins b="1" l="0.750000000000002" r="0.750000000000002" t="1" header="0.5" footer="0.5"/>
    <c:pageSetup orientation="landscape"/>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600" b="1"/>
              <a:t>Corn Sale Price and Corn Breakeven Sale Price</a:t>
            </a:r>
          </a:p>
          <a:p>
            <a:pPr>
              <a:defRPr/>
            </a:pPr>
            <a:r>
              <a:rPr lang="en-US"/>
              <a:t>(Corn Breakeven = Total Revenue less All Costs-except Corn) </a:t>
            </a:r>
          </a:p>
        </c:rich>
      </c:tx>
      <c:layout>
        <c:manualLayout>
          <c:xMode val="edge"/>
          <c:yMode val="edge"/>
          <c:x val="0.25421317318411368"/>
          <c:y val="3.333848823380571E-2"/>
        </c:manualLayout>
      </c:layout>
      <c:overlay val="0"/>
      <c:spPr>
        <a:noFill/>
        <a:ln w="25400">
          <a:noFill/>
        </a:ln>
      </c:spPr>
    </c:title>
    <c:autoTitleDeleted val="0"/>
    <c:plotArea>
      <c:layout>
        <c:manualLayout>
          <c:layoutTarget val="inner"/>
          <c:xMode val="edge"/>
          <c:yMode val="edge"/>
          <c:x val="0.13741038175947107"/>
          <c:y val="0.22253237123750499"/>
          <c:w val="0.84548227983745639"/>
          <c:h val="0.48049373872499485"/>
        </c:manualLayout>
      </c:layout>
      <c:lineChart>
        <c:grouping val="standard"/>
        <c:varyColors val="0"/>
        <c:ser>
          <c:idx val="0"/>
          <c:order val="0"/>
          <c:tx>
            <c:v>Corn Breakeven Sale Price</c:v>
          </c:tx>
          <c:spPr>
            <a:ln w="25400">
              <a:solidFill>
                <a:schemeClr val="tx2"/>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[0]!BP</c:f>
              <c:numCache>
                <c:formatCode>_("$"* #,##0.00_);_("$"* \(#,##0.00\);_("$"* "-"??_);_(@_)</c:formatCode>
                <c:ptCount val="85"/>
                <c:pt idx="0">
                  <c:v>5.4103857927272694</c:v>
                </c:pt>
                <c:pt idx="1">
                  <c:v>5.2145348198405106</c:v>
                </c:pt>
                <c:pt idx="2">
                  <c:v>6.9885294940259746</c:v>
                </c:pt>
                <c:pt idx="3">
                  <c:v>7.9071841044155811</c:v>
                </c:pt>
                <c:pt idx="4">
                  <c:v>6.2247328922943685</c:v>
                </c:pt>
                <c:pt idx="5">
                  <c:v>5.7090444940259744</c:v>
                </c:pt>
                <c:pt idx="6">
                  <c:v>5.1206077624242408</c:v>
                </c:pt>
                <c:pt idx="7">
                  <c:v>4.9037880654545454</c:v>
                </c:pt>
                <c:pt idx="8">
                  <c:v>4.3193326541991315</c:v>
                </c:pt>
                <c:pt idx="9">
                  <c:v>3.47238339483531</c:v>
                </c:pt>
                <c:pt idx="10">
                  <c:v>4.7751002876767661</c:v>
                </c:pt>
                <c:pt idx="11">
                  <c:v>5.0259492559307333</c:v>
                </c:pt>
                <c:pt idx="12">
                  <c:v>3.5848976487878805</c:v>
                </c:pt>
                <c:pt idx="13">
                  <c:v>3.444126661945774</c:v>
                </c:pt>
                <c:pt idx="14">
                  <c:v>3.67560458060606</c:v>
                </c:pt>
                <c:pt idx="15">
                  <c:v>4.0884263987878757</c:v>
                </c:pt>
                <c:pt idx="16">
                  <c:v>4.2152476487878774</c:v>
                </c:pt>
                <c:pt idx="17">
                  <c:v>3.6797377624242449</c:v>
                </c:pt>
                <c:pt idx="18">
                  <c:v>3.7162995806060599</c:v>
                </c:pt>
                <c:pt idx="19">
                  <c:v>3.5512847321212124</c:v>
                </c:pt>
                <c:pt idx="20">
                  <c:v>3.3184292559307349</c:v>
                </c:pt>
                <c:pt idx="21">
                  <c:v>3.4675449702164509</c:v>
                </c:pt>
                <c:pt idx="22">
                  <c:v>3.3214013987878808</c:v>
                </c:pt>
                <c:pt idx="23">
                  <c:v>3.195444807878788</c:v>
                </c:pt>
                <c:pt idx="24">
                  <c:v>2.8599037535061367</c:v>
                </c:pt>
                <c:pt idx="25">
                  <c:v>3.1148564221528994</c:v>
                </c:pt>
                <c:pt idx="26">
                  <c:v>2.9980770466080613</c:v>
                </c:pt>
                <c:pt idx="27">
                  <c:v>3.3672506600245233</c:v>
                </c:pt>
                <c:pt idx="28">
                  <c:v>3.674759211425934</c:v>
                </c:pt>
                <c:pt idx="29">
                  <c:v>4.1555988993947608</c:v>
                </c:pt>
                <c:pt idx="30">
                  <c:v>3.7347939675477964</c:v>
                </c:pt>
                <c:pt idx="31">
                  <c:v>3.1622546254080968</c:v>
                </c:pt>
                <c:pt idx="32">
                  <c:v>3.3267849314336937</c:v>
                </c:pt>
                <c:pt idx="33">
                  <c:v>3.4967328372139419</c:v>
                </c:pt>
                <c:pt idx="34">
                  <c:v>3.5883764455179197</c:v>
                </c:pt>
                <c:pt idx="35">
                  <c:v>3.8195452092653626</c:v>
                </c:pt>
                <c:pt idx="36">
                  <c:v>3.0954913557294832</c:v>
                </c:pt>
                <c:pt idx="37">
                  <c:v>3.0486771376666306</c:v>
                </c:pt>
                <c:pt idx="38">
                  <c:v>3.0677809982546167</c:v>
                </c:pt>
                <c:pt idx="39">
                  <c:v>3.4745751374391536</c:v>
                </c:pt>
                <c:pt idx="40">
                  <c:v>3.1853654672422747</c:v>
                </c:pt>
                <c:pt idx="41">
                  <c:v>3.3817359460630754</c:v>
                </c:pt>
                <c:pt idx="42">
                  <c:v>3.3374013894418701</c:v>
                </c:pt>
                <c:pt idx="43">
                  <c:v>3.4383536781908717</c:v>
                </c:pt>
                <c:pt idx="44">
                  <c:v>3.4544325963834743</c:v>
                </c:pt>
                <c:pt idx="45">
                  <c:v>3.2222183121328523</c:v>
                </c:pt>
                <c:pt idx="46">
                  <c:v>3.1478789441827768</c:v>
                </c:pt>
                <c:pt idx="47">
                  <c:v>2.9343714778951631</c:v>
                </c:pt>
                <c:pt idx="48">
                  <c:v>3.0245821709298344</c:v>
                </c:pt>
                <c:pt idx="49">
                  <c:v>3.2399869634012206</c:v>
                </c:pt>
                <c:pt idx="50">
                  <c:v>3.5392207421553694</c:v>
                </c:pt>
                <c:pt idx="51">
                  <c:v>3.6929299590902493</c:v>
                </c:pt>
                <c:pt idx="52">
                  <c:v>3.8198539018222957</c:v>
                </c:pt>
                <c:pt idx="53">
                  <c:v>3.61953823647469</c:v>
                </c:pt>
                <c:pt idx="54">
                  <c:v>3.283600490911728</c:v>
                </c:pt>
                <c:pt idx="55">
                  <c:v>3.2602614173637958</c:v>
                </c:pt>
                <c:pt idx="56">
                  <c:v>2.8748987788036038</c:v>
                </c:pt>
                <c:pt idx="57">
                  <c:v>2.8213361175025051</c:v>
                </c:pt>
                <c:pt idx="58">
                  <c:v>2.8768601701501835</c:v>
                </c:pt>
                <c:pt idx="59">
                  <c:v>2.905449356064616</c:v>
                </c:pt>
                <c:pt idx="60">
                  <c:v>2.9137707255101599</c:v>
                </c:pt>
                <c:pt idx="61">
                  <c:v>2.9170341528297623</c:v>
                </c:pt>
                <c:pt idx="62">
                  <c:v>3.1386937187051025</c:v>
                </c:pt>
                <c:pt idx="63">
                  <c:v>3.1655761263023185</c:v>
                </c:pt>
                <c:pt idx="64">
                  <c:v>2.9053661304929541</c:v>
                </c:pt>
                <c:pt idx="65">
                  <c:v>3.559071418815039</c:v>
                </c:pt>
                <c:pt idx="66">
                  <c:v>3.6756475287792361</c:v>
                </c:pt>
                <c:pt idx="67">
                  <c:v>3.3121257281970435</c:v>
                </c:pt>
                <c:pt idx="68">
                  <c:v>3.1594189421800598</c:v>
                </c:pt>
                <c:pt idx="69">
                  <c:v>3.7330185495923076</c:v>
                </c:pt>
                <c:pt idx="70">
                  <c:v>3.5808211138460542</c:v>
                </c:pt>
                <c:pt idx="71">
                  <c:v>3.4022051935152042</c:v>
                </c:pt>
                <c:pt idx="72">
                  <c:v>3.0938946752186443</c:v>
                </c:pt>
                <c:pt idx="73">
                  <c:v>3.1397752839666953</c:v>
                </c:pt>
                <c:pt idx="74">
                  <c:v>2.7112411411423172</c:v>
                </c:pt>
                <c:pt idx="75">
                  <c:v>2.2680427933753089</c:v>
                </c:pt>
                <c:pt idx="76">
                  <c:v>2.465229758156521</c:v>
                </c:pt>
                <c:pt idx="77">
                  <c:v>2.904838547367067</c:v>
                </c:pt>
                <c:pt idx="78">
                  <c:v>3.0923420123316485</c:v>
                </c:pt>
                <c:pt idx="79">
                  <c:v>2.7996571187956394</c:v>
                </c:pt>
                <c:pt idx="80">
                  <c:v>3.2136652346966774</c:v>
                </c:pt>
                <c:pt idx="81">
                  <c:v>3.5845696739470791</c:v>
                </c:pt>
                <c:pt idx="82">
                  <c:v>3.7665952297783898</c:v>
                </c:pt>
                <c:pt idx="83">
                  <c:v>3.4593756511235636</c:v>
                </c:pt>
                <c:pt idx="84">
                  <c:v>4.0679180005732372</c:v>
                </c:pt>
              </c:numCache>
            </c:numRef>
          </c:val>
          <c:smooth val="0"/>
          <c:extLst>
            <c:ext xmlns:c16="http://schemas.microsoft.com/office/drawing/2014/chart" uri="{C3380CC4-5D6E-409C-BE32-E72D297353CC}">
              <c16:uniqueId val="{00000000-4810-4528-A797-8510915F2D29}"/>
            </c:ext>
          </c:extLst>
        </c:ser>
        <c:dLbls>
          <c:showLegendKey val="0"/>
          <c:showVal val="0"/>
          <c:showCatName val="0"/>
          <c:showSerName val="0"/>
          <c:showPercent val="0"/>
          <c:showBubbleSize val="0"/>
        </c:dLbls>
        <c:marker val="1"/>
        <c:smooth val="0"/>
        <c:axId val="286499248"/>
        <c:axId val="286479504"/>
      </c:lineChart>
      <c:lineChart>
        <c:grouping val="standard"/>
        <c:varyColors val="0"/>
        <c:ser>
          <c:idx val="1"/>
          <c:order val="1"/>
          <c:tx>
            <c:v>Corn Sale Price</c:v>
          </c:tx>
          <c:spPr>
            <a:ln w="25400">
              <a:solidFill>
                <a:srgbClr val="C00000"/>
              </a:solidFill>
              <a:prstDash val="solid"/>
            </a:ln>
          </c:spPr>
          <c:marker>
            <c:symbol val="none"/>
          </c:marker>
          <c:cat>
            <c:numRef>
              <c:f>[0]!Date</c:f>
              <c:numCache>
                <c:formatCode>mmm\-yy</c:formatCode>
                <c:ptCount val="85"/>
                <c:pt idx="0">
                  <c:v>41640</c:v>
                </c:pt>
                <c:pt idx="1">
                  <c:v>41671</c:v>
                </c:pt>
                <c:pt idx="2">
                  <c:v>41699</c:v>
                </c:pt>
                <c:pt idx="3">
                  <c:v>41730</c:v>
                </c:pt>
                <c:pt idx="4">
                  <c:v>41760</c:v>
                </c:pt>
                <c:pt idx="5">
                  <c:v>41791</c:v>
                </c:pt>
                <c:pt idx="6">
                  <c:v>41821</c:v>
                </c:pt>
                <c:pt idx="7">
                  <c:v>41852</c:v>
                </c:pt>
                <c:pt idx="8">
                  <c:v>41883</c:v>
                </c:pt>
                <c:pt idx="9">
                  <c:v>41913</c:v>
                </c:pt>
                <c:pt idx="10">
                  <c:v>41944</c:v>
                </c:pt>
                <c:pt idx="11">
                  <c:v>41974</c:v>
                </c:pt>
                <c:pt idx="12">
                  <c:v>42005</c:v>
                </c:pt>
                <c:pt idx="13">
                  <c:v>42036</c:v>
                </c:pt>
                <c:pt idx="14">
                  <c:v>42064</c:v>
                </c:pt>
                <c:pt idx="15">
                  <c:v>42095</c:v>
                </c:pt>
                <c:pt idx="16">
                  <c:v>42125</c:v>
                </c:pt>
                <c:pt idx="17">
                  <c:v>42156</c:v>
                </c:pt>
                <c:pt idx="18">
                  <c:v>42186</c:v>
                </c:pt>
                <c:pt idx="19">
                  <c:v>42217</c:v>
                </c:pt>
                <c:pt idx="20">
                  <c:v>42248</c:v>
                </c:pt>
                <c:pt idx="21">
                  <c:v>42278</c:v>
                </c:pt>
                <c:pt idx="22">
                  <c:v>42309</c:v>
                </c:pt>
                <c:pt idx="23">
                  <c:v>42339</c:v>
                </c:pt>
                <c:pt idx="24">
                  <c:v>42370</c:v>
                </c:pt>
                <c:pt idx="25">
                  <c:v>42401</c:v>
                </c:pt>
                <c:pt idx="26">
                  <c:v>42430</c:v>
                </c:pt>
                <c:pt idx="27">
                  <c:v>42461</c:v>
                </c:pt>
                <c:pt idx="28">
                  <c:v>42491</c:v>
                </c:pt>
                <c:pt idx="29">
                  <c:v>42522</c:v>
                </c:pt>
                <c:pt idx="30">
                  <c:v>42552</c:v>
                </c:pt>
                <c:pt idx="31">
                  <c:v>42583</c:v>
                </c:pt>
                <c:pt idx="32">
                  <c:v>42614</c:v>
                </c:pt>
                <c:pt idx="33">
                  <c:v>42644</c:v>
                </c:pt>
                <c:pt idx="34">
                  <c:v>42675</c:v>
                </c:pt>
                <c:pt idx="35">
                  <c:v>42705</c:v>
                </c:pt>
                <c:pt idx="36">
                  <c:v>42736</c:v>
                </c:pt>
                <c:pt idx="37">
                  <c:v>42767</c:v>
                </c:pt>
                <c:pt idx="38">
                  <c:v>42795</c:v>
                </c:pt>
                <c:pt idx="39">
                  <c:v>42826</c:v>
                </c:pt>
                <c:pt idx="40">
                  <c:v>42856</c:v>
                </c:pt>
                <c:pt idx="41">
                  <c:v>42887</c:v>
                </c:pt>
                <c:pt idx="42">
                  <c:v>42917</c:v>
                </c:pt>
                <c:pt idx="43">
                  <c:v>42948</c:v>
                </c:pt>
                <c:pt idx="44">
                  <c:v>42979</c:v>
                </c:pt>
                <c:pt idx="45">
                  <c:v>43009</c:v>
                </c:pt>
                <c:pt idx="46">
                  <c:v>43040</c:v>
                </c:pt>
                <c:pt idx="47">
                  <c:v>43070</c:v>
                </c:pt>
                <c:pt idx="48">
                  <c:v>43101</c:v>
                </c:pt>
                <c:pt idx="49">
                  <c:v>43132</c:v>
                </c:pt>
                <c:pt idx="50">
                  <c:v>43160</c:v>
                </c:pt>
                <c:pt idx="51">
                  <c:v>43191</c:v>
                </c:pt>
                <c:pt idx="52">
                  <c:v>43221</c:v>
                </c:pt>
                <c:pt idx="53">
                  <c:v>43252</c:v>
                </c:pt>
                <c:pt idx="54">
                  <c:v>43282</c:v>
                </c:pt>
                <c:pt idx="55">
                  <c:v>43313</c:v>
                </c:pt>
                <c:pt idx="56">
                  <c:v>43344</c:v>
                </c:pt>
                <c:pt idx="57">
                  <c:v>43374</c:v>
                </c:pt>
                <c:pt idx="58">
                  <c:v>43405</c:v>
                </c:pt>
                <c:pt idx="59">
                  <c:v>43435</c:v>
                </c:pt>
                <c:pt idx="60">
                  <c:v>43484</c:v>
                </c:pt>
                <c:pt idx="61">
                  <c:v>43515</c:v>
                </c:pt>
                <c:pt idx="62">
                  <c:v>43543</c:v>
                </c:pt>
                <c:pt idx="63">
                  <c:v>43574</c:v>
                </c:pt>
                <c:pt idx="64">
                  <c:v>43604</c:v>
                </c:pt>
                <c:pt idx="65">
                  <c:v>43635</c:v>
                </c:pt>
                <c:pt idx="66">
                  <c:v>43665</c:v>
                </c:pt>
                <c:pt idx="67">
                  <c:v>43696</c:v>
                </c:pt>
                <c:pt idx="68">
                  <c:v>43727</c:v>
                </c:pt>
                <c:pt idx="69">
                  <c:v>43757</c:v>
                </c:pt>
                <c:pt idx="70">
                  <c:v>43788</c:v>
                </c:pt>
                <c:pt idx="71">
                  <c:v>43818</c:v>
                </c:pt>
                <c:pt idx="72">
                  <c:v>43849</c:v>
                </c:pt>
                <c:pt idx="73">
                  <c:v>43880</c:v>
                </c:pt>
                <c:pt idx="74">
                  <c:v>43909</c:v>
                </c:pt>
                <c:pt idx="75">
                  <c:v>43940</c:v>
                </c:pt>
                <c:pt idx="76">
                  <c:v>43970</c:v>
                </c:pt>
                <c:pt idx="77">
                  <c:v>44001</c:v>
                </c:pt>
                <c:pt idx="78">
                  <c:v>44031</c:v>
                </c:pt>
                <c:pt idx="79">
                  <c:v>44062</c:v>
                </c:pt>
                <c:pt idx="80">
                  <c:v>44093</c:v>
                </c:pt>
                <c:pt idx="81">
                  <c:v>44123</c:v>
                </c:pt>
                <c:pt idx="82">
                  <c:v>44154</c:v>
                </c:pt>
                <c:pt idx="83">
                  <c:v>44184</c:v>
                </c:pt>
                <c:pt idx="84">
                  <c:v>44215</c:v>
                </c:pt>
              </c:numCache>
            </c:numRef>
          </c:cat>
          <c:val>
            <c:numRef>
              <c:f>[0]!BL</c:f>
              <c:numCache>
                <c:formatCode>_("$"* #,##0.00_);_("$"* \(#,##0.00\);_("$"* "-"??_);_(@_)</c:formatCode>
                <c:ptCount val="85"/>
                <c:pt idx="0">
                  <c:v>4.2671422619047616</c:v>
                </c:pt>
                <c:pt idx="1">
                  <c:v>4.4448355263157904</c:v>
                </c:pt>
                <c:pt idx="2">
                  <c:v>4.6688095238095242</c:v>
                </c:pt>
                <c:pt idx="3">
                  <c:v>4.8590119047619051</c:v>
                </c:pt>
                <c:pt idx="4">
                  <c:v>4.7784523809523813</c:v>
                </c:pt>
                <c:pt idx="5">
                  <c:v>4.4533869047619055</c:v>
                </c:pt>
                <c:pt idx="6">
                  <c:v>3.7986363636363638</c:v>
                </c:pt>
                <c:pt idx="7">
                  <c:v>3.5396428571428582</c:v>
                </c:pt>
                <c:pt idx="8">
                  <c:v>3.3420357142857129</c:v>
                </c:pt>
                <c:pt idx="9">
                  <c:v>3.2640909090909087</c:v>
                </c:pt>
                <c:pt idx="10">
                  <c:v>3.5112500000000004</c:v>
                </c:pt>
                <c:pt idx="11">
                  <c:v>3.774791666666665</c:v>
                </c:pt>
                <c:pt idx="12">
                  <c:v>3.7328750000000013</c:v>
                </c:pt>
                <c:pt idx="13">
                  <c:v>3.7432894736842113</c:v>
                </c:pt>
                <c:pt idx="14">
                  <c:v>3.7748011363636351</c:v>
                </c:pt>
                <c:pt idx="15">
                  <c:v>3.68485119047619</c:v>
                </c:pt>
                <c:pt idx="16">
                  <c:v>3.5542500000000006</c:v>
                </c:pt>
                <c:pt idx="17">
                  <c:v>3.5038715909090898</c:v>
                </c:pt>
                <c:pt idx="18">
                  <c:v>3.812727272727273</c:v>
                </c:pt>
                <c:pt idx="19">
                  <c:v>3.5095833333333326</c:v>
                </c:pt>
                <c:pt idx="20">
                  <c:v>3.5240476190476202</c:v>
                </c:pt>
                <c:pt idx="21">
                  <c:v>3.5657142857142854</c:v>
                </c:pt>
                <c:pt idx="22">
                  <c:v>3.4855312500000002</c:v>
                </c:pt>
                <c:pt idx="23">
                  <c:v>3.5268181818181814</c:v>
                </c:pt>
                <c:pt idx="24">
                  <c:v>3.4529276250538077</c:v>
                </c:pt>
                <c:pt idx="25">
                  <c:v>3.4756249994039536</c:v>
                </c:pt>
                <c:pt idx="26">
                  <c:v>3.4381521688336911</c:v>
                </c:pt>
                <c:pt idx="27">
                  <c:v>3.4765476158687045</c:v>
                </c:pt>
                <c:pt idx="28">
                  <c:v>3.607440488792601</c:v>
                </c:pt>
                <c:pt idx="29">
                  <c:v>3.7821590792049062</c:v>
                </c:pt>
                <c:pt idx="30">
                  <c:v>3.1680624932050705</c:v>
                </c:pt>
                <c:pt idx="31">
                  <c:v>3.0150543373564016</c:v>
                </c:pt>
                <c:pt idx="32">
                  <c:v>3.0030059619176956</c:v>
                </c:pt>
                <c:pt idx="33">
                  <c:v>3.1482142891202654</c:v>
                </c:pt>
                <c:pt idx="34">
                  <c:v>3.1478749930858614</c:v>
                </c:pt>
                <c:pt idx="35">
                  <c:v>3.2467857101985387</c:v>
                </c:pt>
                <c:pt idx="36">
                  <c:v>3.3792499899864197</c:v>
                </c:pt>
                <c:pt idx="37">
                  <c:v>3.4148684144020081</c:v>
                </c:pt>
                <c:pt idx="38">
                  <c:v>3.3405163106711013</c:v>
                </c:pt>
                <c:pt idx="39">
                  <c:v>3.3635937511920928</c:v>
                </c:pt>
                <c:pt idx="40">
                  <c:v>3.3967613659121771</c:v>
                </c:pt>
                <c:pt idx="41">
                  <c:v>3.3717897724021566</c:v>
                </c:pt>
                <c:pt idx="42">
                  <c:v>3.4018750101327897</c:v>
                </c:pt>
                <c:pt idx="43">
                  <c:v>3.1971591060811821</c:v>
                </c:pt>
                <c:pt idx="44">
                  <c:v>3.1779375314712524</c:v>
                </c:pt>
                <c:pt idx="45">
                  <c:v>3.1547619161151705</c:v>
                </c:pt>
                <c:pt idx="46">
                  <c:v>3.1341874897480011</c:v>
                </c:pt>
                <c:pt idx="47">
                  <c:v>3.2322500169277193</c:v>
                </c:pt>
                <c:pt idx="48">
                  <c:v>3.2836904667672657</c:v>
                </c:pt>
                <c:pt idx="49">
                  <c:v>3.393486854277159</c:v>
                </c:pt>
                <c:pt idx="50">
                  <c:v>3.4911931753158569</c:v>
                </c:pt>
                <c:pt idx="51">
                  <c:v>3.5777381034124467</c:v>
                </c:pt>
                <c:pt idx="52">
                  <c:v>3.6963352371345866</c:v>
                </c:pt>
                <c:pt idx="53">
                  <c:v>3.3921131037530445</c:v>
                </c:pt>
                <c:pt idx="54">
                  <c:v>3.2088987855684188</c:v>
                </c:pt>
                <c:pt idx="55">
                  <c:v>3.2968913057576055</c:v>
                </c:pt>
                <c:pt idx="56">
                  <c:v>3.1686184280797054</c:v>
                </c:pt>
                <c:pt idx="57">
                  <c:v>3.2915909019383518</c:v>
                </c:pt>
                <c:pt idx="58">
                  <c:v>3.3720625042915344</c:v>
                </c:pt>
                <c:pt idx="59">
                  <c:v>3.4561397152788498</c:v>
                </c:pt>
                <c:pt idx="60">
                  <c:v>3.5409523873102096</c:v>
                </c:pt>
                <c:pt idx="61">
                  <c:v>3.5677430596616535</c:v>
                </c:pt>
                <c:pt idx="62">
                  <c:v>3.5518154672213962</c:v>
                </c:pt>
                <c:pt idx="63">
                  <c:v>3.4867613561586897</c:v>
                </c:pt>
                <c:pt idx="64">
                  <c:v>3.6257142708415078</c:v>
                </c:pt>
                <c:pt idx="65">
                  <c:v>4.1613750010728836</c:v>
                </c:pt>
                <c:pt idx="66">
                  <c:v>4.2723295390605927</c:v>
                </c:pt>
                <c:pt idx="67">
                  <c:v>3.7810795588926838</c:v>
                </c:pt>
                <c:pt idx="68">
                  <c:v>3.6517812460660934</c:v>
                </c:pt>
                <c:pt idx="69">
                  <c:v>3.8441250085830689</c:v>
                </c:pt>
                <c:pt idx="70">
                  <c:v>3.6492434172881274</c:v>
                </c:pt>
                <c:pt idx="71">
                  <c:v>3.7299374938011169</c:v>
                </c:pt>
                <c:pt idx="72">
                  <c:v>3.8147618884132024</c:v>
                </c:pt>
                <c:pt idx="73">
                  <c:v>3.7578947364656554</c:v>
                </c:pt>
                <c:pt idx="74">
                  <c:v>3.4467613620107822</c:v>
                </c:pt>
                <c:pt idx="75">
                  <c:v>2.9318181845274838</c:v>
                </c:pt>
                <c:pt idx="76">
                  <c:v>2.9458437502384185</c:v>
                </c:pt>
                <c:pt idx="77">
                  <c:v>3.1045238082749504</c:v>
                </c:pt>
                <c:pt idx="78">
                  <c:v>3.1061363734982232</c:v>
                </c:pt>
                <c:pt idx="79">
                  <c:v>3.0920833405994235</c:v>
                </c:pt>
                <c:pt idx="80">
                  <c:v>3.5054761966069541</c:v>
                </c:pt>
                <c:pt idx="81">
                  <c:v>3.8160714166504994</c:v>
                </c:pt>
                <c:pt idx="82">
                  <c:v>4.0791776180267334</c:v>
                </c:pt>
                <c:pt idx="83">
                  <c:v>4.254047603834243</c:v>
                </c:pt>
                <c:pt idx="84">
                  <c:v>4.9731578990032794</c:v>
                </c:pt>
              </c:numCache>
            </c:numRef>
          </c:val>
          <c:smooth val="0"/>
          <c:extLst>
            <c:ext xmlns:c16="http://schemas.microsoft.com/office/drawing/2014/chart" uri="{C3380CC4-5D6E-409C-BE32-E72D297353CC}">
              <c16:uniqueId val="{00000001-4810-4528-A797-8510915F2D29}"/>
            </c:ext>
          </c:extLst>
        </c:ser>
        <c:dLbls>
          <c:showLegendKey val="0"/>
          <c:showVal val="0"/>
          <c:showCatName val="0"/>
          <c:showSerName val="0"/>
          <c:showPercent val="0"/>
          <c:showBubbleSize val="0"/>
        </c:dLbls>
        <c:marker val="1"/>
        <c:smooth val="0"/>
        <c:axId val="286480064"/>
        <c:axId val="286480624"/>
      </c:lineChart>
      <c:dateAx>
        <c:axId val="286499248"/>
        <c:scaling>
          <c:orientation val="minMax"/>
        </c:scaling>
        <c:delete val="0"/>
        <c:axPos val="b"/>
        <c:numFmt formatCode="mmm\-yy" sourceLinked="0"/>
        <c:majorTickMark val="out"/>
        <c:minorTickMark val="out"/>
        <c:tickLblPos val="nextTo"/>
        <c:spPr>
          <a:ln w="3175">
            <a:solidFill>
              <a:srgbClr val="000000"/>
            </a:solidFill>
            <a:prstDash val="solid"/>
          </a:ln>
        </c:spPr>
        <c:txPr>
          <a:bodyPr rot="-2700000" vert="horz"/>
          <a:lstStyle/>
          <a:p>
            <a:pPr>
              <a:defRPr/>
            </a:pPr>
            <a:endParaRPr lang="en-US"/>
          </a:p>
        </c:txPr>
        <c:crossAx val="286479504"/>
        <c:crosses val="autoZero"/>
        <c:auto val="1"/>
        <c:lblOffset val="100"/>
        <c:baseTimeUnit val="months"/>
        <c:majorUnit val="5"/>
        <c:majorTimeUnit val="months"/>
        <c:minorUnit val="1"/>
        <c:minorTimeUnit val="months"/>
      </c:dateAx>
      <c:valAx>
        <c:axId val="286479504"/>
        <c:scaling>
          <c:orientation val="minMax"/>
        </c:scaling>
        <c:delete val="0"/>
        <c:axPos val="l"/>
        <c:majorGridlines>
          <c:spPr>
            <a:ln w="3175">
              <a:solidFill>
                <a:srgbClr val="000000"/>
              </a:solidFill>
              <a:prstDash val="solid"/>
            </a:ln>
          </c:spPr>
        </c:majorGridlines>
        <c:title>
          <c:tx>
            <c:rich>
              <a:bodyPr/>
              <a:lstStyle/>
              <a:p>
                <a:pPr>
                  <a:defRPr/>
                </a:pPr>
                <a:r>
                  <a:rPr lang="en-US"/>
                  <a:t>$ per bushel</a:t>
                </a:r>
              </a:p>
            </c:rich>
          </c:tx>
          <c:layout>
            <c:manualLayout>
              <c:xMode val="edge"/>
              <c:yMode val="edge"/>
              <c:x val="6.2199816296337898E-3"/>
              <c:y val="0.29244681497075198"/>
            </c:manualLayout>
          </c:layout>
          <c:overlay val="0"/>
          <c:spPr>
            <a:noFill/>
            <a:ln w="25400">
              <a:noFill/>
            </a:ln>
          </c:spPr>
        </c:title>
        <c:numFmt formatCode="_(&quot;$&quot;* #,##0.00_);_(&quot;$&quot;* \(#,##0.00\);_(&quot;$&quot;* &quot;-&quot;??_);_(@_)" sourceLinked="1"/>
        <c:majorTickMark val="out"/>
        <c:minorTickMark val="none"/>
        <c:tickLblPos val="nextTo"/>
        <c:spPr>
          <a:ln w="3175">
            <a:solidFill>
              <a:srgbClr val="000000"/>
            </a:solidFill>
            <a:prstDash val="solid"/>
          </a:ln>
        </c:spPr>
        <c:txPr>
          <a:bodyPr rot="0" vert="horz"/>
          <a:lstStyle/>
          <a:p>
            <a:pPr>
              <a:defRPr/>
            </a:pPr>
            <a:endParaRPr lang="en-US"/>
          </a:p>
        </c:txPr>
        <c:crossAx val="286499248"/>
        <c:crosses val="autoZero"/>
        <c:crossBetween val="between"/>
      </c:valAx>
      <c:dateAx>
        <c:axId val="286480064"/>
        <c:scaling>
          <c:orientation val="minMax"/>
        </c:scaling>
        <c:delete val="1"/>
        <c:axPos val="b"/>
        <c:numFmt formatCode="mmm\-yy" sourceLinked="1"/>
        <c:majorTickMark val="out"/>
        <c:minorTickMark val="none"/>
        <c:tickLblPos val="none"/>
        <c:crossAx val="286480624"/>
        <c:crosses val="autoZero"/>
        <c:auto val="1"/>
        <c:lblOffset val="100"/>
        <c:baseTimeUnit val="months"/>
      </c:dateAx>
      <c:valAx>
        <c:axId val="286480624"/>
        <c:scaling>
          <c:orientation val="minMax"/>
        </c:scaling>
        <c:delete val="1"/>
        <c:axPos val="r"/>
        <c:numFmt formatCode="_(&quot;$&quot;* #,##0.00_);_(&quot;$&quot;* \(#,##0.00\);_(&quot;$&quot;* &quot;-&quot;??_);_(@_)" sourceLinked="1"/>
        <c:majorTickMark val="out"/>
        <c:minorTickMark val="none"/>
        <c:tickLblPos val="none"/>
        <c:crossAx val="286480064"/>
        <c:crosses val="max"/>
        <c:crossBetween val="between"/>
      </c:valAx>
      <c:spPr>
        <a:solidFill>
          <a:srgbClr val="FFFFFF"/>
        </a:solidFill>
        <a:ln w="12700">
          <a:solidFill>
            <a:srgbClr val="808080"/>
          </a:solidFill>
          <a:prstDash val="solid"/>
        </a:ln>
      </c:spPr>
    </c:plotArea>
    <c:legend>
      <c:legendPos val="r"/>
      <c:layout>
        <c:manualLayout>
          <c:xMode val="edge"/>
          <c:yMode val="edge"/>
          <c:x val="0.69210059115904887"/>
          <c:y val="0.2330752346471042"/>
          <c:w val="0.27959597606723391"/>
          <c:h val="0.19202047127793415"/>
        </c:manualLayout>
      </c:layout>
      <c:overlay val="0"/>
      <c:spPr>
        <a:solidFill>
          <a:srgbClr val="FFFFFF"/>
        </a:solidFill>
        <a:ln w="3175">
          <a:solidFill>
            <a:srgbClr val="000000"/>
          </a:solidFill>
          <a:prstDash val="solid"/>
        </a:ln>
      </c:spPr>
    </c:legend>
    <c:plotVisOnly val="1"/>
    <c:dispBlanksAs val="gap"/>
    <c:showDLblsOverMax val="0"/>
  </c:chart>
  <c:spPr>
    <a:solidFill>
      <a:schemeClr val="bg2">
        <a:alpha val="50000"/>
      </a:schemeClr>
    </a:solidFill>
    <a:ln w="3175">
      <a:noFill/>
      <a:prstDash val="solid"/>
    </a:ln>
  </c:spPr>
  <c:txPr>
    <a:bodyPr/>
    <a:lstStyle/>
    <a:p>
      <a:pPr>
        <a:defRPr sz="1200" b="0" i="0" u="none" strike="noStrike" baseline="0">
          <a:solidFill>
            <a:srgbClr val="000000"/>
          </a:solidFill>
          <a:latin typeface="Arial" panose="020B0604020202020204" pitchFamily="34" charset="0"/>
          <a:ea typeface="Helvetica"/>
          <a:cs typeface="Arial" panose="020B0604020202020204" pitchFamily="34" charset="0"/>
        </a:defRPr>
      </a:pPr>
      <a:endParaRPr lang="en-US"/>
    </a:p>
  </c:txPr>
  <c:printSettings>
    <c:headerFooter alignWithMargins="0"/>
    <c:pageMargins b="1" l="0.750000000000002" r="0.750000000000002" t="1" header="0.5" footer="0.5"/>
    <c:pageSetup orientation="landscape"/>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autoTitleDeleted val="0"/>
    <c:plotArea>
      <c:layout/>
      <c:barChart>
        <c:barDir val="col"/>
        <c:grouping val="clustered"/>
        <c:varyColors val="0"/>
        <c:dLbls>
          <c:showLegendKey val="0"/>
          <c:showVal val="0"/>
          <c:showCatName val="0"/>
          <c:showSerName val="0"/>
          <c:showPercent val="0"/>
          <c:showBubbleSize val="0"/>
        </c:dLbls>
        <c:gapWidth val="150"/>
        <c:axId val="286482304"/>
        <c:axId val="286482864"/>
      </c:barChart>
      <c:catAx>
        <c:axId val="286482304"/>
        <c:scaling>
          <c:orientation val="minMax"/>
        </c:scaling>
        <c:delete val="0"/>
        <c:axPos val="b"/>
        <c:majorTickMark val="out"/>
        <c:minorTickMark val="none"/>
        <c:tickLblPos val="nextTo"/>
        <c:crossAx val="286482864"/>
        <c:crosses val="autoZero"/>
        <c:auto val="1"/>
        <c:lblAlgn val="ctr"/>
        <c:lblOffset val="100"/>
        <c:noMultiLvlLbl val="0"/>
      </c:catAx>
      <c:valAx>
        <c:axId val="286482864"/>
        <c:scaling>
          <c:orientation val="minMax"/>
        </c:scaling>
        <c:delete val="0"/>
        <c:axPos val="l"/>
        <c:majorGridlines/>
        <c:majorTickMark val="out"/>
        <c:minorTickMark val="none"/>
        <c:tickLblPos val="nextTo"/>
        <c:crossAx val="286482304"/>
        <c:crosses val="autoZero"/>
        <c:crossBetween val="between"/>
      </c:valAx>
    </c:plotArea>
    <c:legend>
      <c:legendPos val="r"/>
      <c:overlay val="0"/>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33.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36.xml"/></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1.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3.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4.bin"/></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30.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codeName="Chart1">
    <tabColor rgb="FF7A99AC"/>
  </sheetPr>
  <sheetViews>
    <sheetView zoomScale="90" workbookViewId="0"/>
  </sheetViews>
  <sheetProtection content="1" objects="1"/>
  <pageMargins left="0.7" right="0.7" top="0.75" bottom="0.75" header="0.3" footer="0.3"/>
  <pageSetup orientation="landscape" r:id="rId1"/>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codeName="Chart10">
    <tabColor rgb="FF7A99AC"/>
  </sheetPr>
  <sheetViews>
    <sheetView workbookViewId="0"/>
  </sheetViews>
  <sheetProtection content="1" objects="1"/>
  <pageMargins left="0.7" right="0.7" top="0.75" bottom="0.75" header="0.3" footer="0.3"/>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codeName="Chart11">
    <tabColor rgb="FF7A99AC"/>
  </sheetPr>
  <sheetViews>
    <sheetView workbookViewId="0"/>
  </sheetViews>
  <sheetProtection content="1" objects="1"/>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codeName="Chart2">
    <tabColor rgb="FF7A99AC"/>
  </sheetPr>
  <sheetViews>
    <sheetView workbookViewId="0"/>
  </sheetViews>
  <sheetProtection content="1" objects="1"/>
  <pageMargins left="0.7" right="0.7" top="0.75" bottom="0.75" header="0.3" footer="0.3"/>
  <pageSetup orientation="landscape"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codeName="Chart3">
    <tabColor rgb="FF7A99AC"/>
  </sheetPr>
  <sheetViews>
    <sheetView zoomScale="110" workbookViewId="0"/>
  </sheetViews>
  <sheetProtection content="1" objects="1"/>
  <pageMargins left="0.7" right="0.7" top="0.75" bottom="0.75" header="0.3" footer="0.3"/>
  <pageSetup orientation="landscape" r:id="rId1"/>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codeName="Chart4">
    <tabColor rgb="FF7A99AC"/>
  </sheetPr>
  <sheetViews>
    <sheetView workbookViewId="0"/>
  </sheetViews>
  <sheetProtection content="1" objects="1"/>
  <pageMargins left="0.7" right="0.7" top="0.75" bottom="0.75" header="0.3" footer="0.3"/>
  <pageSetup orientation="landscape" r:id="rId1"/>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codeName="Chart5">
    <tabColor rgb="FF7A99AC"/>
  </sheetPr>
  <sheetViews>
    <sheetView workbookViewId="0"/>
  </sheetViews>
  <sheetProtection content="1" objects="1"/>
  <pageMargins left="0.7" right="0.7" top="0.75" bottom="0.75" header="0.3" footer="0.3"/>
  <pageSetup orientation="landscape" r:id="rId1"/>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codeName="Chart6">
    <tabColor rgb="FF7A99AC"/>
  </sheetPr>
  <sheetViews>
    <sheetView workbookViewId="0"/>
  </sheetViews>
  <sheetProtection content="1" objects="1"/>
  <pageMargins left="0.7" right="0.7" top="0.75" bottom="0.75" header="0.3" footer="0.3"/>
  <pageSetup orientation="landscape" r:id="rId1"/>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codeName="Chart7">
    <tabColor rgb="FF7A99AC"/>
  </sheetPr>
  <sheetViews>
    <sheetView workbookViewId="0"/>
  </sheetViews>
  <sheetProtection content="1" objects="1"/>
  <pageMargins left="0.7" right="0.7" top="0.75" bottom="0.75" header="0.3" footer="0.3"/>
  <pageSetup orientation="landscape" r:id="rId1"/>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codeName="Chart8">
    <tabColor rgb="FF7A99AC"/>
  </sheetPr>
  <sheetViews>
    <sheetView workbookViewId="0"/>
  </sheetViews>
  <sheetProtection content="1" objects="1"/>
  <pageMargins left="0.7" right="0.7" top="0.75" bottom="0.75" header="0.3" footer="0.3"/>
  <pageSetup orientation="landscape" r:id="rId1"/>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codeName="Chart9">
    <tabColor rgb="FF7A99AC"/>
  </sheetPr>
  <sheetViews>
    <sheetView workbookViewId="0"/>
  </sheetViews>
  <sheetProtection content="1" objects="1"/>
  <pageMargins left="0.7" right="0.7" top="0.75" bottom="0.75" header="0.3" footer="0.3"/>
  <drawing r:id="rId1"/>
</chartsheet>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66675</xdr:colOff>
          <xdr:row>0</xdr:row>
          <xdr:rowOff>0</xdr:rowOff>
        </xdr:from>
        <xdr:to>
          <xdr:col>8</xdr:col>
          <xdr:colOff>28575</xdr:colOff>
          <xdr:row>0</xdr:row>
          <xdr:rowOff>0</xdr:rowOff>
        </xdr:to>
        <xdr:sp macro="" textlink="">
          <xdr:nvSpPr>
            <xdr:cNvPr id="924679" name="Button 7" hidden="1">
              <a:extLst>
                <a:ext uri="{63B3BB69-23CF-44E3-9099-C40C66FF867C}">
                  <a14:compatExt spid="_x0000_s924679"/>
                </a:ext>
                <a:ext uri="{FF2B5EF4-FFF2-40B4-BE49-F238E27FC236}">
                  <a16:creationId xmlns:a16="http://schemas.microsoft.com/office/drawing/2014/main" id="{00000000-0008-0000-0000-0000071C0E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000" b="1" i="0" u="none" strike="noStrike" baseline="0">
                  <a:solidFill>
                    <a:srgbClr val="000080"/>
                  </a:solidFill>
                  <a:latin typeface="Arial"/>
                  <a:cs typeface="Arial"/>
                </a:rPr>
                <a:t>Return to Introduction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63</xdr:col>
          <xdr:colOff>0</xdr:colOff>
          <xdr:row>0</xdr:row>
          <xdr:rowOff>0</xdr:rowOff>
        </xdr:from>
        <xdr:to>
          <xdr:col>64</xdr:col>
          <xdr:colOff>28575</xdr:colOff>
          <xdr:row>0</xdr:row>
          <xdr:rowOff>0</xdr:rowOff>
        </xdr:to>
        <xdr:sp macro="" textlink="">
          <xdr:nvSpPr>
            <xdr:cNvPr id="924683" name="Button 11" hidden="1">
              <a:extLst>
                <a:ext uri="{63B3BB69-23CF-44E3-9099-C40C66FF867C}">
                  <a14:compatExt spid="_x0000_s924683"/>
                </a:ext>
                <a:ext uri="{FF2B5EF4-FFF2-40B4-BE49-F238E27FC236}">
                  <a16:creationId xmlns:a16="http://schemas.microsoft.com/office/drawing/2014/main" id="{00000000-0008-0000-0000-00000B1C0E00}"/>
                </a:ext>
              </a:extLst>
            </xdr:cNvPr>
            <xdr:cNvSpPr/>
          </xdr:nvSpPr>
          <xdr:spPr bwMode="auto">
            <a:xfrm>
              <a:off x="0" y="0"/>
              <a:ext cx="0" cy="0"/>
            </a:xfrm>
            <a:prstGeom prst="rect">
              <a:avLst/>
            </a:prstGeom>
            <a:noFill/>
            <a:ln w="9525">
              <a:miter lim="800000"/>
              <a:headEnd/>
              <a:tailEnd/>
            </a:ln>
          </xdr:spPr>
          <xdr:txBody>
            <a:bodyPr vertOverflow="clip" wrap="square" lIns="45720" tIns="41148" rIns="45720" bIns="41148" anchor="ctr" upright="1"/>
            <a:lstStyle/>
            <a:p>
              <a:pPr algn="ctr" rtl="0">
                <a:defRPr sz="1000"/>
              </a:pPr>
              <a:r>
                <a:rPr lang="en-US" sz="1000" b="1" i="0" u="none" strike="noStrike" baseline="0">
                  <a:solidFill>
                    <a:srgbClr val="000080"/>
                  </a:solidFill>
                  <a:latin typeface="Arial"/>
                  <a:cs typeface="Arial"/>
                </a:rPr>
                <a:t>Return to Introduction</a:t>
              </a:r>
            </a:p>
          </xdr:txBody>
        </xdr:sp>
        <xdr:clientData fPrintsWithSheet="0"/>
      </xdr:twoCellAnchor>
    </mc:Choice>
    <mc:Fallback/>
  </mc:AlternateContent>
</xdr:wsDr>
</file>

<file path=xl/drawings/drawing10.xml><?xml version="1.0" encoding="utf-8"?>
<c:userShapes xmlns:c="http://schemas.openxmlformats.org/drawingml/2006/chart">
  <cdr:relSizeAnchor xmlns:cdr="http://schemas.openxmlformats.org/drawingml/2006/chartDrawing">
    <cdr:from>
      <cdr:x>0</cdr:x>
      <cdr:y>0.96925</cdr:y>
    </cdr:from>
    <cdr:to>
      <cdr:x>0.35</cdr:x>
      <cdr:y>1</cdr:y>
    </cdr:to>
    <cdr:sp macro="" textlink="">
      <cdr:nvSpPr>
        <cdr:cNvPr id="547881" name="Text Box 1"/>
        <cdr:cNvSpPr txBox="1">
          <a:spLocks xmlns:a="http://schemas.openxmlformats.org/drawingml/2006/main" noChangeArrowheads="1"/>
        </cdr:cNvSpPr>
      </cdr:nvSpPr>
      <cdr:spPr bwMode="auto">
        <a:xfrm xmlns:a="http://schemas.openxmlformats.org/drawingml/2006/main">
          <a:off x="0" y="5659281"/>
          <a:ext cx="2679737" cy="17954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Source: USDA AMS Iowa Ethanol Report</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659091" cy="6286500"/>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cdr:x>
      <cdr:y>0</cdr:y>
    </cdr:from>
    <cdr:to>
      <cdr:x>1</cdr:x>
      <cdr:y>0.48964</cdr:y>
    </cdr:to>
    <cdr:graphicFrame macro="">
      <cdr:nvGraphicFramePr>
        <cdr:cNvPr id="2" name="Chart 290">
          <a:extLst xmlns:a="http://schemas.openxmlformats.org/drawingml/2006/main">
            <a:ext uri="{FF2B5EF4-FFF2-40B4-BE49-F238E27FC236}">
              <a16:creationId xmlns:a16="http://schemas.microsoft.com/office/drawing/2014/main" id="{2D2D87C8-E29F-4F49-AA1B-AADA5CBB04B0}"/>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cdr:x>
      <cdr:y>0.50524</cdr:y>
    </cdr:from>
    <cdr:to>
      <cdr:x>1</cdr:x>
      <cdr:y>1</cdr:y>
    </cdr:to>
    <cdr:graphicFrame macro="">
      <cdr:nvGraphicFramePr>
        <cdr:cNvPr id="3" name="Chart 291">
          <a:extLst xmlns:a="http://schemas.openxmlformats.org/drawingml/2006/main">
            <a:ext uri="{FF2B5EF4-FFF2-40B4-BE49-F238E27FC236}">
              <a16:creationId xmlns:a16="http://schemas.microsoft.com/office/drawing/2014/main" id="{CDAF6897-25CE-4D49-A31B-52BD0AFEA0FB}"/>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13.xml><?xml version="1.0" encoding="utf-8"?>
<c:userShapes xmlns:c="http://schemas.openxmlformats.org/drawingml/2006/chart">
  <cdr:relSizeAnchor xmlns:cdr="http://schemas.openxmlformats.org/drawingml/2006/chartDrawing">
    <cdr:from>
      <cdr:x>0</cdr:x>
      <cdr:y>1</cdr:y>
    </cdr:from>
    <cdr:to>
      <cdr:x>0</cdr:x>
      <cdr:y>1</cdr:y>
    </cdr:to>
    <cdr:sp macro="" textlink="">
      <cdr:nvSpPr>
        <cdr:cNvPr id="17409" name="Text Box 1"/>
        <cdr:cNvSpPr txBox="1">
          <a:spLocks xmlns:a="http://schemas.openxmlformats.org/drawingml/2006/main" noChangeArrowheads="1"/>
        </cdr:cNvSpPr>
      </cdr:nvSpPr>
      <cdr:spPr bwMode="auto">
        <a:xfrm xmlns:a="http://schemas.openxmlformats.org/drawingml/2006/main">
          <a:off x="0" y="5606732"/>
          <a:ext cx="1900919" cy="232093"/>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Source: USDA Ethanol Report</a:t>
          </a:r>
        </a:p>
      </cdr:txBody>
    </cdr:sp>
  </cdr:relSizeAnchor>
  <cdr:relSizeAnchor xmlns:cdr="http://schemas.openxmlformats.org/drawingml/2006/chartDrawing">
    <cdr:from>
      <cdr:x>0</cdr:x>
      <cdr:y>1</cdr:y>
    </cdr:from>
    <cdr:to>
      <cdr:x>0</cdr:x>
      <cdr:y>1</cdr:y>
    </cdr:to>
    <cdr:sp macro="" textlink="">
      <cdr:nvSpPr>
        <cdr:cNvPr id="403458" name="Text Box 1"/>
        <cdr:cNvSpPr txBox="1">
          <a:spLocks xmlns:a="http://schemas.openxmlformats.org/drawingml/2006/main" noChangeArrowheads="1"/>
        </cdr:cNvSpPr>
      </cdr:nvSpPr>
      <cdr:spPr bwMode="auto">
        <a:xfrm xmlns:a="http://schemas.openxmlformats.org/drawingml/2006/main">
          <a:off x="50800" y="2683996"/>
          <a:ext cx="1871310" cy="148104"/>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a:cs typeface="Arial"/>
            </a:rPr>
            <a:t>Source: USDA AMS Iowa Ethanol Report</a:t>
          </a:r>
        </a:p>
      </cdr:txBody>
    </cdr:sp>
  </cdr:relSizeAnchor>
</c:userShapes>
</file>

<file path=xl/drawings/drawing14.xml><?xml version="1.0" encoding="utf-8"?>
<c:userShapes xmlns:c="http://schemas.openxmlformats.org/drawingml/2006/chart">
  <cdr:relSizeAnchor xmlns:cdr="http://schemas.openxmlformats.org/drawingml/2006/chartDrawing">
    <cdr:from>
      <cdr:x>0.00685</cdr:x>
      <cdr:y>0.92673</cdr:y>
    </cdr:from>
    <cdr:to>
      <cdr:x>0.35802</cdr:x>
      <cdr:y>0.99155</cdr:y>
    </cdr:to>
    <cdr:sp macro="" textlink="">
      <cdr:nvSpPr>
        <cdr:cNvPr id="1003521" name="Text Box 1"/>
        <cdr:cNvSpPr txBox="1">
          <a:spLocks xmlns:a="http://schemas.openxmlformats.org/drawingml/2006/main" noChangeArrowheads="1"/>
        </cdr:cNvSpPr>
      </cdr:nvSpPr>
      <cdr:spPr bwMode="auto">
        <a:xfrm xmlns:a="http://schemas.openxmlformats.org/drawingml/2006/main">
          <a:off x="59266" y="2878908"/>
          <a:ext cx="3039862" cy="20137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mn-lt"/>
              <a:cs typeface="Helvetica"/>
            </a:rPr>
            <a:t>Source: </a:t>
          </a:r>
          <a:r>
            <a:rPr lang="en-US" sz="900" b="0" i="0" baseline="0">
              <a:effectLst/>
              <a:latin typeface="+mn-lt"/>
              <a:ea typeface="+mn-ea"/>
              <a:cs typeface="+mn-cs"/>
            </a:rPr>
            <a:t>USDA AMS</a:t>
          </a:r>
          <a:r>
            <a:rPr lang="en-US" sz="900" b="0" i="0" u="none" strike="noStrike" baseline="0">
              <a:solidFill>
                <a:srgbClr val="000000"/>
              </a:solidFill>
              <a:latin typeface="+mn-lt"/>
              <a:cs typeface="Helvetica"/>
            </a:rPr>
            <a:t> Iowa Ethanol Report</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Chart 149">
          <a:extLst xmlns:a="http://schemas.openxmlformats.org/drawingml/2006/main">
            <a:ext uri="{FF2B5EF4-FFF2-40B4-BE49-F238E27FC236}">
              <a16:creationId xmlns:a16="http://schemas.microsoft.com/office/drawing/2014/main" id="{B1FD56C4-CCD7-47C7-932C-DB2EA5281803}"/>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17.xml><?xml version="1.0" encoding="utf-8"?>
<c:userShapes xmlns:c="http://schemas.openxmlformats.org/drawingml/2006/chart">
  <cdr:relSizeAnchor xmlns:cdr="http://schemas.openxmlformats.org/drawingml/2006/chartDrawing">
    <cdr:from>
      <cdr:x>0.00901</cdr:x>
      <cdr:y>0.96823</cdr:y>
    </cdr:from>
    <cdr:to>
      <cdr:x>0.48173</cdr:x>
      <cdr:y>1</cdr:y>
    </cdr:to>
    <cdr:sp macro="" textlink="">
      <cdr:nvSpPr>
        <cdr:cNvPr id="1000449" name="Text Box 1"/>
        <cdr:cNvSpPr txBox="1">
          <a:spLocks xmlns:a="http://schemas.openxmlformats.org/drawingml/2006/main" noChangeArrowheads="1"/>
        </cdr:cNvSpPr>
      </cdr:nvSpPr>
      <cdr:spPr bwMode="auto">
        <a:xfrm xmlns:a="http://schemas.openxmlformats.org/drawingml/2006/main">
          <a:off x="78116" y="6095999"/>
          <a:ext cx="4097419" cy="20002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Helvetica"/>
              <a:cs typeface="Helvetica"/>
            </a:rPr>
            <a:t>Source: USDA AMS Iowa Ethanol Report, EIA</a:t>
          </a:r>
        </a:p>
      </cdr:txBody>
    </cdr:sp>
  </cdr:relSizeAnchor>
</c:userShapes>
</file>

<file path=xl/drawings/drawing18.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Chart 1">
          <a:extLst xmlns:a="http://schemas.openxmlformats.org/drawingml/2006/main">
            <a:ext uri="{FF2B5EF4-FFF2-40B4-BE49-F238E27FC236}">
              <a16:creationId xmlns:a16="http://schemas.microsoft.com/office/drawing/2014/main" id="{E1954329-AE83-4ABD-9C3C-474F7D3A6DD9}"/>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2.xml><?xml version="1.0" encoding="utf-8"?>
<xdr:wsDr xmlns:xdr="http://schemas.openxmlformats.org/drawingml/2006/spreadsheetDrawing" xmlns:a="http://schemas.openxmlformats.org/drawingml/2006/main">
  <xdr:twoCellAnchor editAs="oneCell">
    <xdr:from>
      <xdr:col>0</xdr:col>
      <xdr:colOff>4439920</xdr:colOff>
      <xdr:row>29</xdr:row>
      <xdr:rowOff>123614</xdr:rowOff>
    </xdr:from>
    <xdr:to>
      <xdr:col>0</xdr:col>
      <xdr:colOff>8402320</xdr:colOff>
      <xdr:row>34</xdr:row>
      <xdr:rowOff>22014</xdr:rowOff>
    </xdr:to>
    <xdr:pic>
      <xdr:nvPicPr>
        <xdr:cNvPr id="1384459" name="Picture 1">
          <a:extLst>
            <a:ext uri="{FF2B5EF4-FFF2-40B4-BE49-F238E27FC236}">
              <a16:creationId xmlns:a16="http://schemas.microsoft.com/office/drawing/2014/main" id="{00000000-0008-0000-0100-00000B2015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5254837" y="5785697"/>
          <a:ext cx="3962400" cy="723900"/>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c:userShapes xmlns:c="http://schemas.openxmlformats.org/drawingml/2006/chart">
  <cdr:relSizeAnchor xmlns:cdr="http://schemas.openxmlformats.org/drawingml/2006/chartDrawing">
    <cdr:from>
      <cdr:x>0.00625</cdr:x>
      <cdr:y>0.97025</cdr:y>
    </cdr:from>
    <cdr:to>
      <cdr:x>0.34375</cdr:x>
      <cdr:y>1</cdr:y>
    </cdr:to>
    <cdr:sp macro="" textlink="">
      <cdr:nvSpPr>
        <cdr:cNvPr id="702466" name="Text Box 1"/>
        <cdr:cNvSpPr txBox="1">
          <a:spLocks xmlns:a="http://schemas.openxmlformats.org/drawingml/2006/main" noChangeArrowheads="1"/>
        </cdr:cNvSpPr>
      </cdr:nvSpPr>
      <cdr:spPr bwMode="auto">
        <a:xfrm xmlns:a="http://schemas.openxmlformats.org/drawingml/2006/main">
          <a:off x="51492" y="5669499"/>
          <a:ext cx="2827777" cy="16932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Source: USDA AMS Iowa Ethanol Report, EIA</a:t>
          </a: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Chart 1">
          <a:extLst xmlns:a="http://schemas.openxmlformats.org/drawingml/2006/main">
            <a:ext uri="{FF2B5EF4-FFF2-40B4-BE49-F238E27FC236}">
              <a16:creationId xmlns:a16="http://schemas.microsoft.com/office/drawing/2014/main" id="{5C3C00B6-6ABE-44D9-B555-A7F9C6FF1053}"/>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23.xml><?xml version="1.0" encoding="utf-8"?>
<c:userShapes xmlns:c="http://schemas.openxmlformats.org/drawingml/2006/chart">
  <cdr:relSizeAnchor xmlns:cdr="http://schemas.openxmlformats.org/drawingml/2006/chartDrawing">
    <cdr:from>
      <cdr:x>0.00625</cdr:x>
      <cdr:y>0.9715</cdr:y>
    </cdr:from>
    <cdr:to>
      <cdr:x>0.34</cdr:x>
      <cdr:y>1</cdr:y>
    </cdr:to>
    <cdr:sp macro="" textlink="">
      <cdr:nvSpPr>
        <cdr:cNvPr id="861186" name="Text Box 1"/>
        <cdr:cNvSpPr txBox="1">
          <a:spLocks xmlns:a="http://schemas.openxmlformats.org/drawingml/2006/main" noChangeArrowheads="1"/>
        </cdr:cNvSpPr>
      </cdr:nvSpPr>
      <cdr:spPr bwMode="auto">
        <a:xfrm xmlns:a="http://schemas.openxmlformats.org/drawingml/2006/main">
          <a:off x="51492" y="5668039"/>
          <a:ext cx="2817050" cy="17078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Source: USDA AMS Iowa Ethanol Report, EIA</a:t>
          </a:r>
        </a:p>
      </cdr:txBody>
    </cdr:sp>
  </cdr:relSizeAnchor>
</c:userShapes>
</file>

<file path=xl/drawings/drawing24.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Chart 117">
          <a:extLst xmlns:a="http://schemas.openxmlformats.org/drawingml/2006/main">
            <a:ext uri="{FF2B5EF4-FFF2-40B4-BE49-F238E27FC236}">
              <a16:creationId xmlns:a16="http://schemas.microsoft.com/office/drawing/2014/main" id="{50E5F63C-A12E-40EE-B7CE-62C0B25C6173}"/>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26.xml><?xml version="1.0" encoding="utf-8"?>
<c:userShapes xmlns:c="http://schemas.openxmlformats.org/drawingml/2006/chart">
  <cdr:relSizeAnchor xmlns:cdr="http://schemas.openxmlformats.org/drawingml/2006/chartDrawing">
    <cdr:from>
      <cdr:x>0</cdr:x>
      <cdr:y>0.94624</cdr:y>
    </cdr:from>
    <cdr:to>
      <cdr:x>0.3965</cdr:x>
      <cdr:y>1</cdr:y>
    </cdr:to>
    <cdr:sp macro="" textlink="">
      <cdr:nvSpPr>
        <cdr:cNvPr id="1121281" name="Text Box 1"/>
        <cdr:cNvSpPr txBox="1">
          <a:spLocks xmlns:a="http://schemas.openxmlformats.org/drawingml/2006/main" noChangeArrowheads="1"/>
        </cdr:cNvSpPr>
      </cdr:nvSpPr>
      <cdr:spPr bwMode="auto">
        <a:xfrm xmlns:a="http://schemas.openxmlformats.org/drawingml/2006/main">
          <a:off x="0" y="5941328"/>
          <a:ext cx="3432231" cy="337552"/>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Helvetica"/>
            </a:rPr>
            <a:t>Source: USDA AMS Iowa Ethanol Report</a:t>
          </a:r>
        </a:p>
      </cdr:txBody>
    </cdr:sp>
  </cdr:relSizeAnchor>
</c:userShapes>
</file>

<file path=xl/drawings/drawing27.xml><?xml version="1.0" encoding="utf-8"?>
<xdr:wsDr xmlns:xdr="http://schemas.openxmlformats.org/drawingml/2006/spreadsheetDrawing" xmlns:a="http://schemas.openxmlformats.org/drawingml/2006/main">
  <xdr:absoluteAnchor>
    <xdr:pos x="0" y="0"/>
    <xdr:ext cx="17316450" cy="12563475"/>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Chart 1">
          <a:extLst xmlns:a="http://schemas.openxmlformats.org/drawingml/2006/main">
            <a:ext uri="{FF2B5EF4-FFF2-40B4-BE49-F238E27FC236}">
              <a16:creationId xmlns:a16="http://schemas.microsoft.com/office/drawing/2014/main" id="{CB1AC6CC-2FD0-4601-9043-63B0625890D2}"/>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29.xml><?xml version="1.0" encoding="utf-8"?>
<c:userShapes xmlns:c="http://schemas.openxmlformats.org/drawingml/2006/chart">
  <cdr:relSizeAnchor xmlns:cdr="http://schemas.openxmlformats.org/drawingml/2006/chartDrawing">
    <cdr:from>
      <cdr:x>0</cdr:x>
      <cdr:y>0.9675</cdr:y>
    </cdr:from>
    <cdr:to>
      <cdr:x>0.67275</cdr:x>
      <cdr:y>0.99925</cdr:y>
    </cdr:to>
    <cdr:sp macro="" textlink="">
      <cdr:nvSpPr>
        <cdr:cNvPr id="855047" name="Text Box 1"/>
        <cdr:cNvSpPr txBox="1">
          <a:spLocks xmlns:a="http://schemas.openxmlformats.org/drawingml/2006/main" noChangeArrowheads="1"/>
        </cdr:cNvSpPr>
      </cdr:nvSpPr>
      <cdr:spPr bwMode="auto">
        <a:xfrm xmlns:a="http://schemas.openxmlformats.org/drawingml/2006/main">
          <a:off x="0" y="5634997"/>
          <a:ext cx="5743520" cy="180413"/>
        </a:xfrm>
        <a:prstGeom xmlns:a="http://schemas.openxmlformats.org/drawingml/2006/main" prst="rect">
          <a:avLst/>
        </a:prstGeom>
        <a:noFill xmlns:a="http://schemas.openxmlformats.org/drawingml/2006/main"/>
        <a:ln xmlns:a="http://schemas.openxmlformats.org/drawingml/2006/main" w="9525" algn="ctr">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Source: USDA AMS Iowa Ethanol Report, ISU Ethanol Profitability, ISU Estimated Costs of Crop Production</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3607647</xdr:colOff>
      <xdr:row>40</xdr:row>
      <xdr:rowOff>131656</xdr:rowOff>
    </xdr:from>
    <xdr:to>
      <xdr:col>0</xdr:col>
      <xdr:colOff>7570047</xdr:colOff>
      <xdr:row>45</xdr:row>
      <xdr:rowOff>19473</xdr:rowOff>
    </xdr:to>
    <xdr:pic>
      <xdr:nvPicPr>
        <xdr:cNvPr id="338210" name="Picture 1">
          <a:extLst>
            <a:ext uri="{FF2B5EF4-FFF2-40B4-BE49-F238E27FC236}">
              <a16:creationId xmlns:a16="http://schemas.microsoft.com/office/drawing/2014/main" id="{00000000-0008-0000-0200-0000222905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724064" y="10217573"/>
          <a:ext cx="3962400" cy="723900"/>
        </a:xfrm>
        <a:prstGeom prst="rect">
          <a:avLst/>
        </a:prstGeom>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absoluteAnchor>
    <xdr:pos x="0" y="0"/>
    <xdr:ext cx="17316450" cy="12563475"/>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1.xml><?xml version="1.0" encoding="utf-8"?>
<c:userShapes xmlns:c="http://schemas.openxmlformats.org/drawingml/2006/chart">
  <cdr:relSizeAnchor xmlns:cdr="http://schemas.openxmlformats.org/drawingml/2006/chartDrawing">
    <cdr:from>
      <cdr:x>1.15511E-7</cdr:x>
      <cdr:y>0</cdr:y>
    </cdr:from>
    <cdr:to>
      <cdr:x>1</cdr:x>
      <cdr:y>1</cdr:y>
    </cdr:to>
    <cdr:graphicFrame macro="">
      <cdr:nvGraphicFramePr>
        <cdr:cNvPr id="2" name="Chart 1">
          <a:extLst xmlns:a="http://schemas.openxmlformats.org/drawingml/2006/main">
            <a:ext uri="{FF2B5EF4-FFF2-40B4-BE49-F238E27FC236}">
              <a16:creationId xmlns:a16="http://schemas.microsoft.com/office/drawing/2014/main" id="{1125CB57-45DB-4EBD-AEE9-EF198AFA9FC0}"/>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32.xml><?xml version="1.0" encoding="utf-8"?>
<c:userShapes xmlns:c="http://schemas.openxmlformats.org/drawingml/2006/chart">
  <cdr:relSizeAnchor xmlns:cdr="http://schemas.openxmlformats.org/drawingml/2006/chartDrawing">
    <cdr:from>
      <cdr:x>0</cdr:x>
      <cdr:y>0.9695</cdr:y>
    </cdr:from>
    <cdr:to>
      <cdr:x>0.71525</cdr:x>
      <cdr:y>1</cdr:y>
    </cdr:to>
    <cdr:sp macro="" textlink="">
      <cdr:nvSpPr>
        <cdr:cNvPr id="740394" name="Text Box 1"/>
        <cdr:cNvSpPr txBox="1">
          <a:spLocks xmlns:a="http://schemas.openxmlformats.org/drawingml/2006/main" noChangeArrowheads="1"/>
        </cdr:cNvSpPr>
      </cdr:nvSpPr>
      <cdr:spPr bwMode="auto">
        <a:xfrm xmlns:a="http://schemas.openxmlformats.org/drawingml/2006/main">
          <a:off x="0" y="5659281"/>
          <a:ext cx="6114693" cy="181004"/>
        </a:xfrm>
        <a:prstGeom xmlns:a="http://schemas.openxmlformats.org/drawingml/2006/main" prst="rect">
          <a:avLst/>
        </a:prstGeom>
        <a:noFill xmlns:a="http://schemas.openxmlformats.org/drawingml/2006/main"/>
        <a:ln xmlns:a="http://schemas.openxmlformats.org/drawingml/2006/main" w="9525" algn="ctr">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Source: USDA AMS Iowa Ethanol Report, ISU Ethanol Profitability, ISU Estimated Costs of Crop Production, EIA</a:t>
          </a:r>
        </a:p>
      </cdr:txBody>
    </cdr:sp>
  </cdr:relSizeAnchor>
</c:userShapes>
</file>

<file path=xl/drawings/drawing33.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4.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Chart 1">
          <a:extLst xmlns:a="http://schemas.openxmlformats.org/drawingml/2006/main">
            <a:ext uri="{FF2B5EF4-FFF2-40B4-BE49-F238E27FC236}">
              <a16:creationId xmlns:a16="http://schemas.microsoft.com/office/drawing/2014/main" id="{C05EC5D8-70E2-48A0-8A02-ED5B619CA374}"/>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35.xml><?xml version="1.0" encoding="utf-8"?>
<c:userShapes xmlns:c="http://schemas.openxmlformats.org/drawingml/2006/chart">
  <cdr:relSizeAnchor xmlns:cdr="http://schemas.openxmlformats.org/drawingml/2006/chartDrawing">
    <cdr:from>
      <cdr:x>0</cdr:x>
      <cdr:y>0.96325</cdr:y>
    </cdr:from>
    <cdr:to>
      <cdr:x>0.7125</cdr:x>
      <cdr:y>1</cdr:y>
    </cdr:to>
    <cdr:sp macro="" textlink="">
      <cdr:nvSpPr>
        <cdr:cNvPr id="573442" name="Text Box 1"/>
        <cdr:cNvSpPr txBox="1">
          <a:spLocks xmlns:a="http://schemas.openxmlformats.org/drawingml/2006/main" noChangeArrowheads="1"/>
        </cdr:cNvSpPr>
      </cdr:nvSpPr>
      <cdr:spPr bwMode="auto">
        <a:xfrm xmlns:a="http://schemas.openxmlformats.org/drawingml/2006/main">
          <a:off x="0" y="5679717"/>
          <a:ext cx="6114693" cy="181004"/>
        </a:xfrm>
        <a:prstGeom xmlns:a="http://schemas.openxmlformats.org/drawingml/2006/main" prst="rect">
          <a:avLst/>
        </a:prstGeom>
        <a:noFill xmlns:a="http://schemas.openxmlformats.org/drawingml/2006/main"/>
        <a:ln xmlns:a="http://schemas.openxmlformats.org/drawingml/2006/main" w="9525" algn="ctr">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Source: USDA AMS Iowa Ethanol Report, ISU Ethanol Profitability, EIA</a:t>
          </a:r>
        </a:p>
      </cdr:txBody>
    </cdr:sp>
  </cdr:relSizeAnchor>
</c:userShapes>
</file>

<file path=xl/drawings/drawing36.xml><?xml version="1.0" encoding="utf-8"?>
<xdr:wsDr xmlns:xdr="http://schemas.openxmlformats.org/drawingml/2006/spreadsheetDrawing" xmlns:a="http://schemas.openxmlformats.org/drawingml/2006/main">
  <xdr:absoluteAnchor>
    <xdr:pos x="0" y="0"/>
    <xdr:ext cx="8667750" cy="6296025"/>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Chart 1">
          <a:extLst xmlns:a="http://schemas.openxmlformats.org/drawingml/2006/main">
            <a:ext uri="{FF2B5EF4-FFF2-40B4-BE49-F238E27FC236}">
              <a16:creationId xmlns:a16="http://schemas.microsoft.com/office/drawing/2014/main" id="{4CFF97DD-0613-418E-9E96-8D63DE523532}"/>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drawings/drawing38.xml><?xml version="1.0" encoding="utf-8"?>
<c:userShapes xmlns:c="http://schemas.openxmlformats.org/drawingml/2006/chart">
  <cdr:relSizeAnchor xmlns:cdr="http://schemas.openxmlformats.org/drawingml/2006/chartDrawing">
    <cdr:from>
      <cdr:x>0</cdr:x>
      <cdr:y>0.96975</cdr:y>
    </cdr:from>
    <cdr:to>
      <cdr:x>0.71525</cdr:x>
      <cdr:y>1</cdr:y>
    </cdr:to>
    <cdr:sp macro="" textlink="">
      <cdr:nvSpPr>
        <cdr:cNvPr id="783363" name="Text Box 1"/>
        <cdr:cNvSpPr txBox="1">
          <a:spLocks xmlns:a="http://schemas.openxmlformats.org/drawingml/2006/main" noChangeArrowheads="1"/>
        </cdr:cNvSpPr>
      </cdr:nvSpPr>
      <cdr:spPr bwMode="auto">
        <a:xfrm xmlns:a="http://schemas.openxmlformats.org/drawingml/2006/main">
          <a:off x="0" y="5657821"/>
          <a:ext cx="6114693" cy="181004"/>
        </a:xfrm>
        <a:prstGeom xmlns:a="http://schemas.openxmlformats.org/drawingml/2006/main" prst="rect">
          <a:avLst/>
        </a:prstGeom>
        <a:noFill xmlns:a="http://schemas.openxmlformats.org/drawingml/2006/main"/>
        <a:ln xmlns:a="http://schemas.openxmlformats.org/drawingml/2006/main" w="9525" algn="ctr">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Arial"/>
              <a:cs typeface="Arial"/>
            </a:rPr>
            <a:t>Source: USDA AMS Iowa Ethanol Report, ISU Ethanol Profitability, ISU Estimated Costs of Crop Production, EIA</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17314333" cy="12562417"/>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cdr:x>
      <cdr:y>0</cdr:y>
    </cdr:from>
    <cdr:to>
      <cdr:x>1</cdr:x>
      <cdr:y>0.49622</cdr:y>
    </cdr:to>
    <cdr:graphicFrame macro="">
      <cdr:nvGraphicFramePr>
        <cdr:cNvPr id="2" name="Chart 222">
          <a:extLst xmlns:a="http://schemas.openxmlformats.org/drawingml/2006/main">
            <a:ext uri="{FF2B5EF4-FFF2-40B4-BE49-F238E27FC236}">
              <a16:creationId xmlns:a16="http://schemas.microsoft.com/office/drawing/2014/main" id="{EF63AAD0-1E93-4C75-8B52-CFABBA69208D}"/>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dr:relSizeAnchor xmlns:cdr="http://schemas.openxmlformats.org/drawingml/2006/chartDrawing">
    <cdr:from>
      <cdr:x>0</cdr:x>
      <cdr:y>0.50431</cdr:y>
    </cdr:from>
    <cdr:to>
      <cdr:x>1</cdr:x>
      <cdr:y>1</cdr:y>
    </cdr:to>
    <cdr:graphicFrame macro="">
      <cdr:nvGraphicFramePr>
        <cdr:cNvPr id="3" name="Chart 223">
          <a:extLst xmlns:a="http://schemas.openxmlformats.org/drawingml/2006/main">
            <a:ext uri="{FF2B5EF4-FFF2-40B4-BE49-F238E27FC236}">
              <a16:creationId xmlns:a16="http://schemas.microsoft.com/office/drawing/2014/main" id="{BFC9F41D-8060-48DD-AE07-093CC22F9F59}"/>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cdr:graphicFrame>
  </cdr:relSizeAnchor>
</c:userShapes>
</file>

<file path=xl/drawings/drawing6.xml><?xml version="1.0" encoding="utf-8"?>
<c:userShapes xmlns:c="http://schemas.openxmlformats.org/drawingml/2006/chart">
  <cdr:relSizeAnchor xmlns:cdr="http://schemas.openxmlformats.org/drawingml/2006/chartDrawing">
    <cdr:from>
      <cdr:x>0.00549</cdr:x>
      <cdr:y>0.93597</cdr:y>
    </cdr:from>
    <cdr:to>
      <cdr:x>0.23187</cdr:x>
      <cdr:y>0.9878</cdr:y>
    </cdr:to>
    <cdr:sp macro="" textlink="">
      <cdr:nvSpPr>
        <cdr:cNvPr id="998401" name="Text Box 1"/>
        <cdr:cNvSpPr txBox="1">
          <a:spLocks xmlns:a="http://schemas.openxmlformats.org/drawingml/2006/main" noChangeArrowheads="1"/>
        </cdr:cNvSpPr>
      </cdr:nvSpPr>
      <cdr:spPr bwMode="auto">
        <a:xfrm xmlns:a="http://schemas.openxmlformats.org/drawingml/2006/main">
          <a:off x="47626" y="2924175"/>
          <a:ext cx="1962150" cy="161939"/>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800" b="0" i="0" u="none" strike="noStrike" baseline="0">
              <a:solidFill>
                <a:srgbClr val="000000"/>
              </a:solidFill>
              <a:latin typeface="Arial" panose="020B0604020202020204" pitchFamily="34" charset="0"/>
              <a:cs typeface="Arial" panose="020B0604020202020204" pitchFamily="34" charset="0"/>
            </a:rPr>
            <a:t>Source: USDA AMS Iowa Ethanol Report</a:t>
          </a:r>
        </a:p>
      </cdr:txBody>
    </cdr:sp>
  </cdr:relSizeAnchor>
</c:userShapes>
</file>

<file path=xl/drawings/drawing7.xml><?xml version="1.0" encoding="utf-8"?>
<c:userShapes xmlns:c="http://schemas.openxmlformats.org/drawingml/2006/chart">
  <cdr:relSizeAnchor xmlns:cdr="http://schemas.openxmlformats.org/drawingml/2006/chartDrawing">
    <cdr:from>
      <cdr:x>0</cdr:x>
      <cdr:y>1</cdr:y>
    </cdr:from>
    <cdr:to>
      <cdr:x>0</cdr:x>
      <cdr:y>1</cdr:y>
    </cdr:to>
    <cdr:sp macro="" textlink="">
      <cdr:nvSpPr>
        <cdr:cNvPr id="15408" name="Text Box 1"/>
        <cdr:cNvSpPr txBox="1">
          <a:spLocks xmlns:a="http://schemas.openxmlformats.org/drawingml/2006/main" noChangeArrowheads="1"/>
        </cdr:cNvSpPr>
      </cdr:nvSpPr>
      <cdr:spPr bwMode="auto">
        <a:xfrm xmlns:a="http://schemas.openxmlformats.org/drawingml/2006/main">
          <a:off x="0" y="5514770"/>
          <a:ext cx="2566025" cy="324055"/>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strike="noStrike">
              <a:solidFill>
                <a:srgbClr val="000000"/>
              </a:solidFill>
              <a:latin typeface="Arial"/>
              <a:cs typeface="Arial"/>
            </a:rPr>
            <a:t>Source: USDA Iowa Ethanol Report, Energy Information Administration Natural Gas Report</a:t>
          </a:r>
        </a:p>
      </cdr:txBody>
    </cdr:sp>
  </cdr:relSizeAnchor>
  <cdr:relSizeAnchor xmlns:cdr="http://schemas.openxmlformats.org/drawingml/2006/chartDrawing">
    <cdr:from>
      <cdr:x>0</cdr:x>
      <cdr:y>0.9345</cdr:y>
    </cdr:from>
    <cdr:to>
      <cdr:x>0.00115</cdr:x>
      <cdr:y>0.93668</cdr:y>
    </cdr:to>
    <cdr:sp macro="" textlink="">
      <cdr:nvSpPr>
        <cdr:cNvPr id="999427" name="Text Box 1"/>
        <cdr:cNvSpPr txBox="1">
          <a:spLocks xmlns:a="http://schemas.openxmlformats.org/drawingml/2006/main" noChangeArrowheads="1"/>
        </cdr:cNvSpPr>
      </cdr:nvSpPr>
      <cdr:spPr bwMode="auto">
        <a:xfrm xmlns:a="http://schemas.openxmlformats.org/drawingml/2006/main">
          <a:off x="-30480" y="2770118"/>
          <a:ext cx="3351985" cy="21569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vertOverflow="clip" wrap="square" lIns="0" tIns="0" rIns="0" bIns="0" anchor="t" upright="1"/>
        <a:lstStyle xmlns:a="http://schemas.openxmlformats.org/drawingml/2006/main"/>
        <a:p xmlns:a="http://schemas.openxmlformats.org/drawingml/2006/main">
          <a:pPr algn="l" rtl="0">
            <a:defRPr sz="1000"/>
          </a:pPr>
          <a:r>
            <a:rPr lang="en-US" sz="900" b="0" i="0" u="none" strike="noStrike" baseline="0">
              <a:solidFill>
                <a:srgbClr val="000000"/>
              </a:solidFill>
              <a:latin typeface="Helvetica"/>
              <a:cs typeface="Helvetica"/>
            </a:rPr>
            <a:t>Source: USDA AMS Iowa Ethanol Report, EIA</a:t>
          </a:r>
        </a:p>
      </cdr:txBody>
    </cdr:sp>
  </cdr:relSizeAnchor>
</c:userShapes>
</file>

<file path=xl/drawings/drawing8.xml><?xml version="1.0" encoding="utf-8"?>
<xdr:wsDr xmlns:xdr="http://schemas.openxmlformats.org/drawingml/2006/spreadsheetDrawing" xmlns:a="http://schemas.openxmlformats.org/drawingml/2006/main">
  <xdr:absoluteAnchor>
    <xdr:pos x="0" y="0"/>
    <xdr:ext cx="17316450" cy="1256347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c:userShapes xmlns:c="http://schemas.openxmlformats.org/drawingml/2006/chart">
  <cdr:relSizeAnchor xmlns:cdr="http://schemas.openxmlformats.org/drawingml/2006/chartDrawing">
    <cdr:from>
      <cdr:x>0</cdr:x>
      <cdr:y>0</cdr:y>
    </cdr:from>
    <cdr:to>
      <cdr:x>1</cdr:x>
      <cdr:y>1</cdr:y>
    </cdr:to>
    <cdr:graphicFrame macro="">
      <cdr:nvGraphicFramePr>
        <cdr:cNvPr id="2" name="Chart 1">
          <a:extLst xmlns:a="http://schemas.openxmlformats.org/drawingml/2006/main">
            <a:ext uri="{FF2B5EF4-FFF2-40B4-BE49-F238E27FC236}">
              <a16:creationId xmlns:a16="http://schemas.microsoft.com/office/drawing/2014/main" id="{33C392F3-899D-4A6A-92C2-2D9295A74097}"/>
            </a:ext>
          </a:extLst>
        </cdr:cNvPr>
        <cdr:cNvGraphicFramePr/>
      </cdr:nvGraphicFramePr>
      <cdr:xfrm>
        <a:off xmlns:a="http://schemas.openxmlformats.org/drawingml/2006/main" x="0" y="0"/>
        <a:ext xmlns:a="http://schemas.openxmlformats.org/drawingml/2006/main" cx="0" cy="0"/>
      </cdr: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cdr:graphicFrame>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www.extension.iastate.edu/diversity/ext" TargetMode="External"/><Relationship Id="rId2" Type="http://schemas.openxmlformats.org/officeDocument/2006/relationships/hyperlink" Target="mailto:agdm@iastate.edu?subject=AgDM%20Ethanol%20Profitability" TargetMode="External"/><Relationship Id="rId1" Type="http://schemas.openxmlformats.org/officeDocument/2006/relationships/hyperlink" Target="http://www.extension.iastate.edu/agdm/"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www.ams.usda.gov/mnreports/sj_gr113.txt" TargetMode="External"/><Relationship Id="rId7" Type="http://schemas.openxmlformats.org/officeDocument/2006/relationships/printerSettings" Target="../printerSettings/printerSettings3.bin"/><Relationship Id="rId2" Type="http://schemas.openxmlformats.org/officeDocument/2006/relationships/hyperlink" Target="http://tonto.eia.doe.gov/dnav/ng/hist/n3035ia3m.htm" TargetMode="External"/><Relationship Id="rId1" Type="http://schemas.openxmlformats.org/officeDocument/2006/relationships/hyperlink" Target="http://www.extension.iastate.edu/agdm/" TargetMode="External"/><Relationship Id="rId6" Type="http://schemas.openxmlformats.org/officeDocument/2006/relationships/hyperlink" Target="mailto:agdm@iastate.edu?subject=AgDM%20Ethanol%20Profitability" TargetMode="External"/><Relationship Id="rId5" Type="http://schemas.openxmlformats.org/officeDocument/2006/relationships/hyperlink" Target="https://www.ams.usda.gov/mnreports/sj_gr113.txt" TargetMode="External"/><Relationship Id="rId4" Type="http://schemas.openxmlformats.org/officeDocument/2006/relationships/hyperlink" Target="https://www.ams.usda.gov/mnreports/sj_gr113.txt"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tabColor theme="2" tint="-0.249977111117893"/>
    <pageSetUpPr fitToPage="1"/>
  </sheetPr>
  <dimension ref="A1:CA194"/>
  <sheetViews>
    <sheetView showGridLines="0" zoomScaleNormal="100" workbookViewId="0">
      <pane xSplit="2" ySplit="1" topLeftCell="C155" activePane="bottomRight" state="frozen"/>
      <selection pane="topRight" activeCell="C1" sqref="C1"/>
      <selection pane="bottomLeft" activeCell="A2" sqref="A2"/>
      <selection pane="bottomRight" activeCell="A194" sqref="A194"/>
    </sheetView>
  </sheetViews>
  <sheetFormatPr defaultColWidth="8.86328125" defaultRowHeight="12.75" x14ac:dyDescent="0.35"/>
  <cols>
    <col min="1" max="1" width="7.73046875" customWidth="1"/>
    <col min="2" max="3" width="1.3984375" customWidth="1"/>
    <col min="4" max="4" width="8.1328125" customWidth="1"/>
    <col min="5" max="5" width="1.3984375" customWidth="1"/>
    <col min="6" max="6" width="6.86328125" customWidth="1"/>
    <col min="7" max="7" width="1.3984375" customWidth="1"/>
    <col min="8" max="8" width="8.3984375" bestFit="1" customWidth="1"/>
    <col min="9" max="9" width="1.3984375" customWidth="1"/>
    <col min="10" max="10" width="9.73046875" style="1" bestFit="1" customWidth="1"/>
    <col min="11" max="11" width="1.3984375" customWidth="1"/>
    <col min="12" max="12" width="10.3984375" customWidth="1"/>
    <col min="13" max="13" width="7.86328125" bestFit="1" customWidth="1"/>
    <col min="14" max="14" width="1.3984375" customWidth="1"/>
    <col min="15" max="15" width="7.265625" bestFit="1" customWidth="1"/>
    <col min="16" max="16" width="1.3984375" customWidth="1"/>
    <col min="17" max="17" width="9.73046875" bestFit="1" customWidth="1"/>
    <col min="18" max="19" width="1.3984375" customWidth="1"/>
    <col min="20" max="20" width="7.265625" bestFit="1" customWidth="1"/>
    <col min="21" max="21" width="1.3984375" customWidth="1"/>
    <col min="22" max="22" width="7.3984375" bestFit="1" customWidth="1"/>
    <col min="23" max="23" width="1.3984375" customWidth="1"/>
    <col min="24" max="24" width="8.73046875" customWidth="1"/>
    <col min="25" max="25" width="1.3984375" customWidth="1"/>
    <col min="26" max="26" width="8.265625" customWidth="1"/>
    <col min="27" max="27" width="1.3984375" customWidth="1"/>
    <col min="28" max="28" width="7.265625" bestFit="1" customWidth="1"/>
    <col min="29" max="29" width="1.3984375" customWidth="1"/>
    <col min="30" max="30" width="8.73046875" bestFit="1" customWidth="1"/>
    <col min="31" max="31" width="1.3984375" customWidth="1"/>
    <col min="32" max="32" width="7.86328125" bestFit="1" customWidth="1"/>
    <col min="33" max="33" width="1.73046875" customWidth="1"/>
    <col min="34" max="34" width="1.1328125" customWidth="1"/>
    <col min="35" max="35" width="7.265625" bestFit="1" customWidth="1"/>
    <col min="36" max="36" width="1.1328125" customWidth="1"/>
    <col min="37" max="37" width="12.3984375" customWidth="1"/>
    <col min="38" max="38" width="1.1328125" customWidth="1"/>
    <col min="39" max="39" width="7.86328125" bestFit="1" customWidth="1"/>
    <col min="40" max="42" width="1.3984375" customWidth="1"/>
    <col min="43" max="43" width="7.265625" bestFit="1" customWidth="1"/>
    <col min="44" max="44" width="1.3984375" customWidth="1"/>
    <col min="45" max="45" width="7.265625" bestFit="1" customWidth="1"/>
    <col min="46" max="46" width="1.3984375" customWidth="1"/>
    <col min="47" max="47" width="7.265625" bestFit="1" customWidth="1"/>
    <col min="48" max="49" width="1.3984375" customWidth="1"/>
    <col min="50" max="50" width="8.73046875" bestFit="1" customWidth="1"/>
    <col min="51" max="51" width="1.3984375" customWidth="1"/>
    <col min="52" max="52" width="8.73046875" bestFit="1" customWidth="1"/>
    <col min="53" max="54" width="1.3984375" customWidth="1"/>
    <col min="55" max="55" width="8.73046875" bestFit="1" customWidth="1"/>
    <col min="56" max="56" width="1.3984375" customWidth="1"/>
    <col min="57" max="57" width="7.86328125" bestFit="1" customWidth="1"/>
    <col min="58" max="58" width="1.3984375" customWidth="1"/>
    <col min="59" max="59" width="9.3984375" bestFit="1" customWidth="1"/>
    <col min="60" max="60" width="1.3984375" customWidth="1"/>
    <col min="61" max="61" width="7.86328125" bestFit="1" customWidth="1"/>
    <col min="62" max="62" width="1.3984375" customWidth="1"/>
    <col min="63" max="63" width="3" customWidth="1"/>
    <col min="64" max="64" width="7.265625" style="36" bestFit="1" customWidth="1"/>
    <col min="65" max="65" width="1.3984375" style="36" customWidth="1"/>
    <col min="66" max="66" width="8.1328125" style="36" bestFit="1" customWidth="1"/>
    <col min="67" max="67" width="1.3984375" style="36" customWidth="1"/>
    <col min="68" max="68" width="11" style="36" customWidth="1"/>
    <col min="69" max="69" width="1.3984375" style="36" customWidth="1"/>
    <col min="70" max="70" width="8.3984375" style="36" bestFit="1" customWidth="1"/>
    <col min="71" max="71" width="1.3984375" style="36" customWidth="1"/>
    <col min="72" max="72" width="7.265625" style="36" bestFit="1" customWidth="1"/>
    <col min="73" max="73" width="1.3984375" style="36" customWidth="1"/>
    <col min="75" max="75" width="7.265625" bestFit="1" customWidth="1"/>
    <col min="76" max="76" width="1.3984375" customWidth="1"/>
    <col min="77" max="77" width="11" bestFit="1" customWidth="1"/>
    <col min="78" max="78" width="1.3984375" customWidth="1"/>
    <col min="79" max="79" width="7.265625" bestFit="1" customWidth="1"/>
  </cols>
  <sheetData>
    <row r="1" spans="1:79" s="174" customFormat="1" ht="52.5" x14ac:dyDescent="0.4">
      <c r="A1" s="168" t="s">
        <v>199</v>
      </c>
      <c r="B1" s="168"/>
      <c r="C1" s="209"/>
      <c r="D1" s="168" t="s">
        <v>25</v>
      </c>
      <c r="E1" s="168"/>
      <c r="F1" s="168" t="s">
        <v>14</v>
      </c>
      <c r="G1" s="168"/>
      <c r="H1" s="168" t="s">
        <v>3</v>
      </c>
      <c r="I1" s="168"/>
      <c r="J1" s="168" t="s">
        <v>2</v>
      </c>
      <c r="K1" s="170"/>
      <c r="L1" s="171"/>
      <c r="M1" s="168" t="s">
        <v>25</v>
      </c>
      <c r="N1" s="168"/>
      <c r="O1" s="168" t="s">
        <v>14</v>
      </c>
      <c r="P1" s="172"/>
      <c r="Q1" s="168" t="s">
        <v>200</v>
      </c>
      <c r="R1" s="170"/>
      <c r="S1" s="171"/>
      <c r="T1" s="168" t="s">
        <v>3</v>
      </c>
      <c r="U1" s="168"/>
      <c r="V1" s="168" t="s">
        <v>2</v>
      </c>
      <c r="W1" s="168"/>
      <c r="X1" s="168" t="s">
        <v>201</v>
      </c>
      <c r="Y1" s="168"/>
      <c r="Z1" s="168" t="s">
        <v>202</v>
      </c>
      <c r="AA1" s="168"/>
      <c r="AB1" s="168" t="s">
        <v>126</v>
      </c>
      <c r="AC1" s="168"/>
      <c r="AD1" s="169" t="s">
        <v>69</v>
      </c>
      <c r="AE1" s="168"/>
      <c r="AF1" s="168" t="s">
        <v>203</v>
      </c>
      <c r="AG1" s="170"/>
      <c r="AH1" s="169"/>
      <c r="AI1" s="168" t="s">
        <v>216</v>
      </c>
      <c r="AJ1" s="169"/>
      <c r="AK1" s="168" t="s">
        <v>217</v>
      </c>
      <c r="AL1" s="169"/>
      <c r="AM1" s="168" t="s">
        <v>218</v>
      </c>
      <c r="AN1" s="173"/>
      <c r="AP1" s="175"/>
      <c r="AQ1" s="168" t="s">
        <v>192</v>
      </c>
      <c r="AR1" s="176"/>
      <c r="AS1" s="168" t="s">
        <v>205</v>
      </c>
      <c r="AT1" s="176"/>
      <c r="AU1" s="168" t="s">
        <v>206</v>
      </c>
      <c r="AV1" s="170"/>
      <c r="AW1" s="177"/>
      <c r="AX1" s="168" t="s">
        <v>202</v>
      </c>
      <c r="AY1" s="176"/>
      <c r="AZ1" s="168" t="s">
        <v>207</v>
      </c>
      <c r="BA1" s="170"/>
      <c r="BB1" s="177"/>
      <c r="BC1" s="168" t="s">
        <v>208</v>
      </c>
      <c r="BD1" s="176"/>
      <c r="BE1" s="168" t="s">
        <v>204</v>
      </c>
      <c r="BF1" s="176"/>
      <c r="BG1" s="169" t="s">
        <v>257</v>
      </c>
      <c r="BH1" s="178"/>
      <c r="BI1" s="169" t="s">
        <v>209</v>
      </c>
      <c r="BJ1" s="173"/>
      <c r="BL1" s="195" t="s">
        <v>3</v>
      </c>
      <c r="BM1" s="196"/>
      <c r="BN1" s="197" t="s">
        <v>210</v>
      </c>
      <c r="BO1" s="198"/>
      <c r="BP1" s="360" t="s">
        <v>211</v>
      </c>
      <c r="BQ1" s="199"/>
      <c r="BR1" s="197" t="s">
        <v>212</v>
      </c>
      <c r="BS1" s="199"/>
      <c r="BT1" s="196" t="s">
        <v>206</v>
      </c>
      <c r="BU1" s="196"/>
      <c r="BV1" s="294" t="s">
        <v>230</v>
      </c>
      <c r="BW1" s="168" t="s">
        <v>192</v>
      </c>
      <c r="BX1" s="176"/>
      <c r="BY1" s="168" t="s">
        <v>205</v>
      </c>
      <c r="BZ1" s="176"/>
      <c r="CA1" s="168"/>
    </row>
    <row r="2" spans="1:79" ht="13.15" hidden="1" x14ac:dyDescent="0.4">
      <c r="A2" s="22">
        <v>38353</v>
      </c>
      <c r="B2" s="6"/>
      <c r="C2" s="58"/>
      <c r="D2" s="100">
        <v>1.5149515423207636</v>
      </c>
      <c r="E2" s="100">
        <f>'Returns per Gal.'!E9</f>
        <v>0</v>
      </c>
      <c r="F2" s="102">
        <v>68.211307006683171</v>
      </c>
      <c r="G2" s="100">
        <f>'Returns per Gal.'!G9</f>
        <v>0</v>
      </c>
      <c r="H2" s="100">
        <v>1.745099267659205</v>
      </c>
      <c r="I2" s="100">
        <f>'Returns per Gal.'!I9</f>
        <v>0</v>
      </c>
      <c r="J2" s="103">
        <v>8.17</v>
      </c>
      <c r="K2" s="17">
        <f>'Returns per Gal.'!K9</f>
        <v>0</v>
      </c>
      <c r="L2" s="18"/>
      <c r="M2" s="100">
        <f>'Returns per Gal.'!M9</f>
        <v>1.5149515423207636</v>
      </c>
      <c r="N2" s="100">
        <f>'Returns per Gal.'!N9</f>
        <v>0</v>
      </c>
      <c r="O2" s="100">
        <f>'Returns per Gal.'!O9</f>
        <v>0.20707003912743105</v>
      </c>
      <c r="P2" s="100">
        <f>'Returns per Gal.'!P9</f>
        <v>0</v>
      </c>
      <c r="Q2" s="100">
        <f>'Returns per Gal.'!Q9</f>
        <v>1.7220215814481947</v>
      </c>
      <c r="R2" s="100">
        <f>'Returns per Gal.'!R9</f>
        <v>0</v>
      </c>
      <c r="S2" s="111">
        <f>'Returns per Gal.'!S9</f>
        <v>0</v>
      </c>
      <c r="T2" s="100">
        <f>'Returns per Gal.'!T9</f>
        <v>0.6232497384497161</v>
      </c>
      <c r="U2" s="100">
        <f>'Returns per Gal.'!U9</f>
        <v>0</v>
      </c>
      <c r="V2" s="100">
        <f>'Returns per Gal.'!V9</f>
        <v>0.24510000000000001</v>
      </c>
      <c r="W2" s="100">
        <f>'Returns per Gal.'!W9</f>
        <v>0</v>
      </c>
      <c r="X2" s="100">
        <f>'Returns per Gal.'!X9</f>
        <v>0.21914999999999998</v>
      </c>
      <c r="Y2" s="100">
        <f>'Returns per Gal.'!Y9</f>
        <v>0</v>
      </c>
      <c r="Z2" s="100">
        <f>'Returns per Gal.'!Z9</f>
        <v>1.087499738449716</v>
      </c>
      <c r="AA2" s="100">
        <f>'Returns per Gal.'!AA9</f>
        <v>0</v>
      </c>
      <c r="AB2" s="100">
        <f>'Returns per Gal.'!AB9</f>
        <v>0.2135298575757576</v>
      </c>
      <c r="AC2" s="100">
        <f>'Returns per Gal.'!AC9</f>
        <v>0</v>
      </c>
      <c r="AD2" s="100">
        <f>'Returns per Gal.'!AD9</f>
        <v>1.3010295960254736</v>
      </c>
      <c r="AE2" s="100">
        <f>'Returns per Gal.'!AE9</f>
        <v>0</v>
      </c>
      <c r="AF2" s="100">
        <f>'Returns per Gal.'!AF9</f>
        <v>1.0939595568980427</v>
      </c>
      <c r="AG2" s="112"/>
      <c r="AH2" s="100">
        <f>'Returns per Gal.'!AF9</f>
        <v>1.0939595568980427</v>
      </c>
      <c r="AI2" s="100">
        <f>'Returns per Gal.'!AI9</f>
        <v>0.81517184299847878</v>
      </c>
      <c r="AJ2" s="100">
        <f>'Returns per Gal.'!AH9</f>
        <v>0</v>
      </c>
      <c r="AK2" s="100">
        <f>'Returns per Gal.'!AK9</f>
        <v>0.63452184299847869</v>
      </c>
      <c r="AL2" s="100">
        <f>'Returns per Gal.'!AL9</f>
        <v>0</v>
      </c>
      <c r="AM2" s="100">
        <f>'Returns per Gal.'!AM9</f>
        <v>0.42099198542272109</v>
      </c>
      <c r="AN2" s="87">
        <f>'Returns per Gal.'!AN9</f>
        <v>0</v>
      </c>
      <c r="AO2" s="15">
        <f>'Returns per Gal.'!AO9</f>
        <v>0</v>
      </c>
      <c r="AP2" s="88">
        <f>'Returns per Gal.'!AP9</f>
        <v>0</v>
      </c>
      <c r="AQ2" s="100">
        <f>'Returns per Gal.'!AQ9</f>
        <v>0.25848460931333861</v>
      </c>
      <c r="AR2" s="100">
        <f>'Returns per Gal.'!AR9</f>
        <v>0</v>
      </c>
      <c r="AS2" s="100">
        <f>'Returns per Gal.'!AS9</f>
        <v>0.52859029696132598</v>
      </c>
      <c r="AT2" s="100">
        <f>'Returns per Gal.'!AT9</f>
        <v>0</v>
      </c>
      <c r="AU2" s="100">
        <f>'Returns per Gal.'!AU9</f>
        <v>0.78707490627466459</v>
      </c>
      <c r="AV2" s="112">
        <f>'Returns per Gal.'!AV9</f>
        <v>0</v>
      </c>
      <c r="AW2" s="111">
        <f>'Returns per Gal.'!AW9</f>
        <v>0</v>
      </c>
      <c r="AX2" s="100">
        <f>'Returns per Gal.'!AX9</f>
        <v>1.2513249062746645</v>
      </c>
      <c r="AY2" s="100">
        <f>'Returns per Gal.'!AY9</f>
        <v>0</v>
      </c>
      <c r="AZ2" s="100">
        <f>'Returns per Gal.'!AZ9</f>
        <v>1.4648547638504221</v>
      </c>
      <c r="BA2" s="112">
        <f>'Returns per Gal.'!BA9</f>
        <v>0</v>
      </c>
      <c r="BB2" s="111"/>
      <c r="BC2" s="100">
        <f>'Returns per Gal.'!BD9</f>
        <v>0.4706966751735302</v>
      </c>
      <c r="BD2" s="100">
        <f>'Returns per Gal.'!BE9</f>
        <v>0</v>
      </c>
      <c r="BE2" s="100">
        <f>'Returns per Gal.'!BF9</f>
        <v>0.2571668175977726</v>
      </c>
      <c r="BF2" s="115" t="str">
        <f>'Returns per Gal.'!BG9</f>
        <v xml:space="preserve"> </v>
      </c>
      <c r="BG2" s="100">
        <f>'Returns per Gal.'!BH9</f>
        <v>0.42099198542272109</v>
      </c>
      <c r="BH2" s="100">
        <f>'Returns per Gal.'!BI9</f>
        <v>0</v>
      </c>
      <c r="BI2" s="100">
        <f>'Returns per Gal.'!BJ9</f>
        <v>-0.16382516782494849</v>
      </c>
      <c r="BJ2" s="57"/>
      <c r="BL2" s="200">
        <f>'Returns per Bu.'!H9</f>
        <v>1.745099267659205</v>
      </c>
      <c r="BM2" s="189">
        <f>'Returns per Bu.'!I9</f>
        <v>0</v>
      </c>
      <c r="BN2" s="183">
        <f>'Returns per Bu.'!Q9</f>
        <v>4.8216604280549449</v>
      </c>
      <c r="BO2" s="183">
        <f>'Returns per Bu.'!R9</f>
        <v>0</v>
      </c>
      <c r="BP2" s="361">
        <f>'Returns per Bu.'!S9</f>
        <v>2.9238768268428235</v>
      </c>
      <c r="BQ2" s="182">
        <f>'Returns per Bu.'!AE9</f>
        <v>0</v>
      </c>
      <c r="BR2" s="186">
        <f>'Returns per Bu.'!AF9</f>
        <v>0.36536312465580822</v>
      </c>
      <c r="BS2" s="182">
        <f>'Returns per Bu.'!AM9</f>
        <v>0</v>
      </c>
      <c r="BT2" s="179">
        <f>'Returns per Bu.'!AN9</f>
        <v>2.2038097375690606</v>
      </c>
      <c r="BU2" s="190">
        <f>'Returns per Bu.'!AO9</f>
        <v>0</v>
      </c>
      <c r="BV2" s="15">
        <f>BT2-BW2</f>
        <v>1.945325128255722</v>
      </c>
      <c r="BW2" s="100">
        <f>AQ2</f>
        <v>0.25848460931333861</v>
      </c>
      <c r="BX2" s="100"/>
      <c r="BY2" s="100">
        <f>AS2</f>
        <v>0.52859029696132598</v>
      </c>
      <c r="BZ2" s="100"/>
      <c r="CA2" s="100"/>
    </row>
    <row r="3" spans="1:79" ht="13.15" hidden="1" x14ac:dyDescent="0.4">
      <c r="A3" s="8">
        <v>38384</v>
      </c>
      <c r="B3" s="8"/>
      <c r="C3" s="58"/>
      <c r="D3" s="100">
        <v>1.3740258174537157</v>
      </c>
      <c r="E3" s="100">
        <f>'Returns per Gal.'!E10</f>
        <v>0</v>
      </c>
      <c r="F3" s="102">
        <v>70.13275227447707</v>
      </c>
      <c r="G3" s="100">
        <f>'Returns per Gal.'!G10</f>
        <v>0</v>
      </c>
      <c r="H3" s="100">
        <v>1.7757299715284061</v>
      </c>
      <c r="I3" s="100">
        <f>'Returns per Gal.'!I10</f>
        <v>0</v>
      </c>
      <c r="J3" s="103">
        <v>7.8</v>
      </c>
      <c r="K3" s="17">
        <f>'Returns per Gal.'!K10</f>
        <v>0</v>
      </c>
      <c r="L3" s="18"/>
      <c r="M3" s="100">
        <f>'Returns per Gal.'!M10</f>
        <v>1.3740258174537157</v>
      </c>
      <c r="N3" s="100">
        <f>'Returns per Gal.'!N10</f>
        <v>0</v>
      </c>
      <c r="O3" s="100">
        <f>'Returns per Gal.'!O10</f>
        <v>0.21290299797609111</v>
      </c>
      <c r="P3" s="100">
        <f>'Returns per Gal.'!P10</f>
        <v>0</v>
      </c>
      <c r="Q3" s="100">
        <f>'Returns per Gal.'!Q10</f>
        <v>1.5869288154298067</v>
      </c>
      <c r="R3" s="100">
        <f>'Returns per Gal.'!R10</f>
        <v>0</v>
      </c>
      <c r="S3" s="111">
        <f>'Returns per Gal.'!S10</f>
        <v>0</v>
      </c>
      <c r="T3" s="100">
        <f>'Returns per Gal.'!T10</f>
        <v>0.63418927554585935</v>
      </c>
      <c r="U3" s="100">
        <f>'Returns per Gal.'!U10</f>
        <v>0</v>
      </c>
      <c r="V3" s="100">
        <f>'Returns per Gal.'!V10</f>
        <v>0.23399999999999999</v>
      </c>
      <c r="W3" s="100">
        <f>'Returns per Gal.'!W10</f>
        <v>0</v>
      </c>
      <c r="X3" s="100">
        <f>'Returns per Gal.'!X10</f>
        <v>0.21914999999999998</v>
      </c>
      <c r="Y3" s="100">
        <f>'Returns per Gal.'!Y10</f>
        <v>0</v>
      </c>
      <c r="Z3" s="100">
        <f>'Returns per Gal.'!Z10</f>
        <v>1.0873392755458593</v>
      </c>
      <c r="AA3" s="100">
        <f>'Returns per Gal.'!AA10</f>
        <v>0</v>
      </c>
      <c r="AB3" s="100">
        <f>'Returns per Gal.'!AB10</f>
        <v>0.2135298575757576</v>
      </c>
      <c r="AC3" s="100">
        <f>'Returns per Gal.'!AC10</f>
        <v>0</v>
      </c>
      <c r="AD3" s="100">
        <f>'Returns per Gal.'!AD10</f>
        <v>1.3008691331216169</v>
      </c>
      <c r="AE3" s="100">
        <f>'Returns per Gal.'!AE10</f>
        <v>0</v>
      </c>
      <c r="AF3" s="100">
        <f>'Returns per Gal.'!AF10</f>
        <v>1.0879661351455259</v>
      </c>
      <c r="AG3" s="112"/>
      <c r="AH3" s="100">
        <f>'Returns per Gal.'!AF10</f>
        <v>1.0879661351455259</v>
      </c>
      <c r="AI3" s="100">
        <f>'Returns per Gal.'!AI10</f>
        <v>0.68023953988394736</v>
      </c>
      <c r="AJ3" s="100">
        <f>'Returns per Gal.'!AH10</f>
        <v>0</v>
      </c>
      <c r="AK3" s="100">
        <f>'Returns per Gal.'!AK10</f>
        <v>0.49958953988394739</v>
      </c>
      <c r="AL3" s="100">
        <f>'Returns per Gal.'!AL10</f>
        <v>0</v>
      </c>
      <c r="AM3" s="100">
        <f>'Returns per Gal.'!AM10</f>
        <v>0.28605968230818979</v>
      </c>
      <c r="AN3" s="87">
        <f>'Returns per Gal.'!AN10</f>
        <v>0</v>
      </c>
      <c r="AO3" s="15">
        <f>'Returns per Gal.'!AO10</f>
        <v>0</v>
      </c>
      <c r="AP3" s="88">
        <f>'Returns per Gal.'!AP10</f>
        <v>0</v>
      </c>
      <c r="AQ3" s="100">
        <f>'Returns per Gal.'!AQ10</f>
        <v>0.25848460931333861</v>
      </c>
      <c r="AR3" s="100">
        <f>'Returns per Gal.'!AR10</f>
        <v>0</v>
      </c>
      <c r="AS3" s="100">
        <f>'Returns per Gal.'!AS10</f>
        <v>0.53053369179163368</v>
      </c>
      <c r="AT3" s="100">
        <f>'Returns per Gal.'!AT10</f>
        <v>0</v>
      </c>
      <c r="AU3" s="100">
        <f>'Returns per Gal.'!AU10</f>
        <v>0.78901830110497229</v>
      </c>
      <c r="AV3" s="112">
        <f>'Returns per Gal.'!AV10</f>
        <v>0</v>
      </c>
      <c r="AW3" s="111">
        <f>'Returns per Gal.'!AW10</f>
        <v>0</v>
      </c>
      <c r="AX3" s="100">
        <f>'Returns per Gal.'!AX10</f>
        <v>1.2421683011049722</v>
      </c>
      <c r="AY3" s="100">
        <f>'Returns per Gal.'!AY10</f>
        <v>0</v>
      </c>
      <c r="AZ3" s="100">
        <f>'Returns per Gal.'!AZ10</f>
        <v>1.4556981586807298</v>
      </c>
      <c r="BA3" s="112">
        <f>'Returns per Gal.'!BA10</f>
        <v>0</v>
      </c>
      <c r="BB3" s="111"/>
      <c r="BC3" s="100">
        <f>'Returns per Gal.'!BD10</f>
        <v>0.34476051432483446</v>
      </c>
      <c r="BD3" s="100">
        <f>'Returns per Gal.'!BE10</f>
        <v>0</v>
      </c>
      <c r="BE3" s="100">
        <f>'Returns per Gal.'!BF10</f>
        <v>0.13123065674907686</v>
      </c>
      <c r="BF3" s="100">
        <f>'Returns per Gal.'!BG10</f>
        <v>0</v>
      </c>
      <c r="BG3" s="100">
        <f>'Returns per Gal.'!BH10</f>
        <v>0.28605968230818979</v>
      </c>
      <c r="BH3" s="100">
        <f>'Returns per Gal.'!BI10</f>
        <v>0</v>
      </c>
      <c r="BI3" s="100">
        <f>'Returns per Gal.'!BJ10</f>
        <v>-0.15482902555911293</v>
      </c>
      <c r="BJ3" s="57"/>
      <c r="BL3" s="200">
        <f>'Returns per Bu.'!H10</f>
        <v>1.7757299715284061</v>
      </c>
      <c r="BM3" s="189">
        <f>'Returns per Bu.'!I10</f>
        <v>0</v>
      </c>
      <c r="BN3" s="183">
        <f>'Returns per Bu.'!Q10</f>
        <v>4.4434006832034587</v>
      </c>
      <c r="BO3" s="183">
        <f>'Returns per Bu.'!R10</f>
        <v>0</v>
      </c>
      <c r="BP3" s="361">
        <f>'Returns per Bu.'!S10</f>
        <v>2.5766970819913375</v>
      </c>
      <c r="BQ3" s="182">
        <f>'Returns per Bu.'!AE10</f>
        <v>0</v>
      </c>
      <c r="BR3" s="186">
        <f>'Returns per Bu.'!AF10</f>
        <v>0.24826044909435302</v>
      </c>
      <c r="BS3" s="182">
        <f>'Returns per Bu.'!AM10</f>
        <v>0</v>
      </c>
      <c r="BT3" s="179">
        <f>'Returns per Bu.'!AN10</f>
        <v>2.2092512430939224</v>
      </c>
      <c r="BU3" s="190">
        <f>'Returns per Bu.'!AO10</f>
        <v>0</v>
      </c>
      <c r="BV3" s="15">
        <f t="shared" ref="BV3:BV66" si="0">BT3-BW3</f>
        <v>1.4854943370165743</v>
      </c>
      <c r="BW3" s="100">
        <f>'Returns per Bu.'!AJ10</f>
        <v>0.72375690607734811</v>
      </c>
      <c r="BX3" s="100"/>
      <c r="BY3" s="100">
        <f t="shared" ref="BY3:BY60" si="1">AS3</f>
        <v>0.53053369179163368</v>
      </c>
      <c r="BZ3" s="100"/>
      <c r="CA3" s="100"/>
    </row>
    <row r="4" spans="1:79" ht="13.15" hidden="1" x14ac:dyDescent="0.4">
      <c r="A4" s="6">
        <v>38412</v>
      </c>
      <c r="B4" s="6"/>
      <c r="C4" s="58"/>
      <c r="D4" s="100">
        <v>1.1538293723489537</v>
      </c>
      <c r="E4" s="100">
        <f>'Returns per Gal.'!E11</f>
        <v>0</v>
      </c>
      <c r="F4" s="102">
        <v>70.613113591425545</v>
      </c>
      <c r="G4" s="100">
        <f>'Returns per Gal.'!G11</f>
        <v>0</v>
      </c>
      <c r="H4" s="100">
        <v>1.8650695244802427</v>
      </c>
      <c r="I4" s="100">
        <f>'Returns per Gal.'!I11</f>
        <v>0</v>
      </c>
      <c r="J4" s="103">
        <v>8.09</v>
      </c>
      <c r="K4" s="17">
        <f>'Returns per Gal.'!K11</f>
        <v>0</v>
      </c>
      <c r="L4" s="18"/>
      <c r="M4" s="100">
        <f>'Returns per Gal.'!M11</f>
        <v>1.1538293723489537</v>
      </c>
      <c r="N4" s="100">
        <f>'Returns per Gal.'!N11</f>
        <v>0</v>
      </c>
      <c r="O4" s="100">
        <f>'Returns per Gal.'!O11</f>
        <v>0.21436123768825613</v>
      </c>
      <c r="P4" s="100">
        <f>'Returns per Gal.'!P11</f>
        <v>0</v>
      </c>
      <c r="Q4" s="100">
        <f>'Returns per Gal.'!Q11</f>
        <v>1.3681906100372099</v>
      </c>
      <c r="R4" s="100">
        <f>'Returns per Gal.'!R11</f>
        <v>0</v>
      </c>
      <c r="S4" s="111">
        <f>'Returns per Gal.'!S11</f>
        <v>0</v>
      </c>
      <c r="T4" s="100">
        <f>'Returns per Gal.'!T11</f>
        <v>0.66609625874294387</v>
      </c>
      <c r="U4" s="100">
        <f>'Returns per Gal.'!U11</f>
        <v>0</v>
      </c>
      <c r="V4" s="100">
        <f>'Returns per Gal.'!V11</f>
        <v>0.2427</v>
      </c>
      <c r="W4" s="100">
        <f>'Returns per Gal.'!W11</f>
        <v>0</v>
      </c>
      <c r="X4" s="100">
        <f>'Returns per Gal.'!X11</f>
        <v>0.21914999999999998</v>
      </c>
      <c r="Y4" s="100">
        <f>'Returns per Gal.'!Y11</f>
        <v>0</v>
      </c>
      <c r="Z4" s="100">
        <f>'Returns per Gal.'!Z11</f>
        <v>1.1279462587429439</v>
      </c>
      <c r="AA4" s="100">
        <f>'Returns per Gal.'!AA11</f>
        <v>0</v>
      </c>
      <c r="AB4" s="100">
        <f>'Returns per Gal.'!AB11</f>
        <v>0.2135298575757576</v>
      </c>
      <c r="AC4" s="100">
        <f>'Returns per Gal.'!AC11</f>
        <v>0</v>
      </c>
      <c r="AD4" s="100">
        <f>'Returns per Gal.'!AD11</f>
        <v>1.3414761163187015</v>
      </c>
      <c r="AE4" s="100">
        <f>'Returns per Gal.'!AE11</f>
        <v>0</v>
      </c>
      <c r="AF4" s="100">
        <f>'Returns per Gal.'!AF11</f>
        <v>1.1271148786304452</v>
      </c>
      <c r="AG4" s="112"/>
      <c r="AH4" s="100">
        <f>'Returns per Gal.'!AF11</f>
        <v>1.1271148786304452</v>
      </c>
      <c r="AI4" s="100">
        <f>'Returns per Gal.'!AI11</f>
        <v>0.420894351294266</v>
      </c>
      <c r="AJ4" s="100">
        <f>'Returns per Gal.'!AH11</f>
        <v>0</v>
      </c>
      <c r="AK4" s="100">
        <f>'Returns per Gal.'!AK11</f>
        <v>0.24024435129426602</v>
      </c>
      <c r="AL4" s="100">
        <f>'Returns per Gal.'!AL11</f>
        <v>0</v>
      </c>
      <c r="AM4" s="100">
        <f>'Returns per Gal.'!AM11</f>
        <v>2.6714493718508425E-2</v>
      </c>
      <c r="AN4" s="87">
        <f>'Returns per Gal.'!AN11</f>
        <v>0</v>
      </c>
      <c r="AO4" s="15">
        <f>'Returns per Gal.'!AO11</f>
        <v>0</v>
      </c>
      <c r="AP4" s="88">
        <f>'Returns per Gal.'!AP11</f>
        <v>0</v>
      </c>
      <c r="AQ4" s="100">
        <f>'Returns per Gal.'!AQ11</f>
        <v>0.25848460931333861</v>
      </c>
      <c r="AR4" s="100">
        <f>'Returns per Gal.'!AR11</f>
        <v>0</v>
      </c>
      <c r="AS4" s="100">
        <f>'Returns per Gal.'!AS11</f>
        <v>0.53247708662194171</v>
      </c>
      <c r="AT4" s="100">
        <f>'Returns per Gal.'!AT11</f>
        <v>0</v>
      </c>
      <c r="AU4" s="100">
        <f>'Returns per Gal.'!AU11</f>
        <v>0.79096169593528032</v>
      </c>
      <c r="AV4" s="112">
        <f>'Returns per Gal.'!AV11</f>
        <v>0</v>
      </c>
      <c r="AW4" s="111">
        <f>'Returns per Gal.'!AW11</f>
        <v>0</v>
      </c>
      <c r="AX4" s="100">
        <f>'Returns per Gal.'!AX11</f>
        <v>1.2528116959352802</v>
      </c>
      <c r="AY4" s="100">
        <f>'Returns per Gal.'!AY11</f>
        <v>0</v>
      </c>
      <c r="AZ4" s="100">
        <f>'Returns per Gal.'!AZ11</f>
        <v>1.4663415535110378</v>
      </c>
      <c r="BA4" s="112">
        <f>'Returns per Gal.'!BA11</f>
        <v>0</v>
      </c>
      <c r="BB4" s="111"/>
      <c r="BC4" s="100">
        <f>'Returns per Gal.'!BD11</f>
        <v>0.11537891410192969</v>
      </c>
      <c r="BD4" s="100">
        <f>'Returns per Gal.'!BE11</f>
        <v>0</v>
      </c>
      <c r="BE4" s="100">
        <f>'Returns per Gal.'!BF11</f>
        <v>-9.8150943473827912E-2</v>
      </c>
      <c r="BF4" s="100">
        <f>'Returns per Gal.'!BG11</f>
        <v>0</v>
      </c>
      <c r="BG4" s="100">
        <f>'Returns per Gal.'!BH11</f>
        <v>2.6714493718508536E-2</v>
      </c>
      <c r="BH4" s="100">
        <f>'Returns per Gal.'!BI11</f>
        <v>0</v>
      </c>
      <c r="BI4" s="100">
        <f>'Returns per Gal.'!BJ11</f>
        <v>-0.12486543719233645</v>
      </c>
      <c r="BJ4" s="57"/>
      <c r="BL4" s="200">
        <f>'Returns per Bu.'!H11</f>
        <v>1.8650695244802427</v>
      </c>
      <c r="BM4" s="189">
        <f>'Returns per Bu.'!I11</f>
        <v>0</v>
      </c>
      <c r="BN4" s="183">
        <f>'Returns per Bu.'!Q11</f>
        <v>3.8309337081041872</v>
      </c>
      <c r="BO4" s="183">
        <f>'Returns per Bu.'!R11</f>
        <v>0</v>
      </c>
      <c r="BP4" s="361">
        <f>'Returns per Bu.'!S11</f>
        <v>1.9398701068920656</v>
      </c>
      <c r="BQ4" s="182">
        <f>'Returns per Bu.'!AE11</f>
        <v>0</v>
      </c>
      <c r="BR4" s="186">
        <f>'Returns per Bu.'!AF11</f>
        <v>2.3184505255584718E-2</v>
      </c>
      <c r="BS4" s="182">
        <f>'Returns per Bu.'!AM11</f>
        <v>0</v>
      </c>
      <c r="BT4" s="179">
        <f>'Returns per Bu.'!AN11</f>
        <v>2.2146927486187846</v>
      </c>
      <c r="BU4" s="190">
        <f>'Returns per Bu.'!AO11</f>
        <v>0</v>
      </c>
      <c r="BV4" s="15">
        <f t="shared" si="0"/>
        <v>1.4909358425414365</v>
      </c>
      <c r="BW4" s="100">
        <f>'Returns per Bu.'!AJ11</f>
        <v>0.72375690607734811</v>
      </c>
      <c r="BX4" s="100"/>
      <c r="BY4" s="100">
        <f t="shared" si="1"/>
        <v>0.53247708662194171</v>
      </c>
      <c r="BZ4" s="100"/>
      <c r="CA4" s="100"/>
    </row>
    <row r="5" spans="1:79" ht="13.15" hidden="1" x14ac:dyDescent="0.4">
      <c r="A5" s="8">
        <v>38443</v>
      </c>
      <c r="B5" s="8"/>
      <c r="C5" s="58"/>
      <c r="D5" s="100">
        <v>1.0569429365028582</v>
      </c>
      <c r="E5" s="100">
        <f>'Returns per Gal.'!E12</f>
        <v>0</v>
      </c>
      <c r="F5" s="102">
        <v>71.09347490837402</v>
      </c>
      <c r="G5" s="100">
        <f>'Returns per Gal.'!G12</f>
        <v>0</v>
      </c>
      <c r="H5" s="100">
        <v>1.8301845561847634</v>
      </c>
      <c r="I5" s="100">
        <f>'Returns per Gal.'!I12</f>
        <v>0</v>
      </c>
      <c r="J5" s="103">
        <v>7.66</v>
      </c>
      <c r="K5" s="17">
        <f>'Returns per Gal.'!K12</f>
        <v>0</v>
      </c>
      <c r="L5" s="18"/>
      <c r="M5" s="100">
        <f>'Returns per Gal.'!M12</f>
        <v>1.0569429365028582</v>
      </c>
      <c r="N5" s="100">
        <f>'Returns per Gal.'!N12</f>
        <v>0</v>
      </c>
      <c r="O5" s="100">
        <f>'Returns per Gal.'!O12</f>
        <v>0.21581947740042115</v>
      </c>
      <c r="P5" s="100">
        <f>'Returns per Gal.'!P12</f>
        <v>0</v>
      </c>
      <c r="Q5" s="100">
        <f>'Returns per Gal.'!Q12</f>
        <v>1.2727624139032794</v>
      </c>
      <c r="R5" s="100">
        <f>'Returns per Gal.'!R12</f>
        <v>0</v>
      </c>
      <c r="S5" s="111">
        <f>'Returns per Gal.'!S12</f>
        <v>0</v>
      </c>
      <c r="T5" s="100">
        <f>'Returns per Gal.'!T12</f>
        <v>0.65363734149455843</v>
      </c>
      <c r="U5" s="100">
        <f>'Returns per Gal.'!U12</f>
        <v>0</v>
      </c>
      <c r="V5" s="100">
        <f>'Returns per Gal.'!V12</f>
        <v>0.2298</v>
      </c>
      <c r="W5" s="100">
        <f>'Returns per Gal.'!W12</f>
        <v>0</v>
      </c>
      <c r="X5" s="100">
        <f>'Returns per Gal.'!X12</f>
        <v>0.21914999999999998</v>
      </c>
      <c r="Y5" s="100">
        <f>'Returns per Gal.'!Y12</f>
        <v>0</v>
      </c>
      <c r="Z5" s="100">
        <f>'Returns per Gal.'!Z12</f>
        <v>1.1025873414945584</v>
      </c>
      <c r="AA5" s="100">
        <f>'Returns per Gal.'!AA12</f>
        <v>0</v>
      </c>
      <c r="AB5" s="100">
        <f>'Returns per Gal.'!AB12</f>
        <v>0.2135298575757576</v>
      </c>
      <c r="AC5" s="100">
        <f>'Returns per Gal.'!AC12</f>
        <v>0</v>
      </c>
      <c r="AD5" s="100">
        <f>'Returns per Gal.'!AD12</f>
        <v>1.316117199070316</v>
      </c>
      <c r="AE5" s="100">
        <f>'Returns per Gal.'!AE12</f>
        <v>0</v>
      </c>
      <c r="AF5" s="100">
        <f>'Returns per Gal.'!AF12</f>
        <v>1.1002977216698948</v>
      </c>
      <c r="AG5" s="112"/>
      <c r="AH5" s="100">
        <f>'Returns per Gal.'!AF12</f>
        <v>1.1002977216698948</v>
      </c>
      <c r="AI5" s="100">
        <f>'Returns per Gal.'!AI12</f>
        <v>0.35082507240872096</v>
      </c>
      <c r="AJ5" s="100">
        <f>'Returns per Gal.'!AH12</f>
        <v>0</v>
      </c>
      <c r="AK5" s="100">
        <f>'Returns per Gal.'!AK12</f>
        <v>0.17017507240872098</v>
      </c>
      <c r="AL5" s="100">
        <f>'Returns per Gal.'!AL12</f>
        <v>0</v>
      </c>
      <c r="AM5" s="100">
        <f>'Returns per Gal.'!AM12</f>
        <v>-4.3354785167036614E-2</v>
      </c>
      <c r="AN5" s="87">
        <f>'Returns per Gal.'!AN12</f>
        <v>0</v>
      </c>
      <c r="AO5" s="15">
        <f>'Returns per Gal.'!AO12</f>
        <v>0</v>
      </c>
      <c r="AP5" s="88">
        <f>'Returns per Gal.'!AP12</f>
        <v>0</v>
      </c>
      <c r="AQ5" s="100">
        <f>'Returns per Gal.'!AQ12</f>
        <v>0.25848460931333861</v>
      </c>
      <c r="AR5" s="100">
        <f>'Returns per Gal.'!AR12</f>
        <v>0</v>
      </c>
      <c r="AS5" s="100">
        <f>'Returns per Gal.'!AS12</f>
        <v>0.53442048145224941</v>
      </c>
      <c r="AT5" s="100">
        <f>'Returns per Gal.'!AT12</f>
        <v>0</v>
      </c>
      <c r="AU5" s="100">
        <f>'Returns per Gal.'!AU12</f>
        <v>0.79290509076558802</v>
      </c>
      <c r="AV5" s="112">
        <f>'Returns per Gal.'!AV12</f>
        <v>0</v>
      </c>
      <c r="AW5" s="111">
        <f>'Returns per Gal.'!AW12</f>
        <v>0</v>
      </c>
      <c r="AX5" s="100">
        <f>'Returns per Gal.'!AX12</f>
        <v>1.2418550907655881</v>
      </c>
      <c r="AY5" s="100">
        <f>'Returns per Gal.'!AY12</f>
        <v>0</v>
      </c>
      <c r="AZ5" s="100">
        <f>'Returns per Gal.'!AZ12</f>
        <v>1.4553849483413457</v>
      </c>
      <c r="BA5" s="112">
        <f>'Returns per Gal.'!BA12</f>
        <v>0</v>
      </c>
      <c r="BB5" s="111"/>
      <c r="BC5" s="100">
        <f>'Returns per Gal.'!BD12</f>
        <v>3.0907323137691289E-2</v>
      </c>
      <c r="BD5" s="100">
        <f>'Returns per Gal.'!BE12</f>
        <v>0</v>
      </c>
      <c r="BE5" s="100">
        <f>'Returns per Gal.'!BF12</f>
        <v>-0.18262253443806631</v>
      </c>
      <c r="BF5" s="100">
        <f>'Returns per Gal.'!BG12</f>
        <v>0</v>
      </c>
      <c r="BG5" s="100">
        <f>'Returns per Gal.'!BH12</f>
        <v>-4.3354785167036725E-2</v>
      </c>
      <c r="BH5" s="100">
        <f>'Returns per Gal.'!BI12</f>
        <v>0</v>
      </c>
      <c r="BI5" s="100">
        <f>'Returns per Gal.'!BJ12</f>
        <v>-0.13926774927102958</v>
      </c>
      <c r="BJ5" s="57"/>
      <c r="BL5" s="200">
        <f>'Returns per Bu.'!H12</f>
        <v>1.8301845561847634</v>
      </c>
      <c r="BM5" s="189">
        <f>'Returns per Bu.'!I12</f>
        <v>0</v>
      </c>
      <c r="BN5" s="183">
        <f>'Returns per Bu.'!Q12</f>
        <v>3.5637347589291819</v>
      </c>
      <c r="BO5" s="183">
        <f>'Returns per Bu.'!R12</f>
        <v>0</v>
      </c>
      <c r="BP5" s="361">
        <f>'Returns per Bu.'!S12</f>
        <v>1.7087911577170607</v>
      </c>
      <c r="BQ5" s="182">
        <f>'Returns per Bu.'!AE12</f>
        <v>0</v>
      </c>
      <c r="BR5" s="186">
        <f>'Returns per Bu.'!AF12</f>
        <v>-3.7625988916403036E-2</v>
      </c>
      <c r="BS5" s="182">
        <f>'Returns per Bu.'!AM12</f>
        <v>0</v>
      </c>
      <c r="BT5" s="179">
        <f>'Returns per Bu.'!AN12</f>
        <v>2.2201342541436464</v>
      </c>
      <c r="BU5" s="190">
        <f>'Returns per Bu.'!AO12</f>
        <v>0</v>
      </c>
      <c r="BV5" s="15">
        <f t="shared" si="0"/>
        <v>1.4963773480662983</v>
      </c>
      <c r="BW5" s="100">
        <f>'Returns per Bu.'!AJ12</f>
        <v>0.72375690607734811</v>
      </c>
      <c r="BX5" s="100"/>
      <c r="BY5" s="100">
        <f t="shared" si="1"/>
        <v>0.53442048145224941</v>
      </c>
      <c r="BZ5" s="100"/>
      <c r="CA5" s="100"/>
    </row>
    <row r="6" spans="1:79" ht="13.15" hidden="1" x14ac:dyDescent="0.4">
      <c r="A6" s="6">
        <v>38473</v>
      </c>
      <c r="B6" s="6"/>
      <c r="C6" s="58"/>
      <c r="D6" s="100">
        <v>1.0569429365028582</v>
      </c>
      <c r="E6" s="100">
        <f>'Returns per Gal.'!E13</f>
        <v>0</v>
      </c>
      <c r="F6" s="102">
        <v>73.014920176167905</v>
      </c>
      <c r="G6" s="100">
        <f>'Returns per Gal.'!G13</f>
        <v>0</v>
      </c>
      <c r="H6" s="100">
        <v>1.8259302917584859</v>
      </c>
      <c r="I6" s="100">
        <f>'Returns per Gal.'!I13</f>
        <v>0</v>
      </c>
      <c r="J6" s="103">
        <v>8.11</v>
      </c>
      <c r="K6" s="17">
        <f>'Returns per Gal.'!K13</f>
        <v>0</v>
      </c>
      <c r="L6" s="18"/>
      <c r="M6" s="100">
        <f>'Returns per Gal.'!M13</f>
        <v>1.0569429365028582</v>
      </c>
      <c r="N6" s="100">
        <f>'Returns per Gal.'!N13</f>
        <v>0</v>
      </c>
      <c r="O6" s="100">
        <f>'Returns per Gal.'!O13</f>
        <v>0.22165243624908115</v>
      </c>
      <c r="P6" s="100">
        <f>'Returns per Gal.'!P13</f>
        <v>0</v>
      </c>
      <c r="Q6" s="100">
        <f>'Returns per Gal.'!Q13</f>
        <v>1.2785953727519392</v>
      </c>
      <c r="R6" s="100">
        <f>'Returns per Gal.'!R13</f>
        <v>0</v>
      </c>
      <c r="S6" s="111">
        <f>'Returns per Gal.'!S13</f>
        <v>0</v>
      </c>
      <c r="T6" s="100">
        <f>'Returns per Gal.'!T13</f>
        <v>0.65211796134231648</v>
      </c>
      <c r="U6" s="100">
        <f>'Returns per Gal.'!U13</f>
        <v>0</v>
      </c>
      <c r="V6" s="100">
        <f>'Returns per Gal.'!V13</f>
        <v>0.24329999999999996</v>
      </c>
      <c r="W6" s="100">
        <f>'Returns per Gal.'!W13</f>
        <v>0</v>
      </c>
      <c r="X6" s="100">
        <f>'Returns per Gal.'!X13</f>
        <v>0.21914999999999998</v>
      </c>
      <c r="Y6" s="100">
        <f>'Returns per Gal.'!Y13</f>
        <v>0</v>
      </c>
      <c r="Z6" s="100">
        <f>'Returns per Gal.'!Z13</f>
        <v>1.1145679613423165</v>
      </c>
      <c r="AA6" s="100">
        <f>'Returns per Gal.'!AA13</f>
        <v>0</v>
      </c>
      <c r="AB6" s="100">
        <f>'Returns per Gal.'!AB13</f>
        <v>0.2135298575757576</v>
      </c>
      <c r="AC6" s="100">
        <f>'Returns per Gal.'!AC13</f>
        <v>0</v>
      </c>
      <c r="AD6" s="100">
        <f>'Returns per Gal.'!AD13</f>
        <v>1.3280978189180741</v>
      </c>
      <c r="AE6" s="100">
        <f>'Returns per Gal.'!AE13</f>
        <v>0</v>
      </c>
      <c r="AF6" s="100">
        <f>'Returns per Gal.'!AF13</f>
        <v>1.1064453826689928</v>
      </c>
      <c r="AG6" s="112"/>
      <c r="AH6" s="100">
        <f>'Returns per Gal.'!AF13</f>
        <v>1.1064453826689928</v>
      </c>
      <c r="AI6" s="100">
        <f>'Returns per Gal.'!AI13</f>
        <v>0.34467741140962282</v>
      </c>
      <c r="AJ6" s="100">
        <f>'Returns per Gal.'!AH13</f>
        <v>0</v>
      </c>
      <c r="AK6" s="100">
        <f>'Returns per Gal.'!AK13</f>
        <v>0.16402741140962274</v>
      </c>
      <c r="AL6" s="100">
        <f>'Returns per Gal.'!AL13</f>
        <v>0</v>
      </c>
      <c r="AM6" s="100">
        <f>'Returns per Gal.'!AM13</f>
        <v>-4.9502446166134861E-2</v>
      </c>
      <c r="AN6" s="87">
        <f>'Returns per Gal.'!AN13</f>
        <v>0</v>
      </c>
      <c r="AO6" s="15">
        <f>'Returns per Gal.'!AO13</f>
        <v>0</v>
      </c>
      <c r="AP6" s="88">
        <f>'Returns per Gal.'!AP13</f>
        <v>0</v>
      </c>
      <c r="AQ6" s="100">
        <f>'Returns per Gal.'!AQ13</f>
        <v>0.25848460931333861</v>
      </c>
      <c r="AR6" s="100">
        <f>'Returns per Gal.'!AR13</f>
        <v>0</v>
      </c>
      <c r="AS6" s="100">
        <f>'Returns per Gal.'!AS13</f>
        <v>0.53636387628255722</v>
      </c>
      <c r="AT6" s="100">
        <f>'Returns per Gal.'!AT13</f>
        <v>0</v>
      </c>
      <c r="AU6" s="100">
        <f>'Returns per Gal.'!AU13</f>
        <v>0.79484848559589583</v>
      </c>
      <c r="AV6" s="112">
        <f>'Returns per Gal.'!AV13</f>
        <v>0</v>
      </c>
      <c r="AW6" s="111">
        <f>'Returns per Gal.'!AW13</f>
        <v>0</v>
      </c>
      <c r="AX6" s="100">
        <f>'Returns per Gal.'!AX13</f>
        <v>1.2572984855958957</v>
      </c>
      <c r="AY6" s="100">
        <f>'Returns per Gal.'!AY13</f>
        <v>0</v>
      </c>
      <c r="AZ6" s="100">
        <f>'Returns per Gal.'!AZ13</f>
        <v>1.4708283431716533</v>
      </c>
      <c r="BA6" s="112">
        <f>'Returns per Gal.'!BA13</f>
        <v>0</v>
      </c>
      <c r="BB6" s="111"/>
      <c r="BC6" s="100">
        <f>'Returns per Gal.'!BD13</f>
        <v>2.1296887156043498E-2</v>
      </c>
      <c r="BD6" s="100">
        <f>'Returns per Gal.'!BE13</f>
        <v>0</v>
      </c>
      <c r="BE6" s="100">
        <f>'Returns per Gal.'!BF13</f>
        <v>-0.1922329704197141</v>
      </c>
      <c r="BF6" s="100">
        <f>'Returns per Gal.'!BG13</f>
        <v>0</v>
      </c>
      <c r="BG6" s="100">
        <f>'Returns per Gal.'!BH13</f>
        <v>-4.950244616613475E-2</v>
      </c>
      <c r="BH6" s="100">
        <f>'Returns per Gal.'!BI13</f>
        <v>0</v>
      </c>
      <c r="BI6" s="100">
        <f>'Returns per Gal.'!BJ13</f>
        <v>-0.14273052425357935</v>
      </c>
      <c r="BJ6" s="57"/>
      <c r="BL6" s="200">
        <f>'Returns per Bu.'!H13</f>
        <v>1.8259302917584859</v>
      </c>
      <c r="BM6" s="189">
        <f>'Returns per Bu.'!I13</f>
        <v>0</v>
      </c>
      <c r="BN6" s="183">
        <f>'Returns per Bu.'!Q13</f>
        <v>3.5800670437054301</v>
      </c>
      <c r="BO6" s="183">
        <f>'Returns per Bu.'!R13</f>
        <v>0</v>
      </c>
      <c r="BP6" s="361">
        <f>'Returns per Bu.'!S13</f>
        <v>1.6873234424933092</v>
      </c>
      <c r="BQ6" s="182">
        <f>'Returns per Bu.'!AE13</f>
        <v>0</v>
      </c>
      <c r="BR6" s="186">
        <f>'Returns per Bu.'!AF13</f>
        <v>-4.2961312888662694E-2</v>
      </c>
      <c r="BS6" s="182">
        <f>'Returns per Bu.'!AM13</f>
        <v>0</v>
      </c>
      <c r="BT6" s="179">
        <f>'Returns per Bu.'!AN13</f>
        <v>2.2255757596685082</v>
      </c>
      <c r="BU6" s="190">
        <f>'Returns per Bu.'!AO13</f>
        <v>0</v>
      </c>
      <c r="BV6" s="15">
        <f t="shared" si="0"/>
        <v>1.5018188535911601</v>
      </c>
      <c r="BW6" s="100">
        <f>'Returns per Bu.'!AJ13</f>
        <v>0.72375690607734811</v>
      </c>
      <c r="BX6" s="100"/>
      <c r="BY6" s="100">
        <f t="shared" si="1"/>
        <v>0.53636387628255722</v>
      </c>
      <c r="BZ6" s="100"/>
      <c r="CA6" s="100"/>
    </row>
    <row r="7" spans="1:79" ht="13.15" hidden="1" x14ac:dyDescent="0.4">
      <c r="A7" s="8">
        <v>38504</v>
      </c>
      <c r="B7" s="8"/>
      <c r="C7" s="58"/>
      <c r="D7" s="100">
        <v>1.2507158081950489</v>
      </c>
      <c r="E7" s="100">
        <f>'Returns per Gal.'!E14</f>
        <v>0</v>
      </c>
      <c r="F7" s="102">
        <v>73.014920176167905</v>
      </c>
      <c r="G7" s="100">
        <f>'Returns per Gal.'!G14</f>
        <v>0</v>
      </c>
      <c r="H7" s="100">
        <v>1.8691536183294688</v>
      </c>
      <c r="I7" s="100">
        <f>'Returns per Gal.'!I14</f>
        <v>0</v>
      </c>
      <c r="J7" s="103">
        <v>7.65</v>
      </c>
      <c r="K7" s="17">
        <f>'Returns per Gal.'!K14</f>
        <v>0</v>
      </c>
      <c r="L7" s="18"/>
      <c r="M7" s="100">
        <f>'Returns per Gal.'!M14</f>
        <v>1.2507158081950489</v>
      </c>
      <c r="N7" s="100">
        <f>'Returns per Gal.'!N14</f>
        <v>0</v>
      </c>
      <c r="O7" s="100">
        <f>'Returns per Gal.'!O14</f>
        <v>0.22165243624908115</v>
      </c>
      <c r="P7" s="100">
        <f>'Returns per Gal.'!P14</f>
        <v>0</v>
      </c>
      <c r="Q7" s="100">
        <f>'Returns per Gal.'!Q14</f>
        <v>1.4723682444441302</v>
      </c>
      <c r="R7" s="100">
        <f>'Returns per Gal.'!R14</f>
        <v>0</v>
      </c>
      <c r="S7" s="111">
        <f>'Returns per Gal.'!S14</f>
        <v>0</v>
      </c>
      <c r="T7" s="100">
        <f>'Returns per Gal.'!T14</f>
        <v>0.667554863689096</v>
      </c>
      <c r="U7" s="100">
        <f>'Returns per Gal.'!U14</f>
        <v>0</v>
      </c>
      <c r="V7" s="100">
        <f>'Returns per Gal.'!V14</f>
        <v>0.22950000000000001</v>
      </c>
      <c r="W7" s="100">
        <f>'Returns per Gal.'!W14</f>
        <v>0</v>
      </c>
      <c r="X7" s="100">
        <f>'Returns per Gal.'!X14</f>
        <v>0.21914999999999998</v>
      </c>
      <c r="Y7" s="100">
        <f>'Returns per Gal.'!Y14</f>
        <v>0</v>
      </c>
      <c r="Z7" s="100">
        <f>'Returns per Gal.'!Z14</f>
        <v>1.116204863689096</v>
      </c>
      <c r="AA7" s="100">
        <f>'Returns per Gal.'!AA14</f>
        <v>0</v>
      </c>
      <c r="AB7" s="100">
        <f>'Returns per Gal.'!AB14</f>
        <v>0.2135298575757576</v>
      </c>
      <c r="AC7" s="100">
        <f>'Returns per Gal.'!AC14</f>
        <v>0</v>
      </c>
      <c r="AD7" s="100">
        <f>'Returns per Gal.'!AD14</f>
        <v>1.3297347212648536</v>
      </c>
      <c r="AE7" s="100">
        <f>'Returns per Gal.'!AE14</f>
        <v>0</v>
      </c>
      <c r="AF7" s="100">
        <f>'Returns per Gal.'!AF14</f>
        <v>1.1080822850157723</v>
      </c>
      <c r="AG7" s="112"/>
      <c r="AH7" s="100">
        <f>'Returns per Gal.'!AF14</f>
        <v>1.1080822850157723</v>
      </c>
      <c r="AI7" s="100">
        <f>'Returns per Gal.'!AI14</f>
        <v>0.53681338075503415</v>
      </c>
      <c r="AJ7" s="100">
        <f>'Returns per Gal.'!AH14</f>
        <v>0</v>
      </c>
      <c r="AK7" s="100">
        <f>'Returns per Gal.'!AK14</f>
        <v>0.35616338075503418</v>
      </c>
      <c r="AL7" s="100">
        <f>'Returns per Gal.'!AL14</f>
        <v>0</v>
      </c>
      <c r="AM7" s="100">
        <f>'Returns per Gal.'!AM14</f>
        <v>0.14263352317927658</v>
      </c>
      <c r="AN7" s="87">
        <f>'Returns per Gal.'!AN14</f>
        <v>0</v>
      </c>
      <c r="AO7" s="15">
        <f>'Returns per Gal.'!AO14</f>
        <v>0</v>
      </c>
      <c r="AP7" s="88">
        <f>'Returns per Gal.'!AP14</f>
        <v>0</v>
      </c>
      <c r="AQ7" s="100">
        <f>'Returns per Gal.'!AQ14</f>
        <v>0.25848460931333861</v>
      </c>
      <c r="AR7" s="100">
        <f>'Returns per Gal.'!AR14</f>
        <v>0</v>
      </c>
      <c r="AS7" s="100">
        <f>'Returns per Gal.'!AS14</f>
        <v>0.53830727111286503</v>
      </c>
      <c r="AT7" s="100">
        <f>'Returns per Gal.'!AT14</f>
        <v>0</v>
      </c>
      <c r="AU7" s="100">
        <f>'Returns per Gal.'!AU14</f>
        <v>0.79679188042620364</v>
      </c>
      <c r="AV7" s="112">
        <f>'Returns per Gal.'!AV14</f>
        <v>0</v>
      </c>
      <c r="AW7" s="111">
        <f>'Returns per Gal.'!AW14</f>
        <v>0</v>
      </c>
      <c r="AX7" s="100">
        <f>'Returns per Gal.'!AX14</f>
        <v>1.2454418804262035</v>
      </c>
      <c r="AY7" s="100">
        <f>'Returns per Gal.'!AY14</f>
        <v>0</v>
      </c>
      <c r="AZ7" s="100">
        <f>'Returns per Gal.'!AZ14</f>
        <v>1.4589717380019611</v>
      </c>
      <c r="BA7" s="112">
        <f>'Returns per Gal.'!BA14</f>
        <v>0</v>
      </c>
      <c r="BB7" s="111"/>
      <c r="BC7" s="100">
        <f>'Returns per Gal.'!BD14</f>
        <v>0.22692636401792665</v>
      </c>
      <c r="BD7" s="100">
        <f>'Returns per Gal.'!BE14</f>
        <v>0</v>
      </c>
      <c r="BE7" s="100">
        <f>'Returns per Gal.'!BF14</f>
        <v>1.3396506442169054E-2</v>
      </c>
      <c r="BF7" s="100">
        <f>'Returns per Gal.'!BG14</f>
        <v>0</v>
      </c>
      <c r="BG7" s="100">
        <f>'Returns per Gal.'!BH14</f>
        <v>0.14263352317927669</v>
      </c>
      <c r="BH7" s="100">
        <f>'Returns per Gal.'!BI14</f>
        <v>0</v>
      </c>
      <c r="BI7" s="100">
        <f>'Returns per Gal.'!BJ14</f>
        <v>-0.12923701673710764</v>
      </c>
      <c r="BJ7" s="57"/>
      <c r="BL7" s="200">
        <f>'Returns per Bu.'!H14</f>
        <v>1.8691536183294688</v>
      </c>
      <c r="BM7" s="189">
        <f>'Returns per Bu.'!I14</f>
        <v>0</v>
      </c>
      <c r="BN7" s="183">
        <f>'Returns per Bu.'!Q14</f>
        <v>4.1226310844435643</v>
      </c>
      <c r="BO7" s="183">
        <f>'Returns per Bu.'!R14</f>
        <v>0</v>
      </c>
      <c r="BP7" s="361">
        <f>'Returns per Bu.'!S14</f>
        <v>2.2685274832314435</v>
      </c>
      <c r="BQ7" s="182">
        <f>'Returns per Bu.'!AE14</f>
        <v>0</v>
      </c>
      <c r="BR7" s="186">
        <f>'Returns per Bu.'!AF14</f>
        <v>0.12378627506915629</v>
      </c>
      <c r="BS7" s="182">
        <f>'Returns per Bu.'!AM14</f>
        <v>0</v>
      </c>
      <c r="BT7" s="179">
        <f>'Returns per Bu.'!AN14</f>
        <v>2.23101726519337</v>
      </c>
      <c r="BU7" s="190">
        <f>'Returns per Bu.'!AO14</f>
        <v>0</v>
      </c>
      <c r="BV7" s="15">
        <f t="shared" si="0"/>
        <v>1.5072603591160219</v>
      </c>
      <c r="BW7" s="100">
        <f>'Returns per Bu.'!AJ14</f>
        <v>0.72375690607734811</v>
      </c>
      <c r="BX7" s="100"/>
      <c r="BY7" s="100">
        <f t="shared" si="1"/>
        <v>0.53830727111286503</v>
      </c>
      <c r="BZ7" s="100"/>
      <c r="CA7" s="100"/>
    </row>
    <row r="8" spans="1:79" ht="13.15" hidden="1" x14ac:dyDescent="0.4">
      <c r="A8" s="6">
        <v>38534</v>
      </c>
      <c r="B8" s="6"/>
      <c r="C8" s="58"/>
      <c r="D8" s="100">
        <v>1.5677986891459064</v>
      </c>
      <c r="E8" s="100">
        <f>'Returns per Gal.'!E15</f>
        <v>0</v>
      </c>
      <c r="F8" s="102">
        <v>76.85781071175569</v>
      </c>
      <c r="G8" s="100">
        <f>'Returns per Gal.'!G15</f>
        <v>0</v>
      </c>
      <c r="H8" s="100">
        <v>1.9978025745801133</v>
      </c>
      <c r="I8" s="100">
        <f>'Returns per Gal.'!I15</f>
        <v>0</v>
      </c>
      <c r="J8" s="103">
        <v>7.92</v>
      </c>
      <c r="K8" s="17">
        <f>'Returns per Gal.'!K15</f>
        <v>0</v>
      </c>
      <c r="L8" s="18"/>
      <c r="M8" s="100">
        <f>'Returns per Gal.'!M15</f>
        <v>1.5677986891459064</v>
      </c>
      <c r="N8" s="100">
        <f>'Returns per Gal.'!N15</f>
        <v>0</v>
      </c>
      <c r="O8" s="100">
        <f>'Returns per Gal.'!O15</f>
        <v>0.23331835394640124</v>
      </c>
      <c r="P8" s="100">
        <f>'Returns per Gal.'!P15</f>
        <v>0</v>
      </c>
      <c r="Q8" s="100">
        <f>'Returns per Gal.'!Q15</f>
        <v>1.8011170430923076</v>
      </c>
      <c r="R8" s="100">
        <f>'Returns per Gal.'!R15</f>
        <v>0</v>
      </c>
      <c r="S8" s="111">
        <f>'Returns per Gal.'!S15</f>
        <v>0</v>
      </c>
      <c r="T8" s="100">
        <f>'Returns per Gal.'!T15</f>
        <v>0.71350091949289762</v>
      </c>
      <c r="U8" s="100">
        <f>'Returns per Gal.'!U15</f>
        <v>0</v>
      </c>
      <c r="V8" s="100">
        <f>'Returns per Gal.'!V15</f>
        <v>0.23760000000000001</v>
      </c>
      <c r="W8" s="100">
        <f>'Returns per Gal.'!W15</f>
        <v>0</v>
      </c>
      <c r="X8" s="100">
        <f>'Returns per Gal.'!X15</f>
        <v>0.21914999999999998</v>
      </c>
      <c r="Y8" s="100">
        <f>'Returns per Gal.'!Y15</f>
        <v>0</v>
      </c>
      <c r="Z8" s="100">
        <f>'Returns per Gal.'!Z15</f>
        <v>1.1702509194928976</v>
      </c>
      <c r="AA8" s="100">
        <f>'Returns per Gal.'!AA15</f>
        <v>0</v>
      </c>
      <c r="AB8" s="100">
        <f>'Returns per Gal.'!AB15</f>
        <v>0.2135298575757576</v>
      </c>
      <c r="AC8" s="100">
        <f>'Returns per Gal.'!AC15</f>
        <v>0</v>
      </c>
      <c r="AD8" s="100">
        <f>'Returns per Gal.'!AD15</f>
        <v>1.3837807770686552</v>
      </c>
      <c r="AE8" s="100">
        <f>'Returns per Gal.'!AE15</f>
        <v>0</v>
      </c>
      <c r="AF8" s="100">
        <f>'Returns per Gal.'!AF15</f>
        <v>1.150462423122254</v>
      </c>
      <c r="AG8" s="112"/>
      <c r="AH8" s="100">
        <f>'Returns per Gal.'!AF15</f>
        <v>1.150462423122254</v>
      </c>
      <c r="AI8" s="100">
        <f>'Returns per Gal.'!AI15</f>
        <v>0.81151612359940994</v>
      </c>
      <c r="AJ8" s="100">
        <f>'Returns per Gal.'!AH15</f>
        <v>0</v>
      </c>
      <c r="AK8" s="100">
        <f>'Returns per Gal.'!AK15</f>
        <v>0.63086612359940997</v>
      </c>
      <c r="AL8" s="100">
        <f>'Returns per Gal.'!AL15</f>
        <v>0</v>
      </c>
      <c r="AM8" s="100">
        <f>'Returns per Gal.'!AM15</f>
        <v>0.41733626602365237</v>
      </c>
      <c r="AN8" s="87">
        <f>'Returns per Gal.'!AN15</f>
        <v>0</v>
      </c>
      <c r="AO8" s="15">
        <f>'Returns per Gal.'!AO15</f>
        <v>0</v>
      </c>
      <c r="AP8" s="88">
        <f>'Returns per Gal.'!AP15</f>
        <v>0</v>
      </c>
      <c r="AQ8" s="100">
        <f>'Returns per Gal.'!AQ15</f>
        <v>0.25848460931333861</v>
      </c>
      <c r="AR8" s="100">
        <f>'Returns per Gal.'!AR15</f>
        <v>0</v>
      </c>
      <c r="AS8" s="100">
        <f>'Returns per Gal.'!AS15</f>
        <v>0.54025066594317273</v>
      </c>
      <c r="AT8" s="100">
        <f>'Returns per Gal.'!AT15</f>
        <v>0</v>
      </c>
      <c r="AU8" s="100">
        <f>'Returns per Gal.'!AU15</f>
        <v>0.79873527525651133</v>
      </c>
      <c r="AV8" s="112">
        <f>'Returns per Gal.'!AV15</f>
        <v>0</v>
      </c>
      <c r="AW8" s="111">
        <f>'Returns per Gal.'!AW15</f>
        <v>0</v>
      </c>
      <c r="AX8" s="100">
        <f>'Returns per Gal.'!AX15</f>
        <v>1.2554852752565113</v>
      </c>
      <c r="AY8" s="100">
        <f>'Returns per Gal.'!AY15</f>
        <v>0</v>
      </c>
      <c r="AZ8" s="100">
        <f>'Returns per Gal.'!AZ15</f>
        <v>1.4690151328322689</v>
      </c>
      <c r="BA8" s="112">
        <f>'Returns per Gal.'!BA15</f>
        <v>0</v>
      </c>
      <c r="BB8" s="111"/>
      <c r="BC8" s="100">
        <f>'Returns per Gal.'!BD15</f>
        <v>0.54563176783579626</v>
      </c>
      <c r="BD8" s="100">
        <f>'Returns per Gal.'!BE15</f>
        <v>0</v>
      </c>
      <c r="BE8" s="100">
        <f>'Returns per Gal.'!BF15</f>
        <v>0.33210191026003866</v>
      </c>
      <c r="BF8" s="100">
        <f>'Returns per Gal.'!BG15</f>
        <v>0</v>
      </c>
      <c r="BG8" s="100">
        <f>'Returns per Gal.'!BH15</f>
        <v>0.41733626602365237</v>
      </c>
      <c r="BH8" s="100">
        <f>'Returns per Gal.'!BI15</f>
        <v>0</v>
      </c>
      <c r="BI8" s="100">
        <f>'Returns per Gal.'!BJ15</f>
        <v>-8.5234355763613712E-2</v>
      </c>
      <c r="BJ8" s="57"/>
      <c r="BL8" s="200">
        <f>'Returns per Bu.'!H15</f>
        <v>1.9978025745801133</v>
      </c>
      <c r="BM8" s="189">
        <f>'Returns per Bu.'!I15</f>
        <v>0</v>
      </c>
      <c r="BN8" s="183">
        <f>'Returns per Bu.'!Q15</f>
        <v>5.043127720658461</v>
      </c>
      <c r="BO8" s="183">
        <f>'Returns per Bu.'!R15</f>
        <v>0</v>
      </c>
      <c r="BP8" s="361">
        <f>'Returns per Bu.'!S15</f>
        <v>3.1663441194463395</v>
      </c>
      <c r="BQ8" s="182">
        <f>'Returns per Bu.'!AE15</f>
        <v>0</v>
      </c>
      <c r="BR8" s="186">
        <f>'Returns per Bu.'!AF15</f>
        <v>0.36219046315925396</v>
      </c>
      <c r="BS8" s="182">
        <f>'Returns per Bu.'!AM15</f>
        <v>0</v>
      </c>
      <c r="BT8" s="179">
        <f>'Returns per Bu.'!AN15</f>
        <v>2.2364587707182317</v>
      </c>
      <c r="BU8" s="190">
        <f>'Returns per Bu.'!AO15</f>
        <v>0</v>
      </c>
      <c r="BV8" s="15">
        <f t="shared" si="0"/>
        <v>1.5127018646408836</v>
      </c>
      <c r="BW8" s="100">
        <f>'Returns per Bu.'!AJ15</f>
        <v>0.72375690607734811</v>
      </c>
      <c r="BX8" s="100"/>
      <c r="BY8" s="100">
        <f t="shared" si="1"/>
        <v>0.54025066594317273</v>
      </c>
      <c r="BZ8" s="100"/>
      <c r="CA8" s="100"/>
    </row>
    <row r="9" spans="1:79" ht="13.15" hidden="1" x14ac:dyDescent="0.4">
      <c r="A9" s="8">
        <v>38565</v>
      </c>
      <c r="B9" s="8"/>
      <c r="C9" s="58"/>
      <c r="D9" s="100">
        <v>1.8232265654674302</v>
      </c>
      <c r="E9" s="100">
        <f>'Returns per Gal.'!E16</f>
        <v>0</v>
      </c>
      <c r="F9" s="102">
        <v>76.85781071175569</v>
      </c>
      <c r="G9" s="100">
        <f>'Returns per Gal.'!G16</f>
        <v>0</v>
      </c>
      <c r="H9" s="100">
        <v>1.7459501205444605</v>
      </c>
      <c r="I9" s="100">
        <f>'Returns per Gal.'!I16</f>
        <v>0</v>
      </c>
      <c r="J9" s="103">
        <v>9.24</v>
      </c>
      <c r="K9" s="17">
        <f>'Returns per Gal.'!K16</f>
        <v>0</v>
      </c>
      <c r="L9" s="18"/>
      <c r="M9" s="100">
        <f>'Returns per Gal.'!M16</f>
        <v>1.8232265654674302</v>
      </c>
      <c r="N9" s="100">
        <f>'Returns per Gal.'!N16</f>
        <v>0</v>
      </c>
      <c r="O9" s="100">
        <f>'Returns per Gal.'!O16</f>
        <v>0.23331835394640124</v>
      </c>
      <c r="P9" s="100">
        <f>'Returns per Gal.'!P16</f>
        <v>0</v>
      </c>
      <c r="Q9" s="100">
        <f>'Returns per Gal.'!Q16</f>
        <v>2.0565449194138314</v>
      </c>
      <c r="R9" s="100">
        <f>'Returns per Gal.'!R16</f>
        <v>0</v>
      </c>
      <c r="S9" s="111">
        <f>'Returns per Gal.'!S16</f>
        <v>0</v>
      </c>
      <c r="T9" s="100">
        <f>'Returns per Gal.'!T16</f>
        <v>0.62355361448016455</v>
      </c>
      <c r="U9" s="100">
        <f>'Returns per Gal.'!U16</f>
        <v>0</v>
      </c>
      <c r="V9" s="100">
        <f>'Returns per Gal.'!V16</f>
        <v>0.2772</v>
      </c>
      <c r="W9" s="100">
        <f>'Returns per Gal.'!W16</f>
        <v>0</v>
      </c>
      <c r="X9" s="100">
        <f>'Returns per Gal.'!X16</f>
        <v>0.21914999999999998</v>
      </c>
      <c r="Y9" s="100">
        <f>'Returns per Gal.'!Y16</f>
        <v>0</v>
      </c>
      <c r="Z9" s="100">
        <f>'Returns per Gal.'!Z16</f>
        <v>1.1199036144801646</v>
      </c>
      <c r="AA9" s="100">
        <f>'Returns per Gal.'!AA16</f>
        <v>0</v>
      </c>
      <c r="AB9" s="100">
        <f>'Returns per Gal.'!AB16</f>
        <v>0.2135298575757576</v>
      </c>
      <c r="AC9" s="100">
        <f>'Returns per Gal.'!AC16</f>
        <v>0</v>
      </c>
      <c r="AD9" s="100">
        <f>'Returns per Gal.'!AD16</f>
        <v>1.3334334720559222</v>
      </c>
      <c r="AE9" s="100">
        <f>'Returns per Gal.'!AE16</f>
        <v>0</v>
      </c>
      <c r="AF9" s="100">
        <f>'Returns per Gal.'!AF16</f>
        <v>1.100115118109521</v>
      </c>
      <c r="AG9" s="112"/>
      <c r="AH9" s="100">
        <f>'Returns per Gal.'!AF16</f>
        <v>1.100115118109521</v>
      </c>
      <c r="AI9" s="100">
        <f>'Returns per Gal.'!AI16</f>
        <v>1.117291304933667</v>
      </c>
      <c r="AJ9" s="100">
        <f>'Returns per Gal.'!AH16</f>
        <v>0</v>
      </c>
      <c r="AK9" s="100">
        <f>'Returns per Gal.'!AK16</f>
        <v>0.93664130493366682</v>
      </c>
      <c r="AL9" s="100">
        <f>'Returns per Gal.'!AL16</f>
        <v>0</v>
      </c>
      <c r="AM9" s="100">
        <f>'Returns per Gal.'!AM16</f>
        <v>0.72311144735790922</v>
      </c>
      <c r="AN9" s="87">
        <f>'Returns per Gal.'!AN16</f>
        <v>0</v>
      </c>
      <c r="AO9" s="15">
        <f>'Returns per Gal.'!AO16</f>
        <v>0</v>
      </c>
      <c r="AP9" s="88">
        <f>'Returns per Gal.'!AP16</f>
        <v>0</v>
      </c>
      <c r="AQ9" s="100">
        <f>'Returns per Gal.'!AQ16</f>
        <v>0.25848460931333861</v>
      </c>
      <c r="AR9" s="100">
        <f>'Returns per Gal.'!AR16</f>
        <v>0</v>
      </c>
      <c r="AS9" s="100">
        <f>'Returns per Gal.'!AS16</f>
        <v>0.54219406077348076</v>
      </c>
      <c r="AT9" s="100">
        <f>'Returns per Gal.'!AT16</f>
        <v>0</v>
      </c>
      <c r="AU9" s="100">
        <f>'Returns per Gal.'!AU16</f>
        <v>0.80067867008681937</v>
      </c>
      <c r="AV9" s="112">
        <f>'Returns per Gal.'!AV16</f>
        <v>0</v>
      </c>
      <c r="AW9" s="111">
        <f>'Returns per Gal.'!AW16</f>
        <v>0</v>
      </c>
      <c r="AX9" s="100">
        <f>'Returns per Gal.'!AX16</f>
        <v>1.2970286700868194</v>
      </c>
      <c r="AY9" s="100">
        <f>'Returns per Gal.'!AY16</f>
        <v>0</v>
      </c>
      <c r="AZ9" s="100">
        <f>'Returns per Gal.'!AZ16</f>
        <v>1.510558527662577</v>
      </c>
      <c r="BA9" s="112">
        <f>'Returns per Gal.'!BA16</f>
        <v>0</v>
      </c>
      <c r="BB9" s="111"/>
      <c r="BC9" s="100">
        <f>'Returns per Gal.'!BD16</f>
        <v>0.75951624932701201</v>
      </c>
      <c r="BD9" s="100">
        <f>'Returns per Gal.'!BE16</f>
        <v>0</v>
      </c>
      <c r="BE9" s="100">
        <f>'Returns per Gal.'!BF16</f>
        <v>0.54598639175125441</v>
      </c>
      <c r="BF9" s="100">
        <f>'Returns per Gal.'!BG16</f>
        <v>0</v>
      </c>
      <c r="BG9" s="100">
        <f>'Returns per Gal.'!BH16</f>
        <v>0.72311144735790922</v>
      </c>
      <c r="BH9" s="100">
        <f>'Returns per Gal.'!BI16</f>
        <v>0</v>
      </c>
      <c r="BI9" s="100">
        <f>'Returns per Gal.'!BJ16</f>
        <v>-0.17712505560665481</v>
      </c>
      <c r="BJ9" s="57"/>
      <c r="BL9" s="200">
        <f>'Returns per Bu.'!H16</f>
        <v>1.7459501205444605</v>
      </c>
      <c r="BM9" s="189">
        <f>'Returns per Bu.'!I16</f>
        <v>0</v>
      </c>
      <c r="BN9" s="183">
        <f>'Returns per Bu.'!Q16</f>
        <v>5.7583257743587275</v>
      </c>
      <c r="BO9" s="183">
        <f>'Returns per Bu.'!R16</f>
        <v>0</v>
      </c>
      <c r="BP9" s="361">
        <f>'Returns per Bu.'!S16</f>
        <v>3.7706621731466061</v>
      </c>
      <c r="BQ9" s="182">
        <f>'Returns per Bu.'!AE16</f>
        <v>0</v>
      </c>
      <c r="BR9" s="186">
        <f>'Returns per Bu.'!AF16</f>
        <v>0.62756125301479648</v>
      </c>
      <c r="BS9" s="182">
        <f>'Returns per Bu.'!AM16</f>
        <v>0</v>
      </c>
      <c r="BT9" s="179">
        <f>'Returns per Bu.'!AN16</f>
        <v>2.241900276243094</v>
      </c>
      <c r="BU9" s="190">
        <f>'Returns per Bu.'!AO16</f>
        <v>0</v>
      </c>
      <c r="BV9" s="15">
        <f t="shared" si="0"/>
        <v>1.5181433701657459</v>
      </c>
      <c r="BW9" s="100">
        <f>'Returns per Bu.'!AJ16</f>
        <v>0.72375690607734811</v>
      </c>
      <c r="BX9" s="100"/>
      <c r="BY9" s="100">
        <f t="shared" si="1"/>
        <v>0.54219406077348076</v>
      </c>
      <c r="BZ9" s="100"/>
      <c r="CA9" s="100"/>
    </row>
    <row r="10" spans="1:79" ht="13.15" hidden="1" x14ac:dyDescent="0.4">
      <c r="A10" s="6">
        <v>38596</v>
      </c>
      <c r="B10" s="6"/>
      <c r="C10" s="58"/>
      <c r="D10" s="100">
        <v>2.4133530383481934</v>
      </c>
      <c r="E10" s="100">
        <f>'Returns per Gal.'!E17</f>
        <v>0</v>
      </c>
      <c r="F10" s="102">
        <v>74.93636544396179</v>
      </c>
      <c r="G10" s="100">
        <f>'Returns per Gal.'!G17</f>
        <v>0</v>
      </c>
      <c r="H10" s="100">
        <v>1.5764602258015483</v>
      </c>
      <c r="I10" s="100">
        <f>'Returns per Gal.'!I17</f>
        <v>0</v>
      </c>
      <c r="J10" s="103">
        <v>10.27</v>
      </c>
      <c r="K10" s="17">
        <f>'Returns per Gal.'!K17</f>
        <v>0</v>
      </c>
      <c r="L10" s="18"/>
      <c r="M10" s="100">
        <f>'Returns per Gal.'!M17</f>
        <v>2.4133530383481934</v>
      </c>
      <c r="N10" s="100">
        <f>'Returns per Gal.'!N17</f>
        <v>0</v>
      </c>
      <c r="O10" s="100">
        <f>'Returns per Gal.'!O17</f>
        <v>0.22748539509774118</v>
      </c>
      <c r="P10" s="100">
        <f>'Returns per Gal.'!P17</f>
        <v>0</v>
      </c>
      <c r="Q10" s="100">
        <f>'Returns per Gal.'!Q17</f>
        <v>2.6408384334459347</v>
      </c>
      <c r="R10" s="100">
        <f>'Returns per Gal.'!R17</f>
        <v>0</v>
      </c>
      <c r="S10" s="111">
        <f>'Returns per Gal.'!S17</f>
        <v>0</v>
      </c>
      <c r="T10" s="100">
        <f>'Returns per Gal.'!T17</f>
        <v>0.56302150921483873</v>
      </c>
      <c r="U10" s="100">
        <f>'Returns per Gal.'!U17</f>
        <v>0</v>
      </c>
      <c r="V10" s="100">
        <f>'Returns per Gal.'!V17</f>
        <v>0.30809999999999998</v>
      </c>
      <c r="W10" s="100">
        <f>'Returns per Gal.'!W17</f>
        <v>0</v>
      </c>
      <c r="X10" s="100">
        <f>'Returns per Gal.'!X17</f>
        <v>0.21914999999999998</v>
      </c>
      <c r="Y10" s="100">
        <f>'Returns per Gal.'!Y17</f>
        <v>0</v>
      </c>
      <c r="Z10" s="100">
        <f>'Returns per Gal.'!Z17</f>
        <v>1.0902715092148387</v>
      </c>
      <c r="AA10" s="100">
        <f>'Returns per Gal.'!AA17</f>
        <v>0</v>
      </c>
      <c r="AB10" s="100">
        <f>'Returns per Gal.'!AB17</f>
        <v>0.2135298575757576</v>
      </c>
      <c r="AC10" s="100">
        <f>'Returns per Gal.'!AC17</f>
        <v>0</v>
      </c>
      <c r="AD10" s="100">
        <f>'Returns per Gal.'!AD17</f>
        <v>1.3038013667905963</v>
      </c>
      <c r="AE10" s="100">
        <f>'Returns per Gal.'!AE17</f>
        <v>0</v>
      </c>
      <c r="AF10" s="100">
        <f>'Returns per Gal.'!AF17</f>
        <v>1.0763159716928552</v>
      </c>
      <c r="AG10" s="112"/>
      <c r="AH10" s="100">
        <f>'Returns per Gal.'!AF17</f>
        <v>1.0763159716928552</v>
      </c>
      <c r="AI10" s="100">
        <f>'Returns per Gal.'!AI17</f>
        <v>1.731216924231096</v>
      </c>
      <c r="AJ10" s="100">
        <f>'Returns per Gal.'!AH17</f>
        <v>0</v>
      </c>
      <c r="AK10" s="100">
        <f>'Returns per Gal.'!AK17</f>
        <v>1.550566924231096</v>
      </c>
      <c r="AL10" s="100">
        <f>'Returns per Gal.'!AL17</f>
        <v>0</v>
      </c>
      <c r="AM10" s="100">
        <f>'Returns per Gal.'!AM17</f>
        <v>1.3370370666553384</v>
      </c>
      <c r="AN10" s="87">
        <f>'Returns per Gal.'!AN17</f>
        <v>0</v>
      </c>
      <c r="AO10" s="15">
        <f>'Returns per Gal.'!AO17</f>
        <v>0</v>
      </c>
      <c r="AP10" s="88">
        <f>'Returns per Gal.'!AP17</f>
        <v>0</v>
      </c>
      <c r="AQ10" s="100">
        <f>'Returns per Gal.'!AQ17</f>
        <v>0.27869529314616021</v>
      </c>
      <c r="AR10" s="100">
        <f>'Returns per Gal.'!AR17</f>
        <v>0</v>
      </c>
      <c r="AS10" s="100">
        <f>'Returns per Gal.'!AS17</f>
        <v>0.61739765474470154</v>
      </c>
      <c r="AT10" s="100">
        <f>'Returns per Gal.'!AT17</f>
        <v>0</v>
      </c>
      <c r="AU10" s="100">
        <f>'Returns per Gal.'!AU17</f>
        <v>0.8960929478908618</v>
      </c>
      <c r="AV10" s="112">
        <f>'Returns per Gal.'!AV17</f>
        <v>0</v>
      </c>
      <c r="AW10" s="111">
        <f>'Returns per Gal.'!AW17</f>
        <v>0</v>
      </c>
      <c r="AX10" s="100">
        <f>'Returns per Gal.'!AX17</f>
        <v>1.4233429478908617</v>
      </c>
      <c r="AY10" s="100">
        <f>'Returns per Gal.'!AY17</f>
        <v>0</v>
      </c>
      <c r="AZ10" s="100">
        <f>'Returns per Gal.'!AZ17</f>
        <v>1.6368728054666193</v>
      </c>
      <c r="BA10" s="112">
        <f>'Returns per Gal.'!BA17</f>
        <v>0</v>
      </c>
      <c r="BB10" s="111"/>
      <c r="BC10" s="100">
        <f>'Returns per Gal.'!BD17</f>
        <v>1.217495485555073</v>
      </c>
      <c r="BD10" s="100">
        <f>'Returns per Gal.'!BE17</f>
        <v>0</v>
      </c>
      <c r="BE10" s="100">
        <f>'Returns per Gal.'!BF17</f>
        <v>1.0039656279793154</v>
      </c>
      <c r="BF10" s="100">
        <f>'Returns per Gal.'!BG17</f>
        <v>0</v>
      </c>
      <c r="BG10" s="100">
        <f>'Returns per Gal.'!BH17</f>
        <v>1.3370370666553386</v>
      </c>
      <c r="BH10" s="100">
        <f>'Returns per Gal.'!BI17</f>
        <v>0</v>
      </c>
      <c r="BI10" s="100">
        <f>'Returns per Gal.'!BJ17</f>
        <v>-0.33307143867602307</v>
      </c>
      <c r="BJ10" s="57"/>
      <c r="BL10" s="200">
        <f>'Returns per Bu.'!H17</f>
        <v>1.5764602258015483</v>
      </c>
      <c r="BM10" s="189">
        <f>'Returns per Bu.'!I17</f>
        <v>0</v>
      </c>
      <c r="BN10" s="183">
        <f>'Returns per Bu.'!Q17</f>
        <v>7.3943476136486161</v>
      </c>
      <c r="BO10" s="183">
        <f>'Returns per Bu.'!R17</f>
        <v>0</v>
      </c>
      <c r="BP10" s="361">
        <f>'Returns per Bu.'!S17</f>
        <v>5.3201640124364946</v>
      </c>
      <c r="BQ10" s="182">
        <f>'Returns per Bu.'!AE17</f>
        <v>0</v>
      </c>
      <c r="BR10" s="186">
        <f>'Returns per Bu.'!AF17</f>
        <v>1.1603642286997937</v>
      </c>
      <c r="BS10" s="182">
        <f>'Returns per Bu.'!AM17</f>
        <v>0</v>
      </c>
      <c r="BT10" s="179">
        <f>'Returns per Bu.'!AN17</f>
        <v>2.5090602540944129</v>
      </c>
      <c r="BU10" s="190">
        <f>'Returns per Bu.'!AO17</f>
        <v>0</v>
      </c>
      <c r="BV10" s="15">
        <f t="shared" si="0"/>
        <v>1.7287134332851644</v>
      </c>
      <c r="BW10" s="100">
        <f>'Returns per Bu.'!AJ17</f>
        <v>0.78034682080924855</v>
      </c>
      <c r="BX10" s="100"/>
      <c r="BY10" s="100">
        <f t="shared" si="1"/>
        <v>0.61739765474470154</v>
      </c>
      <c r="BZ10" s="100"/>
      <c r="CA10" s="100"/>
    </row>
    <row r="11" spans="1:79" ht="13.15" hidden="1" x14ac:dyDescent="0.4">
      <c r="A11" s="8">
        <v>38626</v>
      </c>
      <c r="B11" s="8"/>
      <c r="C11" s="58"/>
      <c r="D11" s="100">
        <v>2.1755408776350502</v>
      </c>
      <c r="E11" s="100">
        <f>'Returns per Gal.'!E18</f>
        <v>0</v>
      </c>
      <c r="F11" s="102">
        <v>74.93636544396179</v>
      </c>
      <c r="G11" s="100">
        <f>'Returns per Gal.'!G18</f>
        <v>0</v>
      </c>
      <c r="H11" s="100">
        <v>1.4847382847709956</v>
      </c>
      <c r="I11" s="100">
        <f>'Returns per Gal.'!I18</f>
        <v>0</v>
      </c>
      <c r="J11" s="103">
        <v>11.53</v>
      </c>
      <c r="K11" s="17">
        <f>'Returns per Gal.'!K18</f>
        <v>0</v>
      </c>
      <c r="L11" s="18"/>
      <c r="M11" s="100">
        <f>'Returns per Gal.'!M18</f>
        <v>2.1755408776350502</v>
      </c>
      <c r="N11" s="100">
        <f>'Returns per Gal.'!N18</f>
        <v>0</v>
      </c>
      <c r="O11" s="100">
        <f>'Returns per Gal.'!O18</f>
        <v>0.22748539509774118</v>
      </c>
      <c r="P11" s="100">
        <f>'Returns per Gal.'!P18</f>
        <v>0</v>
      </c>
      <c r="Q11" s="100">
        <f>'Returns per Gal.'!Q18</f>
        <v>2.4030262727327916</v>
      </c>
      <c r="R11" s="100">
        <f>'Returns per Gal.'!R18</f>
        <v>0</v>
      </c>
      <c r="S11" s="111">
        <f>'Returns per Gal.'!S18</f>
        <v>0</v>
      </c>
      <c r="T11" s="100">
        <f>'Returns per Gal.'!T18</f>
        <v>0.53026367313249845</v>
      </c>
      <c r="U11" s="100">
        <f>'Returns per Gal.'!U18</f>
        <v>0</v>
      </c>
      <c r="V11" s="100">
        <f>'Returns per Gal.'!V18</f>
        <v>0.34589999999999999</v>
      </c>
      <c r="W11" s="100">
        <f>'Returns per Gal.'!W18</f>
        <v>0</v>
      </c>
      <c r="X11" s="100">
        <f>'Returns per Gal.'!X18</f>
        <v>0.21914999999999998</v>
      </c>
      <c r="Y11" s="100">
        <f>'Returns per Gal.'!Y18</f>
        <v>0</v>
      </c>
      <c r="Z11" s="100">
        <f>'Returns per Gal.'!Z18</f>
        <v>1.0953136731324984</v>
      </c>
      <c r="AA11" s="100">
        <f>'Returns per Gal.'!AA18</f>
        <v>0</v>
      </c>
      <c r="AB11" s="100">
        <f>'Returns per Gal.'!AB18</f>
        <v>0.2135298575757576</v>
      </c>
      <c r="AC11" s="100">
        <f>'Returns per Gal.'!AC18</f>
        <v>0</v>
      </c>
      <c r="AD11" s="100">
        <f>'Returns per Gal.'!AD18</f>
        <v>1.308843530708256</v>
      </c>
      <c r="AE11" s="100">
        <f>'Returns per Gal.'!AE18</f>
        <v>0</v>
      </c>
      <c r="AF11" s="100">
        <f>'Returns per Gal.'!AF18</f>
        <v>1.0813581356105149</v>
      </c>
      <c r="AG11" s="112"/>
      <c r="AH11" s="100">
        <f>'Returns per Gal.'!AF18</f>
        <v>1.0813581356105149</v>
      </c>
      <c r="AI11" s="100">
        <f>'Returns per Gal.'!AI18</f>
        <v>1.4883625996002934</v>
      </c>
      <c r="AJ11" s="100">
        <f>'Returns per Gal.'!AH18</f>
        <v>0</v>
      </c>
      <c r="AK11" s="100">
        <f>'Returns per Gal.'!AK18</f>
        <v>1.3077125996002932</v>
      </c>
      <c r="AL11" s="100">
        <f>'Returns per Gal.'!AL18</f>
        <v>0</v>
      </c>
      <c r="AM11" s="100">
        <f>'Returns per Gal.'!AM18</f>
        <v>1.0941827420245356</v>
      </c>
      <c r="AN11" s="87">
        <f>'Returns per Gal.'!AN18</f>
        <v>0</v>
      </c>
      <c r="AO11" s="15">
        <f>'Returns per Gal.'!AO18</f>
        <v>0</v>
      </c>
      <c r="AP11" s="88">
        <f>'Returns per Gal.'!AP18</f>
        <v>0</v>
      </c>
      <c r="AQ11" s="100">
        <f>'Returns per Gal.'!AQ18</f>
        <v>0.27869529314616021</v>
      </c>
      <c r="AR11" s="100">
        <f>'Returns per Gal.'!AR18</f>
        <v>0</v>
      </c>
      <c r="AS11" s="100">
        <f>'Returns per Gal.'!AS18</f>
        <v>0.61981801799477032</v>
      </c>
      <c r="AT11" s="100">
        <f>'Returns per Gal.'!AT18</f>
        <v>0</v>
      </c>
      <c r="AU11" s="100">
        <f>'Returns per Gal.'!AU18</f>
        <v>0.89851331114093058</v>
      </c>
      <c r="AV11" s="112">
        <f>'Returns per Gal.'!AV18</f>
        <v>0</v>
      </c>
      <c r="AW11" s="111">
        <f>'Returns per Gal.'!AW18</f>
        <v>0</v>
      </c>
      <c r="AX11" s="100">
        <f>'Returns per Gal.'!AX18</f>
        <v>1.4635633111409305</v>
      </c>
      <c r="AY11" s="100">
        <f>'Returns per Gal.'!AY18</f>
        <v>0</v>
      </c>
      <c r="AZ11" s="100">
        <f>'Returns per Gal.'!AZ18</f>
        <v>1.6770931687166881</v>
      </c>
      <c r="BA11" s="112">
        <f>'Returns per Gal.'!BA18</f>
        <v>0</v>
      </c>
      <c r="BB11" s="111"/>
      <c r="BC11" s="100">
        <f>'Returns per Gal.'!BD18</f>
        <v>0.93946296159186105</v>
      </c>
      <c r="BD11" s="100">
        <f>'Returns per Gal.'!BE18</f>
        <v>0</v>
      </c>
      <c r="BE11" s="100">
        <f>'Returns per Gal.'!BF18</f>
        <v>0.72593310401610345</v>
      </c>
      <c r="BF11" s="100">
        <f>'Returns per Gal.'!BG18</f>
        <v>0</v>
      </c>
      <c r="BG11" s="100">
        <f>'Returns per Gal.'!BH18</f>
        <v>1.0941827420245356</v>
      </c>
      <c r="BH11" s="100">
        <f>'Returns per Gal.'!BI18</f>
        <v>0</v>
      </c>
      <c r="BI11" s="100">
        <f>'Returns per Gal.'!BJ18</f>
        <v>-0.36824963800843213</v>
      </c>
      <c r="BJ11" s="57"/>
      <c r="BL11" s="200">
        <f>'Returns per Bu.'!H18</f>
        <v>1.4847382847709956</v>
      </c>
      <c r="BM11" s="189">
        <f>'Returns per Bu.'!I18</f>
        <v>0</v>
      </c>
      <c r="BN11" s="183">
        <f>'Returns per Bu.'!Q18</f>
        <v>6.7284735636518151</v>
      </c>
      <c r="BO11" s="183">
        <f>'Returns per Bu.'!R18</f>
        <v>0</v>
      </c>
      <c r="BP11" s="361">
        <f>'Returns per Bu.'!S18</f>
        <v>4.5484499624396939</v>
      </c>
      <c r="BQ11" s="182">
        <f>'Returns per Bu.'!AE18</f>
        <v>0</v>
      </c>
      <c r="BR11" s="186">
        <f>'Returns per Bu.'!AF18</f>
        <v>0.94960008601856982</v>
      </c>
      <c r="BS11" s="182">
        <f>'Returns per Bu.'!AM18</f>
        <v>0</v>
      </c>
      <c r="BT11" s="179">
        <f>'Returns per Bu.'!AN18</f>
        <v>2.5158372711946053</v>
      </c>
      <c r="BU11" s="190">
        <f>'Returns per Bu.'!AO18</f>
        <v>0</v>
      </c>
      <c r="BV11" s="15">
        <f t="shared" si="0"/>
        <v>1.7354904503853568</v>
      </c>
      <c r="BW11" s="100">
        <f>'Returns per Bu.'!AJ18</f>
        <v>0.78034682080924855</v>
      </c>
      <c r="BX11" s="100"/>
      <c r="BY11" s="100">
        <f t="shared" si="1"/>
        <v>0.61981801799477032</v>
      </c>
      <c r="BZ11" s="100"/>
      <c r="CA11" s="100"/>
    </row>
    <row r="12" spans="1:79" ht="13.15" hidden="1" x14ac:dyDescent="0.4">
      <c r="A12" s="6">
        <v>38657</v>
      </c>
      <c r="B12" s="6"/>
      <c r="C12" s="58"/>
      <c r="D12" s="100">
        <v>1.8408422810758114</v>
      </c>
      <c r="E12" s="100">
        <f>'Returns per Gal.'!E19</f>
        <v>0</v>
      </c>
      <c r="F12" s="102">
        <v>74.93636544396179</v>
      </c>
      <c r="G12" s="100">
        <f>'Returns per Gal.'!G19</f>
        <v>0</v>
      </c>
      <c r="H12" s="100">
        <v>1.5306843405747976</v>
      </c>
      <c r="I12" s="100">
        <f>'Returns per Gal.'!I19</f>
        <v>0</v>
      </c>
      <c r="J12" s="103">
        <v>12.18</v>
      </c>
      <c r="K12" s="17">
        <f>'Returns per Gal.'!K19</f>
        <v>0</v>
      </c>
      <c r="L12" s="18"/>
      <c r="M12" s="100">
        <f>'Returns per Gal.'!M19</f>
        <v>1.8408422810758114</v>
      </c>
      <c r="N12" s="100">
        <f>'Returns per Gal.'!N19</f>
        <v>0</v>
      </c>
      <c r="O12" s="100">
        <f>'Returns per Gal.'!O19</f>
        <v>0.22748539509774118</v>
      </c>
      <c r="P12" s="100">
        <f>'Returns per Gal.'!P19</f>
        <v>0</v>
      </c>
      <c r="Q12" s="100">
        <f>'Returns per Gal.'!Q19</f>
        <v>2.0683276761735527</v>
      </c>
      <c r="R12" s="100">
        <f>'Returns per Gal.'!R19</f>
        <v>0</v>
      </c>
      <c r="S12" s="111">
        <f>'Returns per Gal.'!S19</f>
        <v>0</v>
      </c>
      <c r="T12" s="100">
        <f>'Returns per Gal.'!T19</f>
        <v>0.5466729787767135</v>
      </c>
      <c r="U12" s="100">
        <f>'Returns per Gal.'!U19</f>
        <v>0</v>
      </c>
      <c r="V12" s="100">
        <f>'Returns per Gal.'!V19</f>
        <v>0.3654</v>
      </c>
      <c r="W12" s="100">
        <f>'Returns per Gal.'!W19</f>
        <v>0</v>
      </c>
      <c r="X12" s="100">
        <f>'Returns per Gal.'!X19</f>
        <v>0.21914999999999998</v>
      </c>
      <c r="Y12" s="100">
        <f>'Returns per Gal.'!Y19</f>
        <v>0</v>
      </c>
      <c r="Z12" s="100">
        <f>'Returns per Gal.'!Z19</f>
        <v>1.1312229787767134</v>
      </c>
      <c r="AA12" s="100">
        <f>'Returns per Gal.'!AA19</f>
        <v>0</v>
      </c>
      <c r="AB12" s="100">
        <f>'Returns per Gal.'!AB19</f>
        <v>0.2135298575757576</v>
      </c>
      <c r="AC12" s="100">
        <f>'Returns per Gal.'!AC19</f>
        <v>0</v>
      </c>
      <c r="AD12" s="100">
        <f>'Returns per Gal.'!AD19</f>
        <v>1.344752836352471</v>
      </c>
      <c r="AE12" s="100">
        <f>'Returns per Gal.'!AE19</f>
        <v>0</v>
      </c>
      <c r="AF12" s="100">
        <f>'Returns per Gal.'!AF19</f>
        <v>1.1172674412547299</v>
      </c>
      <c r="AG12" s="112"/>
      <c r="AH12" s="100">
        <f>'Returns per Gal.'!AF19</f>
        <v>1.1172674412547299</v>
      </c>
      <c r="AI12" s="100">
        <f>'Returns per Gal.'!AI19</f>
        <v>1.1177546973968393</v>
      </c>
      <c r="AJ12" s="100">
        <f>'Returns per Gal.'!AH19</f>
        <v>0</v>
      </c>
      <c r="AK12" s="100">
        <f>'Returns per Gal.'!AK19</f>
        <v>0.93710469739683933</v>
      </c>
      <c r="AL12" s="100">
        <f>'Returns per Gal.'!AL19</f>
        <v>0</v>
      </c>
      <c r="AM12" s="100">
        <f>'Returns per Gal.'!AM19</f>
        <v>0.72357483982108173</v>
      </c>
      <c r="AN12" s="87">
        <f>'Returns per Gal.'!AN19</f>
        <v>0</v>
      </c>
      <c r="AO12" s="15">
        <f>'Returns per Gal.'!AO19</f>
        <v>0</v>
      </c>
      <c r="AP12" s="88">
        <f>'Returns per Gal.'!AP19</f>
        <v>0</v>
      </c>
      <c r="AQ12" s="100">
        <f>'Returns per Gal.'!AQ19</f>
        <v>0.27869529314616021</v>
      </c>
      <c r="AR12" s="100">
        <f>'Returns per Gal.'!AR19</f>
        <v>0</v>
      </c>
      <c r="AS12" s="100">
        <f>'Returns per Gal.'!AS19</f>
        <v>0.6222383812448391</v>
      </c>
      <c r="AT12" s="100">
        <f>'Returns per Gal.'!AT19</f>
        <v>0</v>
      </c>
      <c r="AU12" s="100">
        <f>'Returns per Gal.'!AU19</f>
        <v>0.90093367439099936</v>
      </c>
      <c r="AV12" s="112">
        <f>'Returns per Gal.'!AV19</f>
        <v>0</v>
      </c>
      <c r="AW12" s="111">
        <f>'Returns per Gal.'!AW19</f>
        <v>0</v>
      </c>
      <c r="AX12" s="100">
        <f>'Returns per Gal.'!AX19</f>
        <v>1.4854836743909994</v>
      </c>
      <c r="AY12" s="100">
        <f>'Returns per Gal.'!AY19</f>
        <v>0</v>
      </c>
      <c r="AZ12" s="100">
        <f>'Returns per Gal.'!AZ19</f>
        <v>1.699013531966757</v>
      </c>
      <c r="BA12" s="112">
        <f>'Returns per Gal.'!BA19</f>
        <v>0</v>
      </c>
      <c r="BB12" s="111"/>
      <c r="BC12" s="100">
        <f>'Returns per Gal.'!BD19</f>
        <v>0.58284400178255336</v>
      </c>
      <c r="BD12" s="100">
        <f>'Returns per Gal.'!BE19</f>
        <v>0</v>
      </c>
      <c r="BE12" s="100">
        <f>'Returns per Gal.'!BF19</f>
        <v>0.36931414420679576</v>
      </c>
      <c r="BF12" s="100">
        <f>'Returns per Gal.'!BG19</f>
        <v>0</v>
      </c>
      <c r="BG12" s="100">
        <f>'Returns per Gal.'!BH19</f>
        <v>0.72357483982108162</v>
      </c>
      <c r="BH12" s="100">
        <f>'Returns per Gal.'!BI19</f>
        <v>0</v>
      </c>
      <c r="BI12" s="100">
        <f>'Returns per Gal.'!BJ19</f>
        <v>-0.35426069561428586</v>
      </c>
      <c r="BJ12" s="57"/>
      <c r="BL12" s="200">
        <f>'Returns per Bu.'!H19</f>
        <v>1.5306843405747976</v>
      </c>
      <c r="BM12" s="189">
        <f>'Returns per Bu.'!I19</f>
        <v>0</v>
      </c>
      <c r="BN12" s="183">
        <f>'Returns per Bu.'!Q19</f>
        <v>5.7913174932859466</v>
      </c>
      <c r="BO12" s="183">
        <f>'Returns per Bu.'!R19</f>
        <v>0</v>
      </c>
      <c r="BP12" s="361">
        <f>'Returns per Bu.'!S19</f>
        <v>3.5566938920738256</v>
      </c>
      <c r="BQ12" s="182">
        <f>'Returns per Bu.'!AE19</f>
        <v>0</v>
      </c>
      <c r="BR12" s="186">
        <f>'Returns per Bu.'!AF19</f>
        <v>0.62796341392082067</v>
      </c>
      <c r="BS12" s="182">
        <f>'Returns per Bu.'!AM19</f>
        <v>0</v>
      </c>
      <c r="BT12" s="179">
        <f>'Returns per Bu.'!AN19</f>
        <v>2.5226142882947982</v>
      </c>
      <c r="BU12" s="190">
        <f>'Returns per Bu.'!AO19</f>
        <v>0</v>
      </c>
      <c r="BV12" s="15">
        <f t="shared" si="0"/>
        <v>1.7422674674855496</v>
      </c>
      <c r="BW12" s="100">
        <f>'Returns per Bu.'!AJ19</f>
        <v>0.78034682080924855</v>
      </c>
      <c r="BX12" s="100"/>
      <c r="BY12" s="100">
        <f t="shared" si="1"/>
        <v>0.6222383812448391</v>
      </c>
      <c r="BZ12" s="100"/>
      <c r="CA12" s="100"/>
    </row>
    <row r="13" spans="1:79" ht="13.15" hidden="1" x14ac:dyDescent="0.4">
      <c r="A13" s="75">
        <v>38687</v>
      </c>
      <c r="B13" s="76"/>
      <c r="C13" s="63"/>
      <c r="D13" s="104">
        <v>1.7527637030339065</v>
      </c>
      <c r="E13" s="104">
        <f>'Returns per Gal.'!E20</f>
        <v>0</v>
      </c>
      <c r="F13" s="106">
        <v>84.15930272937247</v>
      </c>
      <c r="G13" s="104">
        <f>'Returns per Gal.'!G20</f>
        <v>0</v>
      </c>
      <c r="H13" s="104">
        <v>1.7132773697506458</v>
      </c>
      <c r="I13" s="104">
        <f>'Returns per Gal.'!I20</f>
        <v>0</v>
      </c>
      <c r="J13" s="107">
        <v>12.05</v>
      </c>
      <c r="K13" s="72">
        <f>'Returns per Gal.'!K20</f>
        <v>0</v>
      </c>
      <c r="L13" s="73"/>
      <c r="M13" s="104">
        <f>'Returns per Gal.'!M20</f>
        <v>1.7527637030339065</v>
      </c>
      <c r="N13" s="104">
        <f>'Returns per Gal.'!N20</f>
        <v>0</v>
      </c>
      <c r="O13" s="104">
        <f>'Returns per Gal.'!O20</f>
        <v>0.25548359757130934</v>
      </c>
      <c r="P13" s="104">
        <f>'Returns per Gal.'!P20</f>
        <v>0</v>
      </c>
      <c r="Q13" s="104">
        <f>'Returns per Gal.'!Q20</f>
        <v>2.0082473006052157</v>
      </c>
      <c r="R13" s="104">
        <f>'Returns per Gal.'!R20</f>
        <v>0</v>
      </c>
      <c r="S13" s="113">
        <f>'Returns per Gal.'!S20</f>
        <v>0</v>
      </c>
      <c r="T13" s="104">
        <f>'Returns per Gal.'!T20</f>
        <v>0.61188477491094495</v>
      </c>
      <c r="U13" s="104">
        <f>'Returns per Gal.'!U20</f>
        <v>0</v>
      </c>
      <c r="V13" s="104">
        <f>'Returns per Gal.'!V20</f>
        <v>0.36149999999999999</v>
      </c>
      <c r="W13" s="104">
        <f>'Returns per Gal.'!W20</f>
        <v>0</v>
      </c>
      <c r="X13" s="104">
        <f>'Returns per Gal.'!X20</f>
        <v>0.21914999999999998</v>
      </c>
      <c r="Y13" s="104">
        <f>'Returns per Gal.'!Y20</f>
        <v>0</v>
      </c>
      <c r="Z13" s="104">
        <f>'Returns per Gal.'!Z20</f>
        <v>1.192534774910945</v>
      </c>
      <c r="AA13" s="104">
        <f>'Returns per Gal.'!AA20</f>
        <v>0</v>
      </c>
      <c r="AB13" s="104">
        <f>'Returns per Gal.'!AB20</f>
        <v>0.2135298575757576</v>
      </c>
      <c r="AC13" s="104">
        <f>'Returns per Gal.'!AC20</f>
        <v>0</v>
      </c>
      <c r="AD13" s="104">
        <f>'Returns per Gal.'!AD20</f>
        <v>1.4060646324867025</v>
      </c>
      <c r="AE13" s="104">
        <f>'Returns per Gal.'!AE20</f>
        <v>0</v>
      </c>
      <c r="AF13" s="104">
        <f>'Returns per Gal.'!AF20</f>
        <v>1.1505810349153931</v>
      </c>
      <c r="AG13" s="114"/>
      <c r="AH13" s="104">
        <f>'Returns per Gal.'!AF20</f>
        <v>1.1505810349153931</v>
      </c>
      <c r="AI13" s="104">
        <f>'Returns per Gal.'!AI20</f>
        <v>0.99636252569427075</v>
      </c>
      <c r="AJ13" s="104">
        <f>'Returns per Gal.'!AH20</f>
        <v>0</v>
      </c>
      <c r="AK13" s="104">
        <f>'Returns per Gal.'!AK20</f>
        <v>0.81571252569427077</v>
      </c>
      <c r="AL13" s="104">
        <f>'Returns per Gal.'!AL20</f>
        <v>0</v>
      </c>
      <c r="AM13" s="104">
        <f>'Returns per Gal.'!AM20</f>
        <v>0.60218266811851318</v>
      </c>
      <c r="AN13" s="89">
        <f>'Returns per Gal.'!AN20</f>
        <v>0</v>
      </c>
      <c r="AO13" s="15">
        <f>'Returns per Gal.'!AO20</f>
        <v>0</v>
      </c>
      <c r="AP13" s="90">
        <f>'Returns per Gal.'!AP20</f>
        <v>0</v>
      </c>
      <c r="AQ13" s="104">
        <f>'Returns per Gal.'!AQ20</f>
        <v>0.27869529314616021</v>
      </c>
      <c r="AR13" s="104">
        <f>'Returns per Gal.'!AR20</f>
        <v>0</v>
      </c>
      <c r="AS13" s="104">
        <f>'Returns per Gal.'!AS20</f>
        <v>0.62465874449490788</v>
      </c>
      <c r="AT13" s="104">
        <f>'Returns per Gal.'!AT20</f>
        <v>0</v>
      </c>
      <c r="AU13" s="104">
        <f>'Returns per Gal.'!AU20</f>
        <v>0.90335403764106814</v>
      </c>
      <c r="AV13" s="114">
        <f>'Returns per Gal.'!AV20</f>
        <v>0</v>
      </c>
      <c r="AW13" s="113">
        <f>'Returns per Gal.'!AW20</f>
        <v>0</v>
      </c>
      <c r="AX13" s="104">
        <f>'Returns per Gal.'!AX20</f>
        <v>1.4840040376410681</v>
      </c>
      <c r="AY13" s="104">
        <f>'Returns per Gal.'!AY20</f>
        <v>0</v>
      </c>
      <c r="AZ13" s="104">
        <f>'Returns per Gal.'!AZ20</f>
        <v>1.6975338952168257</v>
      </c>
      <c r="BA13" s="114">
        <f>'Returns per Gal.'!BA20</f>
        <v>0</v>
      </c>
      <c r="BB13" s="113"/>
      <c r="BC13" s="104">
        <f>'Returns per Gal.'!BD20</f>
        <v>0.52424326296414758</v>
      </c>
      <c r="BD13" s="104">
        <f>'Returns per Gal.'!BE20</f>
        <v>0</v>
      </c>
      <c r="BE13" s="104">
        <f>'Returns per Gal.'!BF20</f>
        <v>0.31071340538838998</v>
      </c>
      <c r="BF13" s="104">
        <f>'Returns per Gal.'!BG20</f>
        <v>0</v>
      </c>
      <c r="BG13" s="104">
        <f>'Returns per Gal.'!BH20</f>
        <v>0.60218266811851318</v>
      </c>
      <c r="BH13" s="104">
        <f>'Returns per Gal.'!BI20</f>
        <v>0</v>
      </c>
      <c r="BI13" s="104">
        <f>'Returns per Gal.'!BJ20</f>
        <v>-0.29146926273012319</v>
      </c>
      <c r="BJ13" s="71"/>
      <c r="BL13" s="201">
        <f>'Returns per Bu.'!H20</f>
        <v>1.7132773697506458</v>
      </c>
      <c r="BM13" s="191">
        <f>'Returns per Bu.'!I20</f>
        <v>0</v>
      </c>
      <c r="BN13" s="184">
        <f>'Returns per Bu.'!Q20</f>
        <v>5.6230924416946042</v>
      </c>
      <c r="BO13" s="184">
        <f>'Returns per Bu.'!R20</f>
        <v>0</v>
      </c>
      <c r="BP13" s="362">
        <f>'Returns per Bu.'!S20</f>
        <v>3.3993888404824828</v>
      </c>
      <c r="BQ13" s="181">
        <f>'Returns per Bu.'!AE20</f>
        <v>0</v>
      </c>
      <c r="BR13" s="187">
        <f>'Returns per Bu.'!AF20</f>
        <v>0.52261170961825465</v>
      </c>
      <c r="BS13" s="181">
        <f>'Returns per Bu.'!AM20</f>
        <v>0</v>
      </c>
      <c r="BT13" s="180">
        <f>'Returns per Bu.'!AN20</f>
        <v>2.5293913053949906</v>
      </c>
      <c r="BU13" s="192">
        <f>'Returns per Bu.'!AO20</f>
        <v>0</v>
      </c>
      <c r="BV13" s="15">
        <f t="shared" si="0"/>
        <v>1.749044484585742</v>
      </c>
      <c r="BW13" s="100">
        <f>'Returns per Bu.'!AJ20</f>
        <v>0.78034682080924855</v>
      </c>
      <c r="BX13" s="100"/>
      <c r="BY13" s="100">
        <f t="shared" si="1"/>
        <v>0.62465874449490788</v>
      </c>
      <c r="BZ13" s="100"/>
      <c r="CA13" s="100"/>
    </row>
    <row r="14" spans="1:79" ht="13.15" hidden="1" x14ac:dyDescent="0.4">
      <c r="A14" s="22">
        <v>38718</v>
      </c>
      <c r="B14" s="6"/>
      <c r="C14" s="58"/>
      <c r="D14" s="100">
        <v>1.8760737122925732</v>
      </c>
      <c r="E14" s="100">
        <f>'Returns per Gal.'!E21</f>
        <v>0</v>
      </c>
      <c r="F14" s="102">
        <v>88.386482318519043</v>
      </c>
      <c r="G14" s="100">
        <f>'Returns per Gal.'!G21</f>
        <v>0</v>
      </c>
      <c r="H14" s="100">
        <v>1.7825367946104507</v>
      </c>
      <c r="I14" s="100">
        <f>'Returns per Gal.'!I21</f>
        <v>0</v>
      </c>
      <c r="J14" s="103">
        <v>10.95</v>
      </c>
      <c r="K14" s="17">
        <f>'Returns per Gal.'!K21</f>
        <v>0</v>
      </c>
      <c r="L14" s="18"/>
      <c r="M14" s="100">
        <f>'Returns per Gal.'!M21</f>
        <v>1.8760737122925732</v>
      </c>
      <c r="N14" s="100">
        <f>'Returns per Gal.'!N21</f>
        <v>0</v>
      </c>
      <c r="O14" s="100">
        <f>'Returns per Gal.'!O21</f>
        <v>0.2683161070383614</v>
      </c>
      <c r="P14" s="100">
        <f>'Returns per Gal.'!P21</f>
        <v>0</v>
      </c>
      <c r="Q14" s="100">
        <f>'Returns per Gal.'!Q21</f>
        <v>2.1443898193309345</v>
      </c>
      <c r="R14" s="100">
        <f>'Returns per Gal.'!R21</f>
        <v>0</v>
      </c>
      <c r="S14" s="111">
        <f>'Returns per Gal.'!S21</f>
        <v>0</v>
      </c>
      <c r="T14" s="100">
        <f>'Returns per Gal.'!T21</f>
        <v>0.63662028378944668</v>
      </c>
      <c r="U14" s="100">
        <f>'Returns per Gal.'!U21</f>
        <v>0</v>
      </c>
      <c r="V14" s="100">
        <f>'Returns per Gal.'!V21</f>
        <v>0.32850000000000001</v>
      </c>
      <c r="W14" s="100">
        <f>'Returns per Gal.'!W21</f>
        <v>0</v>
      </c>
      <c r="X14" s="100">
        <f>'Returns per Gal.'!X21</f>
        <v>0.21914999999999998</v>
      </c>
      <c r="Y14" s="100">
        <f>'Returns per Gal.'!Y21</f>
        <v>0</v>
      </c>
      <c r="Z14" s="100">
        <f>'Returns per Gal.'!Z21</f>
        <v>1.1842702837894468</v>
      </c>
      <c r="AA14" s="100">
        <f>'Returns per Gal.'!AA21</f>
        <v>0</v>
      </c>
      <c r="AB14" s="100">
        <f>'Returns per Gal.'!AB21</f>
        <v>0.2135298575757576</v>
      </c>
      <c r="AC14" s="100">
        <f>'Returns per Gal.'!AC21</f>
        <v>0</v>
      </c>
      <c r="AD14" s="100">
        <f>'Returns per Gal.'!AD21</f>
        <v>1.3978001413652044</v>
      </c>
      <c r="AE14" s="100">
        <f>'Returns per Gal.'!AE21</f>
        <v>0</v>
      </c>
      <c r="AF14" s="100">
        <f>'Returns per Gal.'!AF21</f>
        <v>1.1294840343268429</v>
      </c>
      <c r="AG14" s="112"/>
      <c r="AH14" s="100">
        <f>'Returns per Gal.'!AF21</f>
        <v>1.1294840343268429</v>
      </c>
      <c r="AI14" s="100">
        <f>'Returns per Gal.'!AI21</f>
        <v>1.1407695355414877</v>
      </c>
      <c r="AJ14" s="100">
        <f>'Returns per Gal.'!AH21</f>
        <v>0</v>
      </c>
      <c r="AK14" s="100">
        <f>'Returns per Gal.'!AK21</f>
        <v>0.96011953554148777</v>
      </c>
      <c r="AL14" s="100">
        <f>'Returns per Gal.'!AL21</f>
        <v>0</v>
      </c>
      <c r="AM14" s="100">
        <f>'Returns per Gal.'!AM21</f>
        <v>0.74658967796573017</v>
      </c>
      <c r="AN14" s="87">
        <f>'Returns per Gal.'!AN21</f>
        <v>0</v>
      </c>
      <c r="AO14" s="15">
        <f>'Returns per Gal.'!AO21</f>
        <v>0</v>
      </c>
      <c r="AP14" s="88">
        <f>'Returns per Gal.'!AP21</f>
        <v>0</v>
      </c>
      <c r="AQ14" s="100">
        <f>'Returns per Gal.'!AQ21</f>
        <v>0.27869529314616021</v>
      </c>
      <c r="AR14" s="100">
        <f>'Returns per Gal.'!AR21</f>
        <v>0</v>
      </c>
      <c r="AS14" s="100">
        <f>'Returns per Gal.'!AS21</f>
        <v>0.62707910774497688</v>
      </c>
      <c r="AT14" s="100">
        <f>'Returns per Gal.'!AT21</f>
        <v>0</v>
      </c>
      <c r="AU14" s="100">
        <f>'Returns per Gal.'!AU21</f>
        <v>0.90577440089113703</v>
      </c>
      <c r="AV14" s="112">
        <f>'Returns per Gal.'!AV21</f>
        <v>0</v>
      </c>
      <c r="AW14" s="111">
        <f>'Returns per Gal.'!AW21</f>
        <v>0</v>
      </c>
      <c r="AX14" s="100">
        <f>'Returns per Gal.'!AX21</f>
        <v>1.453424400891137</v>
      </c>
      <c r="AY14" s="100">
        <f>'Returns per Gal.'!AY21</f>
        <v>0</v>
      </c>
      <c r="AZ14" s="100">
        <f>'Returns per Gal.'!AZ21</f>
        <v>1.6669542584668946</v>
      </c>
      <c r="BA14" s="112">
        <f>'Returns per Gal.'!BA21</f>
        <v>0</v>
      </c>
      <c r="BB14" s="111"/>
      <c r="BC14" s="100">
        <f>'Returns per Gal.'!BD21</f>
        <v>0.69096541843979753</v>
      </c>
      <c r="BD14" s="100">
        <f>'Returns per Gal.'!BE21</f>
        <v>0</v>
      </c>
      <c r="BE14" s="100">
        <f>'Returns per Gal.'!BF21</f>
        <v>0.47743556086403993</v>
      </c>
      <c r="BF14" s="100">
        <f>'Returns per Gal.'!BG21</f>
        <v>0</v>
      </c>
      <c r="BG14" s="100">
        <f>'Returns per Gal.'!BH21</f>
        <v>0.74658967796573028</v>
      </c>
      <c r="BH14" s="100">
        <f>'Returns per Gal.'!BI21</f>
        <v>0</v>
      </c>
      <c r="BI14" s="100">
        <f>'Returns per Gal.'!BJ21</f>
        <v>-0.26915411710169035</v>
      </c>
      <c r="BJ14" s="57"/>
      <c r="BL14" s="200">
        <f>'Returns per Bu.'!H21</f>
        <v>1.7825367946104507</v>
      </c>
      <c r="BM14" s="189">
        <f>'Returns per Bu.'!I21</f>
        <v>0</v>
      </c>
      <c r="BN14" s="183">
        <f>'Returns per Bu.'!Q21</f>
        <v>6.0042914941266172</v>
      </c>
      <c r="BO14" s="183">
        <f>'Returns per Bu.'!R21</f>
        <v>0</v>
      </c>
      <c r="BP14" s="361">
        <f>'Returns per Bu.'!S21</f>
        <v>3.8729878929144963</v>
      </c>
      <c r="BQ14" s="182">
        <f>'Returns per Bu.'!AE21</f>
        <v>0</v>
      </c>
      <c r="BR14" s="186">
        <f>'Returns per Bu.'!AF21</f>
        <v>0.6479371271247274</v>
      </c>
      <c r="BS14" s="182">
        <f>'Returns per Bu.'!AM21</f>
        <v>0</v>
      </c>
      <c r="BT14" s="179">
        <f>'Returns per Bu.'!AN21</f>
        <v>2.5361683224951834</v>
      </c>
      <c r="BU14" s="190">
        <f>'Returns per Bu.'!AO21</f>
        <v>0</v>
      </c>
      <c r="BV14" s="15">
        <f t="shared" si="0"/>
        <v>1.7558215016859349</v>
      </c>
      <c r="BW14" s="100">
        <f>'Returns per Bu.'!AJ21</f>
        <v>0.78034682080924855</v>
      </c>
      <c r="BX14" s="100"/>
      <c r="BY14" s="100">
        <f t="shared" si="1"/>
        <v>0.62707910774497688</v>
      </c>
      <c r="BZ14" s="100"/>
      <c r="CA14" s="100"/>
    </row>
    <row r="15" spans="1:79" ht="13.15" hidden="1" x14ac:dyDescent="0.4">
      <c r="A15" s="8">
        <v>38749</v>
      </c>
      <c r="B15" s="8"/>
      <c r="C15" s="58"/>
      <c r="D15" s="100">
        <v>2.2195801666560024</v>
      </c>
      <c r="E15" s="100">
        <f>'Returns per Gal.'!E22</f>
        <v>0</v>
      </c>
      <c r="F15" s="102">
        <v>91.268650220209878</v>
      </c>
      <c r="G15" s="100">
        <f>'Returns per Gal.'!G22</f>
        <v>0</v>
      </c>
      <c r="H15" s="100">
        <v>1.8880425523821436</v>
      </c>
      <c r="I15" s="100">
        <f>'Returns per Gal.'!I22</f>
        <v>0</v>
      </c>
      <c r="J15" s="103">
        <v>10.210000000000001</v>
      </c>
      <c r="K15" s="17">
        <f>'Returns per Gal.'!K22</f>
        <v>0</v>
      </c>
      <c r="L15" s="18"/>
      <c r="M15" s="100">
        <f>'Returns per Gal.'!M22</f>
        <v>2.2195801666560024</v>
      </c>
      <c r="N15" s="100">
        <f>'Returns per Gal.'!N22</f>
        <v>0</v>
      </c>
      <c r="O15" s="100">
        <f>'Returns per Gal.'!O22</f>
        <v>0.27706554531135141</v>
      </c>
      <c r="P15" s="100">
        <f>'Returns per Gal.'!P22</f>
        <v>0</v>
      </c>
      <c r="Q15" s="100">
        <f>'Returns per Gal.'!Q22</f>
        <v>2.496645711967354</v>
      </c>
      <c r="R15" s="100">
        <f>'Returns per Gal.'!R22</f>
        <v>0</v>
      </c>
      <c r="S15" s="111">
        <f>'Returns per Gal.'!S22</f>
        <v>0</v>
      </c>
      <c r="T15" s="100">
        <f>'Returns per Gal.'!T22</f>
        <v>0.67430091156505134</v>
      </c>
      <c r="U15" s="100">
        <f>'Returns per Gal.'!U22</f>
        <v>0</v>
      </c>
      <c r="V15" s="100">
        <f>'Returns per Gal.'!V22</f>
        <v>0.30630000000000002</v>
      </c>
      <c r="W15" s="100">
        <f>'Returns per Gal.'!W22</f>
        <v>0</v>
      </c>
      <c r="X15" s="100">
        <f>'Returns per Gal.'!X22</f>
        <v>0.21914999999999998</v>
      </c>
      <c r="Y15" s="100">
        <f>'Returns per Gal.'!Y22</f>
        <v>0</v>
      </c>
      <c r="Z15" s="100">
        <f>'Returns per Gal.'!Z22</f>
        <v>1.1997509115650513</v>
      </c>
      <c r="AA15" s="100">
        <f>'Returns per Gal.'!AA22</f>
        <v>0</v>
      </c>
      <c r="AB15" s="100">
        <f>'Returns per Gal.'!AB22</f>
        <v>0.2135298575757576</v>
      </c>
      <c r="AC15" s="100">
        <f>'Returns per Gal.'!AC22</f>
        <v>0</v>
      </c>
      <c r="AD15" s="100">
        <f>'Returns per Gal.'!AD22</f>
        <v>1.4132807691408089</v>
      </c>
      <c r="AE15" s="100">
        <f>'Returns per Gal.'!AE22</f>
        <v>0</v>
      </c>
      <c r="AF15" s="100">
        <f>'Returns per Gal.'!AF22</f>
        <v>1.1362152238294576</v>
      </c>
      <c r="AG15" s="112"/>
      <c r="AH15" s="100">
        <f>'Returns per Gal.'!AF22</f>
        <v>1.1362152238294576</v>
      </c>
      <c r="AI15" s="100">
        <f>'Returns per Gal.'!AI22</f>
        <v>1.4775448004023026</v>
      </c>
      <c r="AJ15" s="100">
        <f>'Returns per Gal.'!AH22</f>
        <v>0</v>
      </c>
      <c r="AK15" s="100">
        <f>'Returns per Gal.'!AK22</f>
        <v>1.2968948004023026</v>
      </c>
      <c r="AL15" s="100">
        <f>'Returns per Gal.'!AL22</f>
        <v>0</v>
      </c>
      <c r="AM15" s="100">
        <f>'Returns per Gal.'!AM22</f>
        <v>1.0833649428265451</v>
      </c>
      <c r="AN15" s="87">
        <f>'Returns per Gal.'!AN22</f>
        <v>0</v>
      </c>
      <c r="AO15" s="15">
        <f>'Returns per Gal.'!AO22</f>
        <v>0</v>
      </c>
      <c r="AP15" s="88">
        <f>'Returns per Gal.'!AP22</f>
        <v>0</v>
      </c>
      <c r="AQ15" s="100">
        <f>'Returns per Gal.'!AQ22</f>
        <v>0.27869529314616021</v>
      </c>
      <c r="AR15" s="100">
        <f>'Returns per Gal.'!AR22</f>
        <v>0</v>
      </c>
      <c r="AS15" s="100">
        <f>'Returns per Gal.'!AS22</f>
        <v>0.62949947099504566</v>
      </c>
      <c r="AT15" s="100">
        <f>'Returns per Gal.'!AT22</f>
        <v>0</v>
      </c>
      <c r="AU15" s="100">
        <f>'Returns per Gal.'!AU22</f>
        <v>0.90819476414120592</v>
      </c>
      <c r="AV15" s="112">
        <f>'Returns per Gal.'!AV22</f>
        <v>0</v>
      </c>
      <c r="AW15" s="111">
        <f>'Returns per Gal.'!AW22</f>
        <v>0</v>
      </c>
      <c r="AX15" s="100">
        <f>'Returns per Gal.'!AX22</f>
        <v>1.433644764141206</v>
      </c>
      <c r="AY15" s="100">
        <f>'Returns per Gal.'!AY22</f>
        <v>0</v>
      </c>
      <c r="AZ15" s="100">
        <f>'Returns per Gal.'!AZ22</f>
        <v>1.6471746217169636</v>
      </c>
      <c r="BA15" s="112">
        <f>'Returns per Gal.'!BA22</f>
        <v>0</v>
      </c>
      <c r="BB15" s="111"/>
      <c r="BC15" s="100">
        <f>'Returns per Gal.'!BD22</f>
        <v>1.063000947826148</v>
      </c>
      <c r="BD15" s="100">
        <f>'Returns per Gal.'!BE22</f>
        <v>0</v>
      </c>
      <c r="BE15" s="100">
        <f>'Returns per Gal.'!BF22</f>
        <v>0.84947109025039036</v>
      </c>
      <c r="BF15" s="100">
        <f>'Returns per Gal.'!BG22</f>
        <v>0</v>
      </c>
      <c r="BG15" s="100">
        <f>'Returns per Gal.'!BH22</f>
        <v>1.0833649428265448</v>
      </c>
      <c r="BH15" s="100">
        <f>'Returns per Gal.'!BI22</f>
        <v>0</v>
      </c>
      <c r="BI15" s="100">
        <f>'Returns per Gal.'!BJ22</f>
        <v>-0.23389385257615458</v>
      </c>
      <c r="BJ15" s="57"/>
      <c r="BL15" s="200">
        <f>'Returns per Bu.'!H22</f>
        <v>1.8880425523821436</v>
      </c>
      <c r="BM15" s="189">
        <f>'Returns per Bu.'!I22</f>
        <v>0</v>
      </c>
      <c r="BN15" s="183">
        <f>'Returns per Bu.'!Q22</f>
        <v>6.9906079935085907</v>
      </c>
      <c r="BO15" s="183">
        <f>'Returns per Bu.'!R22</f>
        <v>0</v>
      </c>
      <c r="BP15" s="361">
        <f>'Returns per Bu.'!S22</f>
        <v>4.9214643922964694</v>
      </c>
      <c r="BQ15" s="182">
        <f>'Returns per Bu.'!AE22</f>
        <v>0</v>
      </c>
      <c r="BR15" s="186">
        <f>'Returns per Bu.'!AF22</f>
        <v>0.94021172459190727</v>
      </c>
      <c r="BS15" s="182">
        <f>'Returns per Bu.'!AM22</f>
        <v>0</v>
      </c>
      <c r="BT15" s="179">
        <f>'Returns per Bu.'!AN22</f>
        <v>2.5429453395953763</v>
      </c>
      <c r="BU15" s="190">
        <f>'Returns per Bu.'!AO22</f>
        <v>0</v>
      </c>
      <c r="BV15" s="15">
        <f t="shared" si="0"/>
        <v>1.7625985187861277</v>
      </c>
      <c r="BW15" s="100">
        <f>'Returns per Bu.'!AJ22</f>
        <v>0.78034682080924855</v>
      </c>
      <c r="BX15" s="100"/>
      <c r="BY15" s="100">
        <f t="shared" si="1"/>
        <v>0.62949947099504566</v>
      </c>
      <c r="BZ15" s="100"/>
      <c r="CA15" s="100"/>
    </row>
    <row r="16" spans="1:79" ht="13.15" hidden="1" x14ac:dyDescent="0.4">
      <c r="A16" s="6">
        <v>38777</v>
      </c>
      <c r="B16" s="6"/>
      <c r="C16" s="58"/>
      <c r="D16" s="100">
        <v>2.1315015886140976</v>
      </c>
      <c r="E16" s="100">
        <f>'Returns per Gal.'!E23</f>
        <v>0</v>
      </c>
      <c r="F16" s="102">
        <v>91.268650220209878</v>
      </c>
      <c r="G16" s="100">
        <f>'Returns per Gal.'!G23</f>
        <v>0</v>
      </c>
      <c r="H16" s="100">
        <v>1.8820865821853541</v>
      </c>
      <c r="I16" s="100">
        <f>'Returns per Gal.'!I23</f>
        <v>0</v>
      </c>
      <c r="J16" s="103">
        <v>9.1999999999999993</v>
      </c>
      <c r="K16" s="17">
        <f>'Returns per Gal.'!K23</f>
        <v>0</v>
      </c>
      <c r="L16" s="18"/>
      <c r="M16" s="100">
        <f>'Returns per Gal.'!M23</f>
        <v>2.1315015886140976</v>
      </c>
      <c r="N16" s="100">
        <f>'Returns per Gal.'!N23</f>
        <v>0</v>
      </c>
      <c r="O16" s="100">
        <f>'Returns per Gal.'!O23</f>
        <v>0.27706554531135141</v>
      </c>
      <c r="P16" s="100">
        <f>'Returns per Gal.'!P23</f>
        <v>0</v>
      </c>
      <c r="Q16" s="100">
        <f>'Returns per Gal.'!Q23</f>
        <v>2.4085671339254491</v>
      </c>
      <c r="R16" s="100">
        <f>'Returns per Gal.'!R23</f>
        <v>0</v>
      </c>
      <c r="S16" s="111">
        <f>'Returns per Gal.'!S23</f>
        <v>0</v>
      </c>
      <c r="T16" s="100">
        <f>'Returns per Gal.'!T23</f>
        <v>0.67217377935191225</v>
      </c>
      <c r="U16" s="100">
        <f>'Returns per Gal.'!U23</f>
        <v>0</v>
      </c>
      <c r="V16" s="100">
        <f>'Returns per Gal.'!V23</f>
        <v>0.27600000000000002</v>
      </c>
      <c r="W16" s="100">
        <f>'Returns per Gal.'!W23</f>
        <v>0</v>
      </c>
      <c r="X16" s="100">
        <f>'Returns per Gal.'!X23</f>
        <v>0.21914999999999998</v>
      </c>
      <c r="Y16" s="100">
        <f>'Returns per Gal.'!Y23</f>
        <v>0</v>
      </c>
      <c r="Z16" s="100">
        <f>'Returns per Gal.'!Z23</f>
        <v>1.1673237793519122</v>
      </c>
      <c r="AA16" s="100">
        <f>'Returns per Gal.'!AA23</f>
        <v>0</v>
      </c>
      <c r="AB16" s="100">
        <f>'Returns per Gal.'!AB23</f>
        <v>0.2135298575757576</v>
      </c>
      <c r="AC16" s="100">
        <f>'Returns per Gal.'!AC23</f>
        <v>0</v>
      </c>
      <c r="AD16" s="100">
        <f>'Returns per Gal.'!AD23</f>
        <v>1.3808536369276698</v>
      </c>
      <c r="AE16" s="100">
        <f>'Returns per Gal.'!AE23</f>
        <v>0</v>
      </c>
      <c r="AF16" s="100">
        <f>'Returns per Gal.'!AF23</f>
        <v>1.1037880916163183</v>
      </c>
      <c r="AG16" s="112"/>
      <c r="AH16" s="100">
        <f>'Returns per Gal.'!AF23</f>
        <v>1.1037880916163183</v>
      </c>
      <c r="AI16" s="100">
        <f>'Returns per Gal.'!AI23</f>
        <v>1.4218933545735368</v>
      </c>
      <c r="AJ16" s="100">
        <f>'Returns per Gal.'!AH23</f>
        <v>0</v>
      </c>
      <c r="AK16" s="100">
        <f>'Returns per Gal.'!AK23</f>
        <v>1.2412433545735369</v>
      </c>
      <c r="AL16" s="100">
        <f>'Returns per Gal.'!AL23</f>
        <v>0</v>
      </c>
      <c r="AM16" s="100">
        <f>'Returns per Gal.'!AM23</f>
        <v>1.0277134969977793</v>
      </c>
      <c r="AN16" s="87">
        <f>'Returns per Gal.'!AN23</f>
        <v>0</v>
      </c>
      <c r="AO16" s="15">
        <f>'Returns per Gal.'!AO23</f>
        <v>0</v>
      </c>
      <c r="AP16" s="88">
        <f>'Returns per Gal.'!AP23</f>
        <v>0</v>
      </c>
      <c r="AQ16" s="100">
        <f>'Returns per Gal.'!AQ23</f>
        <v>0.27869529314616021</v>
      </c>
      <c r="AR16" s="100">
        <f>'Returns per Gal.'!AR23</f>
        <v>0</v>
      </c>
      <c r="AS16" s="100">
        <f>'Returns per Gal.'!AS23</f>
        <v>0.63191983424511444</v>
      </c>
      <c r="AT16" s="100">
        <f>'Returns per Gal.'!AT23</f>
        <v>0</v>
      </c>
      <c r="AU16" s="100">
        <f>'Returns per Gal.'!AU23</f>
        <v>0.91061512739127459</v>
      </c>
      <c r="AV16" s="112">
        <f>'Returns per Gal.'!AV23</f>
        <v>0</v>
      </c>
      <c r="AW16" s="111">
        <f>'Returns per Gal.'!AW23</f>
        <v>0</v>
      </c>
      <c r="AX16" s="100">
        <f>'Returns per Gal.'!AX23</f>
        <v>1.4057651273912746</v>
      </c>
      <c r="AY16" s="100">
        <f>'Returns per Gal.'!AY23</f>
        <v>0</v>
      </c>
      <c r="AZ16" s="100">
        <f>'Returns per Gal.'!AZ23</f>
        <v>1.6192949849670322</v>
      </c>
      <c r="BA16" s="112">
        <f>'Returns per Gal.'!BA23</f>
        <v>0</v>
      </c>
      <c r="BB16" s="111"/>
      <c r="BC16" s="100">
        <f>'Returns per Gal.'!BD23</f>
        <v>1.0028020065341745</v>
      </c>
      <c r="BD16" s="100">
        <f>'Returns per Gal.'!BE23</f>
        <v>0</v>
      </c>
      <c r="BE16" s="100">
        <f>'Returns per Gal.'!BF23</f>
        <v>0.78927214895841691</v>
      </c>
      <c r="BF16" s="100">
        <f>'Returns per Gal.'!BG23</f>
        <v>0</v>
      </c>
      <c r="BG16" s="100">
        <f>'Returns per Gal.'!BH23</f>
        <v>1.0277134969977793</v>
      </c>
      <c r="BH16" s="100">
        <f>'Returns per Gal.'!BI23</f>
        <v>0</v>
      </c>
      <c r="BI16" s="100">
        <f>'Returns per Gal.'!BJ23</f>
        <v>-0.23844134803936234</v>
      </c>
      <c r="BJ16" s="57"/>
      <c r="BL16" s="200">
        <f>'Returns per Bu.'!H23</f>
        <v>1.8820865821853541</v>
      </c>
      <c r="BM16" s="189">
        <f>'Returns per Bu.'!I23</f>
        <v>0</v>
      </c>
      <c r="BN16" s="183">
        <f>'Returns per Bu.'!Q23</f>
        <v>6.7439879749912572</v>
      </c>
      <c r="BO16" s="183">
        <f>'Returns per Bu.'!R23</f>
        <v>0</v>
      </c>
      <c r="BP16" s="361">
        <f>'Returns per Bu.'!S23</f>
        <v>4.7596843737791366</v>
      </c>
      <c r="BQ16" s="182">
        <f>'Returns per Bu.'!AE23</f>
        <v>0</v>
      </c>
      <c r="BR16" s="186">
        <f>'Returns per Bu.'!AF23</f>
        <v>0.8919139259552068</v>
      </c>
      <c r="BS16" s="182">
        <f>'Returns per Bu.'!AM23</f>
        <v>0</v>
      </c>
      <c r="BT16" s="179">
        <f>'Returns per Bu.'!AN23</f>
        <v>2.5497223566955687</v>
      </c>
      <c r="BU16" s="190">
        <f>'Returns per Bu.'!AO23</f>
        <v>0</v>
      </c>
      <c r="BV16" s="15">
        <f t="shared" si="0"/>
        <v>1.7693755358863201</v>
      </c>
      <c r="BW16" s="100">
        <f>'Returns per Bu.'!AJ23</f>
        <v>0.78034682080924855</v>
      </c>
      <c r="BX16" s="100"/>
      <c r="BY16" s="100">
        <f t="shared" si="1"/>
        <v>0.63191983424511444</v>
      </c>
      <c r="BZ16" s="100"/>
      <c r="CA16" s="100"/>
    </row>
    <row r="17" spans="1:79" ht="13.15" hidden="1" x14ac:dyDescent="0.4">
      <c r="A17" s="8">
        <v>38808</v>
      </c>
      <c r="B17" s="8"/>
      <c r="C17" s="58"/>
      <c r="D17" s="100">
        <v>2.1579251620266691</v>
      </c>
      <c r="E17" s="100">
        <f>'Returns per Gal.'!E24</f>
        <v>0</v>
      </c>
      <c r="F17" s="102">
        <v>88.386482318519043</v>
      </c>
      <c r="G17" s="100">
        <f>'Returns per Gal.'!G24</f>
        <v>0</v>
      </c>
      <c r="H17" s="100">
        <v>1.9867414870717905</v>
      </c>
      <c r="I17" s="100">
        <f>'Returns per Gal.'!I24</f>
        <v>0</v>
      </c>
      <c r="J17" s="103">
        <v>8.6199999999999992</v>
      </c>
      <c r="K17" s="17">
        <f>'Returns per Gal.'!K24</f>
        <v>0</v>
      </c>
      <c r="L17" s="18"/>
      <c r="M17" s="100">
        <f>'Returns per Gal.'!M24</f>
        <v>2.1579251620266691</v>
      </c>
      <c r="N17" s="100">
        <f>'Returns per Gal.'!N24</f>
        <v>0</v>
      </c>
      <c r="O17" s="100">
        <f>'Returns per Gal.'!O24</f>
        <v>0.2683161070383614</v>
      </c>
      <c r="P17" s="100">
        <f>'Returns per Gal.'!P24</f>
        <v>0</v>
      </c>
      <c r="Q17" s="100">
        <f>'Returns per Gal.'!Q24</f>
        <v>2.4262412690650303</v>
      </c>
      <c r="R17" s="100">
        <f>'Returns per Gal.'!R24</f>
        <v>0</v>
      </c>
      <c r="S17" s="111">
        <f>'Returns per Gal.'!S24</f>
        <v>0</v>
      </c>
      <c r="T17" s="100">
        <f>'Returns per Gal.'!T24</f>
        <v>0.70955053109706812</v>
      </c>
      <c r="U17" s="100">
        <f>'Returns per Gal.'!U24</f>
        <v>0</v>
      </c>
      <c r="V17" s="100">
        <f>'Returns per Gal.'!V24</f>
        <v>0.2586</v>
      </c>
      <c r="W17" s="100">
        <f>'Returns per Gal.'!W24</f>
        <v>0</v>
      </c>
      <c r="X17" s="100">
        <f>'Returns per Gal.'!X24</f>
        <v>0.21914999999999998</v>
      </c>
      <c r="Y17" s="100">
        <f>'Returns per Gal.'!Y24</f>
        <v>0</v>
      </c>
      <c r="Z17" s="100">
        <f>'Returns per Gal.'!Z24</f>
        <v>1.1873005310970681</v>
      </c>
      <c r="AA17" s="100">
        <f>'Returns per Gal.'!AA24</f>
        <v>0</v>
      </c>
      <c r="AB17" s="100">
        <f>'Returns per Gal.'!AB24</f>
        <v>0.2135298575757576</v>
      </c>
      <c r="AC17" s="100">
        <f>'Returns per Gal.'!AC24</f>
        <v>0</v>
      </c>
      <c r="AD17" s="100">
        <f>'Returns per Gal.'!AD24</f>
        <v>1.4008303886728257</v>
      </c>
      <c r="AE17" s="100">
        <f>'Returns per Gal.'!AE24</f>
        <v>0</v>
      </c>
      <c r="AF17" s="100">
        <f>'Returns per Gal.'!AF24</f>
        <v>1.1325142816344642</v>
      </c>
      <c r="AG17" s="112"/>
      <c r="AH17" s="100">
        <f>'Returns per Gal.'!AF24</f>
        <v>1.1325142816344642</v>
      </c>
      <c r="AI17" s="100">
        <f>'Returns per Gal.'!AI24</f>
        <v>1.4195907379679622</v>
      </c>
      <c r="AJ17" s="100">
        <f>'Returns per Gal.'!AH24</f>
        <v>0</v>
      </c>
      <c r="AK17" s="100">
        <f>'Returns per Gal.'!AK24</f>
        <v>1.2389407379679622</v>
      </c>
      <c r="AL17" s="100">
        <f>'Returns per Gal.'!AL24</f>
        <v>0</v>
      </c>
      <c r="AM17" s="100">
        <f>'Returns per Gal.'!AM24</f>
        <v>1.0254108803922046</v>
      </c>
      <c r="AN17" s="87">
        <f>'Returns per Gal.'!AN24</f>
        <v>0</v>
      </c>
      <c r="AO17" s="15">
        <f>'Returns per Gal.'!AO24</f>
        <v>0</v>
      </c>
      <c r="AP17" s="88">
        <f>'Returns per Gal.'!AP24</f>
        <v>0</v>
      </c>
      <c r="AQ17" s="100">
        <f>'Returns per Gal.'!AQ24</f>
        <v>0.27869529314616021</v>
      </c>
      <c r="AR17" s="100">
        <f>'Returns per Gal.'!AR24</f>
        <v>0</v>
      </c>
      <c r="AS17" s="100">
        <f>'Returns per Gal.'!AS24</f>
        <v>0.63434019749518322</v>
      </c>
      <c r="AT17" s="100">
        <f>'Returns per Gal.'!AT24</f>
        <v>0</v>
      </c>
      <c r="AU17" s="100">
        <f>'Returns per Gal.'!AU24</f>
        <v>0.91303549064134348</v>
      </c>
      <c r="AV17" s="112">
        <f>'Returns per Gal.'!AV24</f>
        <v>0</v>
      </c>
      <c r="AW17" s="111">
        <f>'Returns per Gal.'!AW24</f>
        <v>0</v>
      </c>
      <c r="AX17" s="100">
        <f>'Returns per Gal.'!AX24</f>
        <v>1.3907854906413435</v>
      </c>
      <c r="AY17" s="100">
        <f>'Returns per Gal.'!AY24</f>
        <v>0</v>
      </c>
      <c r="AZ17" s="100">
        <f>'Returns per Gal.'!AZ24</f>
        <v>1.6043153482171011</v>
      </c>
      <c r="BA17" s="112">
        <f>'Returns per Gal.'!BA24</f>
        <v>0</v>
      </c>
      <c r="BB17" s="111"/>
      <c r="BC17" s="100">
        <f>'Returns per Gal.'!BD24</f>
        <v>1.0354557784236869</v>
      </c>
      <c r="BD17" s="100">
        <f>'Returns per Gal.'!BE24</f>
        <v>0</v>
      </c>
      <c r="BE17" s="100">
        <f>'Returns per Gal.'!BF24</f>
        <v>0.82192592084792926</v>
      </c>
      <c r="BF17" s="100">
        <f>'Returns per Gal.'!BG24</f>
        <v>0</v>
      </c>
      <c r="BG17" s="100">
        <f>'Returns per Gal.'!BH24</f>
        <v>1.0254108803922046</v>
      </c>
      <c r="BH17" s="100">
        <f>'Returns per Gal.'!BI24</f>
        <v>0</v>
      </c>
      <c r="BI17" s="100">
        <f>'Returns per Gal.'!BJ24</f>
        <v>-0.20348495954427537</v>
      </c>
      <c r="BJ17" s="57"/>
      <c r="BL17" s="200">
        <f>'Returns per Bu.'!H24</f>
        <v>1.9867414870717905</v>
      </c>
      <c r="BM17" s="189">
        <f>'Returns per Bu.'!I24</f>
        <v>0</v>
      </c>
      <c r="BN17" s="183">
        <f>'Returns per Bu.'!Q24</f>
        <v>6.7934755533820841</v>
      </c>
      <c r="BO17" s="183">
        <f>'Returns per Bu.'!R24</f>
        <v>0</v>
      </c>
      <c r="BP17" s="361">
        <f>'Returns per Bu.'!S24</f>
        <v>4.8578919521699628</v>
      </c>
      <c r="BQ17" s="182">
        <f>'Returns per Bu.'!AE24</f>
        <v>0</v>
      </c>
      <c r="BR17" s="186">
        <f>'Returns per Bu.'!AF24</f>
        <v>0.8899155715279784</v>
      </c>
      <c r="BS17" s="182">
        <f>'Returns per Bu.'!AM24</f>
        <v>0</v>
      </c>
      <c r="BT17" s="179">
        <f>'Returns per Bu.'!AN24</f>
        <v>2.5564993737957615</v>
      </c>
      <c r="BU17" s="190">
        <f>'Returns per Bu.'!AO24</f>
        <v>0</v>
      </c>
      <c r="BV17" s="15">
        <f t="shared" si="0"/>
        <v>1.776152552986513</v>
      </c>
      <c r="BW17" s="100">
        <f>'Returns per Bu.'!AJ24</f>
        <v>0.78034682080924855</v>
      </c>
      <c r="BX17" s="100"/>
      <c r="BY17" s="100">
        <f t="shared" si="1"/>
        <v>0.63434019749518322</v>
      </c>
      <c r="BZ17" s="100"/>
      <c r="CA17" s="100"/>
    </row>
    <row r="18" spans="1:79" ht="13.15" hidden="1" x14ac:dyDescent="0.4">
      <c r="A18" s="6">
        <v>38838</v>
      </c>
      <c r="B18" s="6"/>
      <c r="C18" s="58"/>
      <c r="D18" s="100">
        <v>2.6775887724739076</v>
      </c>
      <c r="E18" s="100">
        <f>'Returns per Gal.'!E25</f>
        <v>0</v>
      </c>
      <c r="F18" s="102">
        <v>83.582869149034309</v>
      </c>
      <c r="G18" s="100">
        <f>'Returns per Gal.'!G25</f>
        <v>0</v>
      </c>
      <c r="H18" s="100">
        <v>2.0071619563179253</v>
      </c>
      <c r="I18" s="100">
        <f>'Returns per Gal.'!I25</f>
        <v>0</v>
      </c>
      <c r="J18" s="103">
        <v>8</v>
      </c>
      <c r="K18" s="17">
        <f>'Returns per Gal.'!K25</f>
        <v>0</v>
      </c>
      <c r="L18" s="18"/>
      <c r="M18" s="100">
        <f>'Returns per Gal.'!M25</f>
        <v>2.6775887724739076</v>
      </c>
      <c r="N18" s="100">
        <f>'Returns per Gal.'!N25</f>
        <v>0</v>
      </c>
      <c r="O18" s="100">
        <f>'Returns per Gal.'!O25</f>
        <v>0.25373370991671129</v>
      </c>
      <c r="P18" s="100">
        <f>'Returns per Gal.'!P25</f>
        <v>0</v>
      </c>
      <c r="Q18" s="100">
        <f>'Returns per Gal.'!Q25</f>
        <v>2.9313224823906188</v>
      </c>
      <c r="R18" s="100">
        <f>'Returns per Gal.'!R25</f>
        <v>0</v>
      </c>
      <c r="S18" s="111">
        <f>'Returns per Gal.'!S25</f>
        <v>0</v>
      </c>
      <c r="T18" s="100">
        <f>'Returns per Gal.'!T25</f>
        <v>0.71684355582783055</v>
      </c>
      <c r="U18" s="100">
        <f>'Returns per Gal.'!U25</f>
        <v>0</v>
      </c>
      <c r="V18" s="100">
        <f>'Returns per Gal.'!V25</f>
        <v>0.24</v>
      </c>
      <c r="W18" s="100">
        <f>'Returns per Gal.'!W25</f>
        <v>0</v>
      </c>
      <c r="X18" s="100">
        <f>'Returns per Gal.'!X25</f>
        <v>0.21914999999999998</v>
      </c>
      <c r="Y18" s="100">
        <f>'Returns per Gal.'!Y25</f>
        <v>0</v>
      </c>
      <c r="Z18" s="100">
        <f>'Returns per Gal.'!Z25</f>
        <v>1.1759935558278305</v>
      </c>
      <c r="AA18" s="100">
        <f>'Returns per Gal.'!AA25</f>
        <v>0</v>
      </c>
      <c r="AB18" s="100">
        <f>'Returns per Gal.'!AB25</f>
        <v>0.2135298575757576</v>
      </c>
      <c r="AC18" s="100">
        <f>'Returns per Gal.'!AC25</f>
        <v>0</v>
      </c>
      <c r="AD18" s="100">
        <f>'Returns per Gal.'!AD25</f>
        <v>1.3895234134035881</v>
      </c>
      <c r="AE18" s="100">
        <f>'Returns per Gal.'!AE25</f>
        <v>0</v>
      </c>
      <c r="AF18" s="100">
        <f>'Returns per Gal.'!AF25</f>
        <v>1.1357897034868767</v>
      </c>
      <c r="AG18" s="112"/>
      <c r="AH18" s="100">
        <f>'Returns per Gal.'!AF25</f>
        <v>1.1357897034868767</v>
      </c>
      <c r="AI18" s="100">
        <f>'Returns per Gal.'!AI25</f>
        <v>1.935978926562788</v>
      </c>
      <c r="AJ18" s="100">
        <f>'Returns per Gal.'!AH25</f>
        <v>0</v>
      </c>
      <c r="AK18" s="100">
        <f>'Returns per Gal.'!AK25</f>
        <v>1.7553289265627883</v>
      </c>
      <c r="AL18" s="100">
        <f>'Returns per Gal.'!AL25</f>
        <v>0</v>
      </c>
      <c r="AM18" s="100">
        <f>'Returns per Gal.'!AM25</f>
        <v>1.5417990689870307</v>
      </c>
      <c r="AN18" s="87">
        <f>'Returns per Gal.'!AN25</f>
        <v>0</v>
      </c>
      <c r="AO18" s="15">
        <f>'Returns per Gal.'!AO25</f>
        <v>0</v>
      </c>
      <c r="AP18" s="88">
        <f>'Returns per Gal.'!AP25</f>
        <v>0</v>
      </c>
      <c r="AQ18" s="100">
        <f>'Returns per Gal.'!AQ25</f>
        <v>0.27869529314616021</v>
      </c>
      <c r="AR18" s="100">
        <f>'Returns per Gal.'!AR25</f>
        <v>0</v>
      </c>
      <c r="AS18" s="100">
        <f>'Returns per Gal.'!AS25</f>
        <v>0.63676056074525222</v>
      </c>
      <c r="AT18" s="100">
        <f>'Returns per Gal.'!AT25</f>
        <v>0</v>
      </c>
      <c r="AU18" s="100">
        <f>'Returns per Gal.'!AU25</f>
        <v>0.91545585389141237</v>
      </c>
      <c r="AV18" s="112">
        <f>'Returns per Gal.'!AV25</f>
        <v>0</v>
      </c>
      <c r="AW18" s="111">
        <f>'Returns per Gal.'!AW25</f>
        <v>0</v>
      </c>
      <c r="AX18" s="100">
        <f>'Returns per Gal.'!AX25</f>
        <v>1.3746058538914123</v>
      </c>
      <c r="AY18" s="100">
        <f>'Returns per Gal.'!AY25</f>
        <v>0</v>
      </c>
      <c r="AZ18" s="100">
        <f>'Returns per Gal.'!AZ25</f>
        <v>1.5881357114671699</v>
      </c>
      <c r="BA18" s="112">
        <f>'Returns per Gal.'!BA25</f>
        <v>0</v>
      </c>
      <c r="BB18" s="111"/>
      <c r="BC18" s="100">
        <f>'Returns per Gal.'!BD25</f>
        <v>1.5567166284992064</v>
      </c>
      <c r="BD18" s="100">
        <f>'Returns per Gal.'!BE25</f>
        <v>0</v>
      </c>
      <c r="BE18" s="100">
        <f>'Returns per Gal.'!BF25</f>
        <v>1.3431867709234488</v>
      </c>
      <c r="BF18" s="100">
        <f>'Returns per Gal.'!BG25</f>
        <v>0</v>
      </c>
      <c r="BG18" s="100">
        <f>'Returns per Gal.'!BH25</f>
        <v>1.5417990689870307</v>
      </c>
      <c r="BH18" s="100">
        <f>'Returns per Gal.'!BI25</f>
        <v>0</v>
      </c>
      <c r="BI18" s="100">
        <f>'Returns per Gal.'!BJ25</f>
        <v>-0.19861229806358183</v>
      </c>
      <c r="BJ18" s="57"/>
      <c r="BL18" s="200">
        <f>'Returns per Bu.'!H25</f>
        <v>2.0071619563179253</v>
      </c>
      <c r="BM18" s="189">
        <f>'Returns per Bu.'!I25</f>
        <v>0</v>
      </c>
      <c r="BN18" s="183">
        <f>'Returns per Bu.'!Q25</f>
        <v>8.2077029506937329</v>
      </c>
      <c r="BO18" s="183">
        <f>'Returns per Bu.'!R25</f>
        <v>0</v>
      </c>
      <c r="BP18" s="361">
        <f>'Returns per Bu.'!S25</f>
        <v>6.3241993494816118</v>
      </c>
      <c r="BQ18" s="182">
        <f>'Returns per Bu.'!AE25</f>
        <v>0</v>
      </c>
      <c r="BR18" s="186">
        <f>'Returns per Bu.'!AF25</f>
        <v>1.3380694762416621</v>
      </c>
      <c r="BS18" s="182">
        <f>'Returns per Bu.'!AM25</f>
        <v>0</v>
      </c>
      <c r="BT18" s="179">
        <f>'Returns per Bu.'!AN25</f>
        <v>2.5632763908959544</v>
      </c>
      <c r="BU18" s="190">
        <f>'Returns per Bu.'!AO25</f>
        <v>0</v>
      </c>
      <c r="BV18" s="15">
        <f t="shared" si="0"/>
        <v>1.7829295700867058</v>
      </c>
      <c r="BW18" s="100">
        <f>'Returns per Bu.'!AJ25</f>
        <v>0.78034682080924855</v>
      </c>
      <c r="BX18" s="100"/>
      <c r="BY18" s="100">
        <f t="shared" si="1"/>
        <v>0.63676056074525222</v>
      </c>
      <c r="BZ18" s="100"/>
      <c r="CA18" s="100"/>
    </row>
    <row r="19" spans="1:79" ht="13.15" hidden="1" x14ac:dyDescent="0.4">
      <c r="A19" s="8">
        <v>38869</v>
      </c>
      <c r="B19" s="8"/>
      <c r="C19" s="58"/>
      <c r="D19" s="100">
        <v>3.1532130939001939</v>
      </c>
      <c r="E19" s="100">
        <f>'Returns per Gal.'!E26</f>
        <v>0</v>
      </c>
      <c r="F19" s="102">
        <v>79.739978613446524</v>
      </c>
      <c r="G19" s="100">
        <f>'Returns per Gal.'!G26</f>
        <v>0</v>
      </c>
      <c r="H19" s="100">
        <v>1.9406252606909382</v>
      </c>
      <c r="I19" s="100">
        <f>'Returns per Gal.'!I26</f>
        <v>0</v>
      </c>
      <c r="J19" s="103">
        <v>8.2799999999999994</v>
      </c>
      <c r="K19" s="17">
        <f>'Returns per Gal.'!K26</f>
        <v>0</v>
      </c>
      <c r="L19" s="18"/>
      <c r="M19" s="100">
        <f>'Returns per Gal.'!M26</f>
        <v>3.1532130939001939</v>
      </c>
      <c r="N19" s="100">
        <f>'Returns per Gal.'!N26</f>
        <v>0</v>
      </c>
      <c r="O19" s="100">
        <f>'Returns per Gal.'!O26</f>
        <v>0.24206779221939123</v>
      </c>
      <c r="P19" s="100">
        <f>'Returns per Gal.'!P26</f>
        <v>0</v>
      </c>
      <c r="Q19" s="100">
        <f>'Returns per Gal.'!Q26</f>
        <v>3.3952808861195853</v>
      </c>
      <c r="R19" s="100">
        <f>'Returns per Gal.'!R26</f>
        <v>0</v>
      </c>
      <c r="S19" s="111">
        <f>'Returns per Gal.'!S26</f>
        <v>0</v>
      </c>
      <c r="T19" s="100">
        <f>'Returns per Gal.'!T26</f>
        <v>0.69308045024676368</v>
      </c>
      <c r="U19" s="100">
        <f>'Returns per Gal.'!U26</f>
        <v>0</v>
      </c>
      <c r="V19" s="100">
        <f>'Returns per Gal.'!V26</f>
        <v>0.24839999999999998</v>
      </c>
      <c r="W19" s="100">
        <f>'Returns per Gal.'!W26</f>
        <v>0</v>
      </c>
      <c r="X19" s="100">
        <f>'Returns per Gal.'!X26</f>
        <v>0.21914999999999998</v>
      </c>
      <c r="Y19" s="100">
        <f>'Returns per Gal.'!Y26</f>
        <v>0</v>
      </c>
      <c r="Z19" s="100">
        <f>'Returns per Gal.'!Z26</f>
        <v>1.1606304502467637</v>
      </c>
      <c r="AA19" s="100">
        <f>'Returns per Gal.'!AA26</f>
        <v>0</v>
      </c>
      <c r="AB19" s="100">
        <f>'Returns per Gal.'!AB26</f>
        <v>0.2135298575757576</v>
      </c>
      <c r="AC19" s="100">
        <f>'Returns per Gal.'!AC26</f>
        <v>0</v>
      </c>
      <c r="AD19" s="100">
        <f>'Returns per Gal.'!AD26</f>
        <v>1.3741603078225213</v>
      </c>
      <c r="AE19" s="100">
        <f>'Returns per Gal.'!AE26</f>
        <v>0</v>
      </c>
      <c r="AF19" s="100">
        <f>'Returns per Gal.'!AF26</f>
        <v>1.1320925156031301</v>
      </c>
      <c r="AG19" s="112"/>
      <c r="AH19" s="100">
        <f>'Returns per Gal.'!AF26</f>
        <v>1.1320925156031301</v>
      </c>
      <c r="AI19" s="100">
        <f>'Returns per Gal.'!AI26</f>
        <v>2.4153004358728216</v>
      </c>
      <c r="AJ19" s="100">
        <f>'Returns per Gal.'!AH26</f>
        <v>0</v>
      </c>
      <c r="AK19" s="100">
        <f>'Returns per Gal.'!AK26</f>
        <v>2.2346504358728216</v>
      </c>
      <c r="AL19" s="100">
        <f>'Returns per Gal.'!AL26</f>
        <v>0</v>
      </c>
      <c r="AM19" s="100">
        <f>'Returns per Gal.'!AM26</f>
        <v>2.0211205782970643</v>
      </c>
      <c r="AN19" s="87">
        <f>'Returns per Gal.'!AN26</f>
        <v>0</v>
      </c>
      <c r="AO19" s="15">
        <f>'Returns per Gal.'!AO26</f>
        <v>0</v>
      </c>
      <c r="AP19" s="88">
        <f>'Returns per Gal.'!AP26</f>
        <v>0</v>
      </c>
      <c r="AQ19" s="100">
        <f>'Returns per Gal.'!AQ26</f>
        <v>0.27869529314616021</v>
      </c>
      <c r="AR19" s="100">
        <f>'Returns per Gal.'!AR26</f>
        <v>0</v>
      </c>
      <c r="AS19" s="100">
        <f>'Returns per Gal.'!AS26</f>
        <v>0.63918092399532078</v>
      </c>
      <c r="AT19" s="100">
        <f>'Returns per Gal.'!AT26</f>
        <v>0</v>
      </c>
      <c r="AU19" s="100">
        <f>'Returns per Gal.'!AU26</f>
        <v>0.91787621714148104</v>
      </c>
      <c r="AV19" s="112">
        <f>'Returns per Gal.'!AV26</f>
        <v>0</v>
      </c>
      <c r="AW19" s="111">
        <f>'Returns per Gal.'!AW26</f>
        <v>0</v>
      </c>
      <c r="AX19" s="100">
        <f>'Returns per Gal.'!AX26</f>
        <v>1.3854262171414811</v>
      </c>
      <c r="AY19" s="100">
        <f>'Returns per Gal.'!AY26</f>
        <v>0</v>
      </c>
      <c r="AZ19" s="100">
        <f>'Returns per Gal.'!AZ26</f>
        <v>1.5989560747172387</v>
      </c>
      <c r="BA19" s="112">
        <f>'Returns per Gal.'!BA26</f>
        <v>0</v>
      </c>
      <c r="BB19" s="111"/>
      <c r="BC19" s="100">
        <f>'Returns per Gal.'!BD26</f>
        <v>2.0098546689781043</v>
      </c>
      <c r="BD19" s="100">
        <f>'Returns per Gal.'!BE26</f>
        <v>0</v>
      </c>
      <c r="BE19" s="100">
        <f>'Returns per Gal.'!BF26</f>
        <v>1.7963248114023467</v>
      </c>
      <c r="BF19" s="100">
        <f>'Returns per Gal.'!BG26</f>
        <v>0</v>
      </c>
      <c r="BG19" s="100">
        <f>'Returns per Gal.'!BH26</f>
        <v>2.0211205782970643</v>
      </c>
      <c r="BH19" s="100">
        <f>'Returns per Gal.'!BI26</f>
        <v>0</v>
      </c>
      <c r="BI19" s="100">
        <f>'Returns per Gal.'!BJ26</f>
        <v>-0.22479576689471736</v>
      </c>
      <c r="BJ19" s="57"/>
      <c r="BL19" s="200">
        <f>'Returns per Bu.'!H26</f>
        <v>1.9406252606909382</v>
      </c>
      <c r="BM19" s="189">
        <f>'Returns per Bu.'!I26</f>
        <v>0</v>
      </c>
      <c r="BN19" s="183">
        <f>'Returns per Bu.'!Q26</f>
        <v>9.5067864811348368</v>
      </c>
      <c r="BO19" s="183">
        <f>'Returns per Bu.'!R26</f>
        <v>0</v>
      </c>
      <c r="BP19" s="361">
        <f>'Returns per Bu.'!S26</f>
        <v>7.5997628799227153</v>
      </c>
      <c r="BQ19" s="182">
        <f>'Returns per Bu.'!AE26</f>
        <v>0</v>
      </c>
      <c r="BR19" s="186">
        <f>'Returns per Bu.'!AF26</f>
        <v>1.7540546028478274</v>
      </c>
      <c r="BS19" s="182">
        <f>'Returns per Bu.'!AM26</f>
        <v>0</v>
      </c>
      <c r="BT19" s="179">
        <f>'Returns per Bu.'!AN26</f>
        <v>2.5700534079961468</v>
      </c>
      <c r="BU19" s="190">
        <f>'Returns per Bu.'!AO26</f>
        <v>0</v>
      </c>
      <c r="BV19" s="15">
        <f t="shared" si="0"/>
        <v>1.7897065871868982</v>
      </c>
      <c r="BW19" s="100">
        <f>'Returns per Bu.'!AJ26</f>
        <v>0.78034682080924855</v>
      </c>
      <c r="BX19" s="100"/>
      <c r="BY19" s="100">
        <f t="shared" si="1"/>
        <v>0.63918092399532078</v>
      </c>
      <c r="BZ19" s="100"/>
      <c r="CA19" s="100"/>
    </row>
    <row r="20" spans="1:79" ht="13.15" hidden="1" x14ac:dyDescent="0.4">
      <c r="A20" s="6">
        <v>38899</v>
      </c>
      <c r="B20" s="6"/>
      <c r="C20" s="58"/>
      <c r="D20" s="100">
        <v>2.7656673505158125</v>
      </c>
      <c r="E20" s="100">
        <f>'Returns per Gal.'!E27</f>
        <v>0</v>
      </c>
      <c r="F20" s="102">
        <v>78.298894662601114</v>
      </c>
      <c r="G20" s="100">
        <f>'Returns per Gal.'!G27</f>
        <v>0</v>
      </c>
      <c r="H20" s="100">
        <v>1.9892940457275576</v>
      </c>
      <c r="I20" s="100">
        <f>'Returns per Gal.'!I27</f>
        <v>0</v>
      </c>
      <c r="J20" s="103">
        <v>6.83</v>
      </c>
      <c r="K20" s="17">
        <f>'Returns per Gal.'!K27</f>
        <v>0</v>
      </c>
      <c r="L20" s="18"/>
      <c r="M20" s="100">
        <f>'Returns per Gal.'!M27</f>
        <v>2.7656673505158125</v>
      </c>
      <c r="N20" s="100">
        <f>'Returns per Gal.'!N27</f>
        <v>0</v>
      </c>
      <c r="O20" s="100">
        <f>'Returns per Gal.'!O27</f>
        <v>0.23769307308289628</v>
      </c>
      <c r="P20" s="100">
        <f>'Returns per Gal.'!P27</f>
        <v>0</v>
      </c>
      <c r="Q20" s="100">
        <f>'Returns per Gal.'!Q27</f>
        <v>3.0033604235987088</v>
      </c>
      <c r="R20" s="100">
        <f>'Returns per Gal.'!R27</f>
        <v>0</v>
      </c>
      <c r="S20" s="111">
        <f>'Returns per Gal.'!S27</f>
        <v>0</v>
      </c>
      <c r="T20" s="100">
        <f>'Returns per Gal.'!T27</f>
        <v>0.71046215918841349</v>
      </c>
      <c r="U20" s="100">
        <f>'Returns per Gal.'!U27</f>
        <v>0</v>
      </c>
      <c r="V20" s="100">
        <f>'Returns per Gal.'!V27</f>
        <v>0.2049</v>
      </c>
      <c r="W20" s="100">
        <f>'Returns per Gal.'!W27</f>
        <v>0</v>
      </c>
      <c r="X20" s="100">
        <f>'Returns per Gal.'!X27</f>
        <v>0.21914999999999998</v>
      </c>
      <c r="Y20" s="100">
        <f>'Returns per Gal.'!Y27</f>
        <v>0</v>
      </c>
      <c r="Z20" s="100">
        <f>'Returns per Gal.'!Z27</f>
        <v>1.1345121591884135</v>
      </c>
      <c r="AA20" s="100">
        <f>'Returns per Gal.'!AA27</f>
        <v>0</v>
      </c>
      <c r="AB20" s="100">
        <f>'Returns per Gal.'!AB27</f>
        <v>0.2135298575757576</v>
      </c>
      <c r="AC20" s="100">
        <f>'Returns per Gal.'!AC27</f>
        <v>0</v>
      </c>
      <c r="AD20" s="100">
        <f>'Returns per Gal.'!AD27</f>
        <v>1.3480420167641711</v>
      </c>
      <c r="AE20" s="100">
        <f>'Returns per Gal.'!AE27</f>
        <v>0</v>
      </c>
      <c r="AF20" s="100">
        <f>'Returns per Gal.'!AF27</f>
        <v>1.1103489436812748</v>
      </c>
      <c r="AG20" s="112"/>
      <c r="AH20" s="100">
        <f>'Returns per Gal.'!AF27</f>
        <v>1.1103489436812748</v>
      </c>
      <c r="AI20" s="100">
        <f>'Returns per Gal.'!AI27</f>
        <v>2.0494982644102957</v>
      </c>
      <c r="AJ20" s="100">
        <f>'Returns per Gal.'!AH27</f>
        <v>0</v>
      </c>
      <c r="AK20" s="100">
        <f>'Returns per Gal.'!AK27</f>
        <v>1.8688482644102953</v>
      </c>
      <c r="AL20" s="100">
        <f>'Returns per Gal.'!AL27</f>
        <v>0</v>
      </c>
      <c r="AM20" s="100">
        <f>'Returns per Gal.'!AM27</f>
        <v>1.6553184068345377</v>
      </c>
      <c r="AN20" s="87">
        <f>'Returns per Gal.'!AN27</f>
        <v>0</v>
      </c>
      <c r="AO20" s="15">
        <f>'Returns per Gal.'!AO27</f>
        <v>0</v>
      </c>
      <c r="AP20" s="88">
        <f>'Returns per Gal.'!AP27</f>
        <v>0</v>
      </c>
      <c r="AQ20" s="100">
        <f>'Returns per Gal.'!AQ27</f>
        <v>0.27869529314616021</v>
      </c>
      <c r="AR20" s="100">
        <f>'Returns per Gal.'!AR27</f>
        <v>0</v>
      </c>
      <c r="AS20" s="100">
        <f>'Returns per Gal.'!AS27</f>
        <v>0.64160128724538978</v>
      </c>
      <c r="AT20" s="100">
        <f>'Returns per Gal.'!AT27</f>
        <v>0</v>
      </c>
      <c r="AU20" s="100">
        <f>'Returns per Gal.'!AU27</f>
        <v>0.92029658039154993</v>
      </c>
      <c r="AV20" s="112">
        <f>'Returns per Gal.'!AV27</f>
        <v>0</v>
      </c>
      <c r="AW20" s="111">
        <f>'Returns per Gal.'!AW27</f>
        <v>0</v>
      </c>
      <c r="AX20" s="100">
        <f>'Returns per Gal.'!AX27</f>
        <v>1.34434658039155</v>
      </c>
      <c r="AY20" s="100">
        <f>'Returns per Gal.'!AY27</f>
        <v>0</v>
      </c>
      <c r="AZ20" s="100">
        <f>'Returns per Gal.'!AZ27</f>
        <v>1.5578764379673076</v>
      </c>
      <c r="BA20" s="112">
        <f>'Returns per Gal.'!BA27</f>
        <v>0</v>
      </c>
      <c r="BB20" s="111"/>
      <c r="BC20" s="100">
        <f>'Returns per Gal.'!BD27</f>
        <v>1.6590138432071588</v>
      </c>
      <c r="BD20" s="100">
        <f>'Returns per Gal.'!BE27</f>
        <v>0</v>
      </c>
      <c r="BE20" s="100">
        <f>'Returns per Gal.'!BF27</f>
        <v>1.4454839856314012</v>
      </c>
      <c r="BF20" s="100">
        <f>'Returns per Gal.'!BG27</f>
        <v>0</v>
      </c>
      <c r="BG20" s="100">
        <f>'Returns per Gal.'!BH27</f>
        <v>1.6553184068345377</v>
      </c>
      <c r="BH20" s="100">
        <f>'Returns per Gal.'!BI27</f>
        <v>0</v>
      </c>
      <c r="BI20" s="100">
        <f>'Returns per Gal.'!BJ27</f>
        <v>-0.20983442120313645</v>
      </c>
      <c r="BJ20" s="57"/>
      <c r="BL20" s="200">
        <f>'Returns per Bu.'!H27</f>
        <v>1.9892940457275576</v>
      </c>
      <c r="BM20" s="189">
        <f>'Returns per Bu.'!I27</f>
        <v>0</v>
      </c>
      <c r="BN20" s="183">
        <f>'Returns per Bu.'!Q27</f>
        <v>8.4094091860763829</v>
      </c>
      <c r="BO20" s="183">
        <f>'Returns per Bu.'!R27</f>
        <v>0</v>
      </c>
      <c r="BP20" s="361">
        <f>'Returns per Bu.'!S27</f>
        <v>6.6241855848642617</v>
      </c>
      <c r="BQ20" s="182">
        <f>'Returns per Bu.'!AE27</f>
        <v>0</v>
      </c>
      <c r="BR20" s="186">
        <f>'Returns per Bu.'!AF27</f>
        <v>1.4365886438765925</v>
      </c>
      <c r="BS20" s="182">
        <f>'Returns per Bu.'!AM27</f>
        <v>0</v>
      </c>
      <c r="BT20" s="179">
        <f>'Returns per Bu.'!AN27</f>
        <v>2.5768304250963396</v>
      </c>
      <c r="BU20" s="190">
        <f>'Returns per Bu.'!AO27</f>
        <v>0</v>
      </c>
      <c r="BV20" s="15">
        <f t="shared" si="0"/>
        <v>1.7964836042870911</v>
      </c>
      <c r="BW20" s="100">
        <f>'Returns per Bu.'!AJ27</f>
        <v>0.78034682080924855</v>
      </c>
      <c r="BX20" s="100"/>
      <c r="BY20" s="100">
        <f t="shared" si="1"/>
        <v>0.64160128724538978</v>
      </c>
      <c r="BZ20" s="100"/>
      <c r="CA20" s="100"/>
    </row>
    <row r="21" spans="1:79" ht="13.15" hidden="1" x14ac:dyDescent="0.4">
      <c r="A21" s="8">
        <v>38930</v>
      </c>
      <c r="B21" s="8"/>
      <c r="C21" s="58"/>
      <c r="D21" s="100">
        <v>2.3957373227398122</v>
      </c>
      <c r="E21" s="100">
        <f>'Returns per Gal.'!E28</f>
        <v>0</v>
      </c>
      <c r="F21" s="102">
        <v>76.85781071175569</v>
      </c>
      <c r="G21" s="100">
        <f>'Returns per Gal.'!G28</f>
        <v>0</v>
      </c>
      <c r="H21" s="100">
        <v>1.9113559214381461</v>
      </c>
      <c r="I21" s="100">
        <f>'Returns per Gal.'!I28</f>
        <v>0</v>
      </c>
      <c r="J21" s="103">
        <v>8.4499999999999993</v>
      </c>
      <c r="K21" s="17">
        <f>'Returns per Gal.'!K28</f>
        <v>0</v>
      </c>
      <c r="L21" s="18"/>
      <c r="M21" s="100">
        <f>'Returns per Gal.'!M28</f>
        <v>2.3957373227398122</v>
      </c>
      <c r="N21" s="100">
        <f>'Returns per Gal.'!N28</f>
        <v>0</v>
      </c>
      <c r="O21" s="100">
        <f>'Returns per Gal.'!O28</f>
        <v>0.23331835394640124</v>
      </c>
      <c r="P21" s="100">
        <f>'Returns per Gal.'!P28</f>
        <v>0</v>
      </c>
      <c r="Q21" s="100">
        <f>'Returns per Gal.'!Q28</f>
        <v>2.6290556766862134</v>
      </c>
      <c r="R21" s="100">
        <f>'Returns per Gal.'!R28</f>
        <v>0</v>
      </c>
      <c r="S21" s="111">
        <f>'Returns per Gal.'!S28</f>
        <v>0</v>
      </c>
      <c r="T21" s="100">
        <f>'Returns per Gal.'!T28</f>
        <v>0.68262711479933791</v>
      </c>
      <c r="U21" s="100">
        <f>'Returns per Gal.'!U28</f>
        <v>0</v>
      </c>
      <c r="V21" s="100">
        <f>'Returns per Gal.'!V28</f>
        <v>0.25349999999999995</v>
      </c>
      <c r="W21" s="100">
        <f>'Returns per Gal.'!W28</f>
        <v>0</v>
      </c>
      <c r="X21" s="100">
        <f>'Returns per Gal.'!X28</f>
        <v>0.21914999999999998</v>
      </c>
      <c r="Y21" s="100">
        <f>'Returns per Gal.'!Y28</f>
        <v>0</v>
      </c>
      <c r="Z21" s="100">
        <f>'Returns per Gal.'!Z28</f>
        <v>1.1552771147993379</v>
      </c>
      <c r="AA21" s="100">
        <f>'Returns per Gal.'!AA28</f>
        <v>0</v>
      </c>
      <c r="AB21" s="100">
        <f>'Returns per Gal.'!AB28</f>
        <v>0.2135298575757576</v>
      </c>
      <c r="AC21" s="100">
        <f>'Returns per Gal.'!AC28</f>
        <v>0</v>
      </c>
      <c r="AD21" s="100">
        <f>'Returns per Gal.'!AD28</f>
        <v>1.3688069723750955</v>
      </c>
      <c r="AE21" s="100">
        <f>'Returns per Gal.'!AE28</f>
        <v>0</v>
      </c>
      <c r="AF21" s="100">
        <f>'Returns per Gal.'!AF28</f>
        <v>1.1354886184286943</v>
      </c>
      <c r="AG21" s="112"/>
      <c r="AH21" s="100">
        <f>'Returns per Gal.'!AF28</f>
        <v>1.1354886184286943</v>
      </c>
      <c r="AI21" s="100">
        <f>'Returns per Gal.'!AI28</f>
        <v>1.6544285618868755</v>
      </c>
      <c r="AJ21" s="100">
        <f>'Returns per Gal.'!AH28</f>
        <v>0</v>
      </c>
      <c r="AK21" s="100">
        <f>'Returns per Gal.'!AK28</f>
        <v>1.4737785618868755</v>
      </c>
      <c r="AL21" s="100">
        <f>'Returns per Gal.'!AL28</f>
        <v>0</v>
      </c>
      <c r="AM21" s="100">
        <f>'Returns per Gal.'!AM28</f>
        <v>1.2602487043111179</v>
      </c>
      <c r="AN21" s="87">
        <f>'Returns per Gal.'!AN28</f>
        <v>0</v>
      </c>
      <c r="AO21" s="15">
        <f>'Returns per Gal.'!AO28</f>
        <v>0</v>
      </c>
      <c r="AP21" s="88">
        <f>'Returns per Gal.'!AP28</f>
        <v>0</v>
      </c>
      <c r="AQ21" s="100">
        <f>'Returns per Gal.'!AQ28</f>
        <v>0.27869529314616021</v>
      </c>
      <c r="AR21" s="100">
        <f>'Returns per Gal.'!AR28</f>
        <v>0</v>
      </c>
      <c r="AS21" s="100">
        <f>'Returns per Gal.'!AS28</f>
        <v>0.64402165049545834</v>
      </c>
      <c r="AT21" s="100">
        <f>'Returns per Gal.'!AT28</f>
        <v>0</v>
      </c>
      <c r="AU21" s="100">
        <f>'Returns per Gal.'!AU28</f>
        <v>0.9227169436416186</v>
      </c>
      <c r="AV21" s="112">
        <f>'Returns per Gal.'!AV28</f>
        <v>0</v>
      </c>
      <c r="AW21" s="111">
        <f>'Returns per Gal.'!AW28</f>
        <v>0</v>
      </c>
      <c r="AX21" s="100">
        <f>'Returns per Gal.'!AX28</f>
        <v>1.3953669436416185</v>
      </c>
      <c r="AY21" s="100">
        <f>'Returns per Gal.'!AY28</f>
        <v>0</v>
      </c>
      <c r="AZ21" s="100">
        <f>'Returns per Gal.'!AZ28</f>
        <v>1.6088968012173761</v>
      </c>
      <c r="BA21" s="112">
        <f>'Returns per Gal.'!BA28</f>
        <v>0</v>
      </c>
      <c r="BB21" s="111"/>
      <c r="BC21" s="100">
        <f>'Returns per Gal.'!BD28</f>
        <v>1.2336887330445949</v>
      </c>
      <c r="BD21" s="100">
        <f>'Returns per Gal.'!BE28</f>
        <v>0</v>
      </c>
      <c r="BE21" s="100">
        <f>'Returns per Gal.'!BF28</f>
        <v>1.0201588754688373</v>
      </c>
      <c r="BF21" s="100">
        <f>'Returns per Gal.'!BG28</f>
        <v>0</v>
      </c>
      <c r="BG21" s="100">
        <f>'Returns per Gal.'!BH28</f>
        <v>1.2602487043111181</v>
      </c>
      <c r="BH21" s="100">
        <f>'Returns per Gal.'!BI28</f>
        <v>0</v>
      </c>
      <c r="BI21" s="100">
        <f>'Returns per Gal.'!BJ28</f>
        <v>-0.24008982884228069</v>
      </c>
      <c r="BJ21" s="57"/>
      <c r="BL21" s="200">
        <f>'Returns per Bu.'!H28</f>
        <v>1.9113559214381461</v>
      </c>
      <c r="BM21" s="189">
        <f>'Returns per Bu.'!I28</f>
        <v>0</v>
      </c>
      <c r="BN21" s="183">
        <f>'Returns per Bu.'!Q28</f>
        <v>7.3613558947213971</v>
      </c>
      <c r="BO21" s="183">
        <f>'Returns per Bu.'!R28</f>
        <v>0</v>
      </c>
      <c r="BP21" s="361">
        <f>'Returns per Bu.'!S28</f>
        <v>5.4400522935092752</v>
      </c>
      <c r="BQ21" s="182">
        <f>'Returns per Bu.'!AE28</f>
        <v>0</v>
      </c>
      <c r="BR21" s="186">
        <f>'Returns per Bu.'!AF28</f>
        <v>1.0937224944750534</v>
      </c>
      <c r="BS21" s="182">
        <f>'Returns per Bu.'!AM28</f>
        <v>0</v>
      </c>
      <c r="BT21" s="179">
        <f>'Returns per Bu.'!AN28</f>
        <v>2.583607442196532</v>
      </c>
      <c r="BU21" s="190">
        <f>'Returns per Bu.'!AO28</f>
        <v>0</v>
      </c>
      <c r="BV21" s="15">
        <f t="shared" si="0"/>
        <v>1.8032606213872835</v>
      </c>
      <c r="BW21" s="100">
        <f>'Returns per Bu.'!AJ28</f>
        <v>0.78034682080924855</v>
      </c>
      <c r="BX21" s="100"/>
      <c r="BY21" s="100">
        <f t="shared" si="1"/>
        <v>0.64402165049545834</v>
      </c>
      <c r="BZ21" s="100"/>
      <c r="CA21" s="100"/>
    </row>
    <row r="22" spans="1:79" ht="13.15" hidden="1" x14ac:dyDescent="0.4">
      <c r="A22" s="6">
        <v>38961</v>
      </c>
      <c r="B22" s="6"/>
      <c r="C22" s="58"/>
      <c r="D22" s="100">
        <v>2.052230868376383</v>
      </c>
      <c r="E22" s="100">
        <f>'Returns per Gal.'!E29</f>
        <v>0</v>
      </c>
      <c r="F22" s="102">
        <v>72.054197542270956</v>
      </c>
      <c r="G22" s="100">
        <f>'Returns per Gal.'!G29</f>
        <v>0</v>
      </c>
      <c r="H22" s="100">
        <v>2.0463011890396823</v>
      </c>
      <c r="I22" s="100">
        <f>'Returns per Gal.'!I29</f>
        <v>0</v>
      </c>
      <c r="J22" s="103">
        <v>7.83</v>
      </c>
      <c r="K22" s="17">
        <f>'Returns per Gal.'!K29</f>
        <v>0</v>
      </c>
      <c r="L22" s="18"/>
      <c r="M22" s="100">
        <f>'Returns per Gal.'!M29</f>
        <v>2.052230868376383</v>
      </c>
      <c r="N22" s="100">
        <f>'Returns per Gal.'!N29</f>
        <v>0</v>
      </c>
      <c r="O22" s="100">
        <f>'Returns per Gal.'!O29</f>
        <v>0.21873595682475114</v>
      </c>
      <c r="P22" s="100">
        <f>'Returns per Gal.'!P29</f>
        <v>0</v>
      </c>
      <c r="Q22" s="100">
        <f>'Returns per Gal.'!Q29</f>
        <v>2.2709668252011341</v>
      </c>
      <c r="R22" s="100">
        <f>'Returns per Gal.'!R29</f>
        <v>0</v>
      </c>
      <c r="S22" s="111">
        <f>'Returns per Gal.'!S29</f>
        <v>0</v>
      </c>
      <c r="T22" s="100">
        <f>'Returns per Gal.'!T29</f>
        <v>0.73082185322845805</v>
      </c>
      <c r="U22" s="100">
        <f>'Returns per Gal.'!U29</f>
        <v>0</v>
      </c>
      <c r="V22" s="100">
        <f>'Returns per Gal.'!V29</f>
        <v>0.2349</v>
      </c>
      <c r="W22" s="100">
        <f>'Returns per Gal.'!W29</f>
        <v>0</v>
      </c>
      <c r="X22" s="100">
        <f>'Returns per Gal.'!X29</f>
        <v>0.21914999999999998</v>
      </c>
      <c r="Y22" s="100">
        <f>'Returns per Gal.'!Y29</f>
        <v>0</v>
      </c>
      <c r="Z22" s="100">
        <f>'Returns per Gal.'!Z29</f>
        <v>1.1848718532284581</v>
      </c>
      <c r="AA22" s="100">
        <f>'Returns per Gal.'!AA29</f>
        <v>0</v>
      </c>
      <c r="AB22" s="100">
        <f>'Returns per Gal.'!AB29</f>
        <v>0.2135298575757576</v>
      </c>
      <c r="AC22" s="100">
        <f>'Returns per Gal.'!AC29</f>
        <v>0</v>
      </c>
      <c r="AD22" s="100">
        <f>'Returns per Gal.'!AD29</f>
        <v>1.3984017108042157</v>
      </c>
      <c r="AE22" s="100">
        <f>'Returns per Gal.'!AE29</f>
        <v>0</v>
      </c>
      <c r="AF22" s="100">
        <f>'Returns per Gal.'!AF29</f>
        <v>1.1796657539794646</v>
      </c>
      <c r="AG22" s="112"/>
      <c r="AH22" s="100">
        <f>'Returns per Gal.'!AF29</f>
        <v>1.1796657539794646</v>
      </c>
      <c r="AI22" s="100">
        <f>'Returns per Gal.'!AI29</f>
        <v>1.2667449719726762</v>
      </c>
      <c r="AJ22" s="100">
        <f>'Returns per Gal.'!AH29</f>
        <v>0</v>
      </c>
      <c r="AK22" s="100">
        <f>'Returns per Gal.'!AK29</f>
        <v>1.086094971972676</v>
      </c>
      <c r="AL22" s="100">
        <f>'Returns per Gal.'!AL29</f>
        <v>0</v>
      </c>
      <c r="AM22" s="100">
        <f>'Returns per Gal.'!AM29</f>
        <v>0.87256511439691842</v>
      </c>
      <c r="AN22" s="87">
        <f>'Returns per Gal.'!AN29</f>
        <v>0</v>
      </c>
      <c r="AO22" s="15">
        <f>'Returns per Gal.'!AO29</f>
        <v>0</v>
      </c>
      <c r="AP22" s="88">
        <f>'Returns per Gal.'!AP29</f>
        <v>0</v>
      </c>
      <c r="AQ22" s="100">
        <f>'Returns per Gal.'!AQ29</f>
        <v>0.29044750430292599</v>
      </c>
      <c r="AR22" s="100">
        <f>'Returns per Gal.'!AR29</f>
        <v>0</v>
      </c>
      <c r="AS22" s="100">
        <f>'Returns per Gal.'!AS29</f>
        <v>0.67320966343050792</v>
      </c>
      <c r="AT22" s="100">
        <f>'Returns per Gal.'!AT29</f>
        <v>0</v>
      </c>
      <c r="AU22" s="100">
        <f>'Returns per Gal.'!AU29</f>
        <v>0.96365716773343391</v>
      </c>
      <c r="AV22" s="112">
        <f>'Returns per Gal.'!AV29</f>
        <v>0</v>
      </c>
      <c r="AW22" s="111">
        <f>'Returns per Gal.'!AW29</f>
        <v>0</v>
      </c>
      <c r="AX22" s="100">
        <f>'Returns per Gal.'!AX29</f>
        <v>1.4177071677334339</v>
      </c>
      <c r="AY22" s="100">
        <f>'Returns per Gal.'!AY29</f>
        <v>0</v>
      </c>
      <c r="AZ22" s="100">
        <f>'Returns per Gal.'!AZ29</f>
        <v>1.6312370253091915</v>
      </c>
      <c r="BA22" s="112">
        <f>'Returns per Gal.'!BA29</f>
        <v>0</v>
      </c>
      <c r="BB22" s="111"/>
      <c r="BC22" s="100">
        <f>'Returns per Gal.'!BD29</f>
        <v>0.85325965746770027</v>
      </c>
      <c r="BD22" s="100">
        <f>'Returns per Gal.'!BE29</f>
        <v>0</v>
      </c>
      <c r="BE22" s="100">
        <f>'Returns per Gal.'!BF29</f>
        <v>0.63972979989194267</v>
      </c>
      <c r="BF22" s="100">
        <f>'Returns per Gal.'!BG29</f>
        <v>0</v>
      </c>
      <c r="BG22" s="100">
        <f>'Returns per Gal.'!BH29</f>
        <v>0.87256511439691853</v>
      </c>
      <c r="BH22" s="100">
        <f>'Returns per Gal.'!BI29</f>
        <v>0</v>
      </c>
      <c r="BI22" s="100">
        <f>'Returns per Gal.'!BJ29</f>
        <v>-0.23283531450497585</v>
      </c>
      <c r="BJ22" s="57"/>
      <c r="BL22" s="200">
        <f>'Returns per Bu.'!H29</f>
        <v>2.0463011890396823</v>
      </c>
      <c r="BM22" s="189">
        <f>'Returns per Bu.'!I29</f>
        <v>0</v>
      </c>
      <c r="BN22" s="183">
        <f>'Returns per Bu.'!Q29</f>
        <v>6.3587071105631754</v>
      </c>
      <c r="BO22" s="183">
        <f>'Returns per Bu.'!R29</f>
        <v>0</v>
      </c>
      <c r="BP22" s="361">
        <f>'Returns per Bu.'!S29</f>
        <v>4.4894835093510537</v>
      </c>
      <c r="BQ22" s="182">
        <f>'Returns per Bu.'!AE29</f>
        <v>0</v>
      </c>
      <c r="BR22" s="186">
        <f>'Returns per Bu.'!AF29</f>
        <v>0.75726647466126562</v>
      </c>
      <c r="BS22" s="182">
        <f>'Returns per Bu.'!AM29</f>
        <v>0</v>
      </c>
      <c r="BT22" s="179">
        <f>'Returns per Bu.'!AN29</f>
        <v>2.6982400696536146</v>
      </c>
      <c r="BU22" s="190">
        <f>'Returns per Bu.'!AO29</f>
        <v>0</v>
      </c>
      <c r="BV22" s="15">
        <f t="shared" si="0"/>
        <v>1.884987057605422</v>
      </c>
      <c r="BW22" s="100">
        <f>'Returns per Bu.'!AJ29</f>
        <v>0.81325301204819278</v>
      </c>
      <c r="BX22" s="100"/>
      <c r="BY22" s="100">
        <f t="shared" si="1"/>
        <v>0.67320966343050792</v>
      </c>
      <c r="BZ22" s="100"/>
      <c r="CA22" s="100"/>
    </row>
    <row r="23" spans="1:79" ht="13.15" hidden="1" x14ac:dyDescent="0.4">
      <c r="A23" s="8">
        <v>38991</v>
      </c>
      <c r="B23" s="8"/>
      <c r="C23" s="58"/>
      <c r="D23" s="100">
        <v>1.9</v>
      </c>
      <c r="E23" s="100">
        <f>'Returns per Gal.'!E30</f>
        <v>0</v>
      </c>
      <c r="F23" s="102">
        <v>79.607954545454547</v>
      </c>
      <c r="G23" s="100">
        <f>'Returns per Gal.'!G30</f>
        <v>0</v>
      </c>
      <c r="H23" s="100">
        <v>2.6565056818181829</v>
      </c>
      <c r="I23" s="100">
        <f>'Returns per Gal.'!I30</f>
        <v>0</v>
      </c>
      <c r="J23" s="103">
        <v>6.39</v>
      </c>
      <c r="K23" s="17">
        <f>'Returns per Gal.'!K30</f>
        <v>0</v>
      </c>
      <c r="L23" s="18"/>
      <c r="M23" s="100">
        <f>'Returns per Gal.'!M30</f>
        <v>1.9</v>
      </c>
      <c r="N23" s="100">
        <f>'Returns per Gal.'!N30</f>
        <v>0</v>
      </c>
      <c r="O23" s="100">
        <f>'Returns per Gal.'!O30</f>
        <v>0.24166700487012988</v>
      </c>
      <c r="P23" s="100">
        <f>'Returns per Gal.'!P30</f>
        <v>0</v>
      </c>
      <c r="Q23" s="100">
        <f>'Returns per Gal.'!Q30</f>
        <v>2.1416670048701296</v>
      </c>
      <c r="R23" s="100">
        <f>'Returns per Gal.'!R30</f>
        <v>0</v>
      </c>
      <c r="S23" s="111">
        <f>'Returns per Gal.'!S30</f>
        <v>0</v>
      </c>
      <c r="T23" s="100">
        <f>'Returns per Gal.'!T30</f>
        <v>0.94875202922077972</v>
      </c>
      <c r="U23" s="100">
        <f>'Returns per Gal.'!U30</f>
        <v>0</v>
      </c>
      <c r="V23" s="100">
        <f>'Returns per Gal.'!V30</f>
        <v>0.19169999999999998</v>
      </c>
      <c r="W23" s="100">
        <f>'Returns per Gal.'!W30</f>
        <v>0</v>
      </c>
      <c r="X23" s="100">
        <f>'Returns per Gal.'!X30</f>
        <v>0.21914999999999998</v>
      </c>
      <c r="Y23" s="100">
        <f>'Returns per Gal.'!Y30</f>
        <v>0</v>
      </c>
      <c r="Z23" s="100">
        <f>'Returns per Gal.'!Z30</f>
        <v>1.3596020292207798</v>
      </c>
      <c r="AA23" s="100">
        <f>'Returns per Gal.'!AA30</f>
        <v>0</v>
      </c>
      <c r="AB23" s="100">
        <f>'Returns per Gal.'!AB30</f>
        <v>0.2135298575757576</v>
      </c>
      <c r="AC23" s="100">
        <f>'Returns per Gal.'!AC30</f>
        <v>0</v>
      </c>
      <c r="AD23" s="100">
        <f>'Returns per Gal.'!AD30</f>
        <v>1.5731318867965374</v>
      </c>
      <c r="AE23" s="100">
        <f>'Returns per Gal.'!AE30</f>
        <v>0</v>
      </c>
      <c r="AF23" s="100">
        <f>'Returns per Gal.'!AF30</f>
        <v>1.3314648819264074</v>
      </c>
      <c r="AG23" s="112"/>
      <c r="AH23" s="100">
        <f>'Returns per Gal.'!AF30</f>
        <v>1.3314648819264074</v>
      </c>
      <c r="AI23" s="100">
        <f>'Returns per Gal.'!AI30</f>
        <v>0.96271497564934982</v>
      </c>
      <c r="AJ23" s="100">
        <f>'Returns per Gal.'!AH30</f>
        <v>0</v>
      </c>
      <c r="AK23" s="100">
        <f>'Returns per Gal.'!AK30</f>
        <v>0.78206497564934985</v>
      </c>
      <c r="AL23" s="100">
        <f>'Returns per Gal.'!AL30</f>
        <v>0</v>
      </c>
      <c r="AM23" s="100">
        <f>'Returns per Gal.'!AM30</f>
        <v>0.56853511807359225</v>
      </c>
      <c r="AN23" s="87">
        <f>'Returns per Gal.'!AN30</f>
        <v>0</v>
      </c>
      <c r="AO23" s="15">
        <f>'Returns per Gal.'!AO30</f>
        <v>0</v>
      </c>
      <c r="AP23" s="88">
        <f>'Returns per Gal.'!AP30</f>
        <v>0</v>
      </c>
      <c r="AQ23" s="100">
        <f>'Returns per Gal.'!AQ30</f>
        <v>0.29044750430292599</v>
      </c>
      <c r="AR23" s="100">
        <f>'Returns per Gal.'!AR30</f>
        <v>0</v>
      </c>
      <c r="AS23" s="100">
        <f>'Returns per Gal.'!AS30</f>
        <v>0.6762117106820138</v>
      </c>
      <c r="AT23" s="100">
        <f>'Returns per Gal.'!AT30</f>
        <v>0</v>
      </c>
      <c r="AU23" s="100">
        <f>'Returns per Gal.'!AU30</f>
        <v>0.96665921498493979</v>
      </c>
      <c r="AV23" s="112">
        <f>'Returns per Gal.'!AV30</f>
        <v>0</v>
      </c>
      <c r="AW23" s="111">
        <f>'Returns per Gal.'!AW30</f>
        <v>0</v>
      </c>
      <c r="AX23" s="100">
        <f>'Returns per Gal.'!AX30</f>
        <v>1.3775092149849397</v>
      </c>
      <c r="AY23" s="100">
        <f>'Returns per Gal.'!AY30</f>
        <v>0</v>
      </c>
      <c r="AZ23" s="100">
        <f>'Returns per Gal.'!AZ30</f>
        <v>1.5910390725606973</v>
      </c>
      <c r="BA23" s="112">
        <f>'Returns per Gal.'!BA30</f>
        <v>0</v>
      </c>
      <c r="BB23" s="111"/>
      <c r="BC23" s="100">
        <f>'Returns per Gal.'!BD30</f>
        <v>0.7641577898851899</v>
      </c>
      <c r="BD23" s="100">
        <f>'Returns per Gal.'!BE30</f>
        <v>0</v>
      </c>
      <c r="BE23" s="100">
        <f>'Returns per Gal.'!BF30</f>
        <v>0.5506279323094323</v>
      </c>
      <c r="BF23" s="100">
        <f>'Returns per Gal.'!BG30</f>
        <v>0</v>
      </c>
      <c r="BG23" s="100">
        <f>'Returns per Gal.'!BH30</f>
        <v>0.56853511807359236</v>
      </c>
      <c r="BH23" s="100">
        <f>'Returns per Gal.'!BI30</f>
        <v>0</v>
      </c>
      <c r="BI23" s="100">
        <f>'Returns per Gal.'!BJ30</f>
        <v>-1.7907185764160061E-2</v>
      </c>
      <c r="BJ23" s="57"/>
      <c r="BL23" s="200">
        <f>'Returns per Bu.'!H30</f>
        <v>2.6565056818181829</v>
      </c>
      <c r="BM23" s="189">
        <f>'Returns per Bu.'!I30</f>
        <v>0</v>
      </c>
      <c r="BN23" s="183">
        <f>'Returns per Bu.'!Q30</f>
        <v>5.9966676136363635</v>
      </c>
      <c r="BO23" s="183">
        <f>'Returns per Bu.'!R30</f>
        <v>0</v>
      </c>
      <c r="BP23" s="361">
        <f>'Returns per Bu.'!S30</f>
        <v>4.2484040124242419</v>
      </c>
      <c r="BQ23" s="182">
        <f>'Returns per Bu.'!AE30</f>
        <v>0</v>
      </c>
      <c r="BR23" s="186">
        <f>'Returns per Bu.'!AF30</f>
        <v>0.49341026529840426</v>
      </c>
      <c r="BS23" s="182">
        <f>'Returns per Bu.'!AM30</f>
        <v>0</v>
      </c>
      <c r="BT23" s="179">
        <f>'Returns per Bu.'!AN30</f>
        <v>2.7066458019578312</v>
      </c>
      <c r="BU23" s="190">
        <f>'Returns per Bu.'!AO30</f>
        <v>0</v>
      </c>
      <c r="BV23" s="15">
        <f t="shared" si="0"/>
        <v>1.8933927899096386</v>
      </c>
      <c r="BW23" s="100">
        <f>'Returns per Bu.'!AJ30</f>
        <v>0.81325301204819278</v>
      </c>
      <c r="BX23" s="100"/>
      <c r="BY23" s="100">
        <f t="shared" si="1"/>
        <v>0.6762117106820138</v>
      </c>
      <c r="BZ23" s="100"/>
      <c r="CA23" s="100"/>
    </row>
    <row r="24" spans="1:79" ht="13.15" hidden="1" x14ac:dyDescent="0.4">
      <c r="A24" s="6">
        <v>39022</v>
      </c>
      <c r="B24" s="6"/>
      <c r="C24" s="58"/>
      <c r="D24" s="100">
        <v>2.04</v>
      </c>
      <c r="E24" s="100">
        <f>'Returns per Gal.'!E31</f>
        <v>0</v>
      </c>
      <c r="F24" s="102">
        <v>106.30952380952381</v>
      </c>
      <c r="G24" s="100">
        <f>'Returns per Gal.'!G31</f>
        <v>0</v>
      </c>
      <c r="H24" s="100">
        <v>3.2774999999999999</v>
      </c>
      <c r="I24" s="100">
        <f>'Returns per Gal.'!I31</f>
        <v>0</v>
      </c>
      <c r="J24" s="103">
        <v>7.26</v>
      </c>
      <c r="K24" s="17">
        <f>'Returns per Gal.'!K31</f>
        <v>0</v>
      </c>
      <c r="L24" s="18"/>
      <c r="M24" s="100">
        <f>'Returns per Gal.'!M31</f>
        <v>2.04</v>
      </c>
      <c r="N24" s="100">
        <f>'Returns per Gal.'!N31</f>
        <v>0</v>
      </c>
      <c r="O24" s="100">
        <f>'Returns per Gal.'!O31</f>
        <v>0.32272534013605442</v>
      </c>
      <c r="P24" s="100">
        <f>'Returns per Gal.'!P31</f>
        <v>0</v>
      </c>
      <c r="Q24" s="100">
        <f>'Returns per Gal.'!Q31</f>
        <v>2.3627253401360546</v>
      </c>
      <c r="R24" s="100">
        <f>'Returns per Gal.'!R31</f>
        <v>0</v>
      </c>
      <c r="S24" s="111">
        <f>'Returns per Gal.'!S31</f>
        <v>0</v>
      </c>
      <c r="T24" s="100">
        <f>'Returns per Gal.'!T31</f>
        <v>1.1705357142857142</v>
      </c>
      <c r="U24" s="100">
        <f>'Returns per Gal.'!U31</f>
        <v>0</v>
      </c>
      <c r="V24" s="100">
        <f>'Returns per Gal.'!V31</f>
        <v>0.21779999999999999</v>
      </c>
      <c r="W24" s="100">
        <f>'Returns per Gal.'!W31</f>
        <v>0</v>
      </c>
      <c r="X24" s="100">
        <f>'Returns per Gal.'!X31</f>
        <v>0.21914999999999998</v>
      </c>
      <c r="Y24" s="100">
        <f>'Returns per Gal.'!Y31</f>
        <v>0</v>
      </c>
      <c r="Z24" s="100">
        <f>'Returns per Gal.'!Z31</f>
        <v>1.6074857142857142</v>
      </c>
      <c r="AA24" s="100">
        <f>'Returns per Gal.'!AA31</f>
        <v>0</v>
      </c>
      <c r="AB24" s="100">
        <f>'Returns per Gal.'!AB31</f>
        <v>0.2135298575757576</v>
      </c>
      <c r="AC24" s="100">
        <f>'Returns per Gal.'!AC31</f>
        <v>0</v>
      </c>
      <c r="AD24" s="100">
        <f>'Returns per Gal.'!AD31</f>
        <v>1.8210155718614718</v>
      </c>
      <c r="AE24" s="100">
        <f>'Returns per Gal.'!AE31</f>
        <v>0</v>
      </c>
      <c r="AF24" s="100">
        <f>'Returns per Gal.'!AF31</f>
        <v>1.4982902317254174</v>
      </c>
      <c r="AG24" s="112"/>
      <c r="AH24" s="100">
        <f>'Returns per Gal.'!AF31</f>
        <v>1.4982902317254174</v>
      </c>
      <c r="AI24" s="100">
        <f>'Returns per Gal.'!AI31</f>
        <v>0.93588962585034041</v>
      </c>
      <c r="AJ24" s="100">
        <f>'Returns per Gal.'!AH31</f>
        <v>0</v>
      </c>
      <c r="AK24" s="100">
        <f>'Returns per Gal.'!AK31</f>
        <v>0.75523962585034043</v>
      </c>
      <c r="AL24" s="100">
        <f>'Returns per Gal.'!AL31</f>
        <v>0</v>
      </c>
      <c r="AM24" s="100">
        <f>'Returns per Gal.'!AM31</f>
        <v>0.54170976827458284</v>
      </c>
      <c r="AN24" s="87">
        <f>'Returns per Gal.'!AN31</f>
        <v>0</v>
      </c>
      <c r="AO24" s="15">
        <f>'Returns per Gal.'!AO31</f>
        <v>0</v>
      </c>
      <c r="AP24" s="88">
        <f>'Returns per Gal.'!AP31</f>
        <v>0</v>
      </c>
      <c r="AQ24" s="100">
        <f>'Returns per Gal.'!AQ31</f>
        <v>0.29044750430292599</v>
      </c>
      <c r="AR24" s="100">
        <f>'Returns per Gal.'!AR31</f>
        <v>0</v>
      </c>
      <c r="AS24" s="100">
        <f>'Returns per Gal.'!AS31</f>
        <v>0.6792137579335199</v>
      </c>
      <c r="AT24" s="100">
        <f>'Returns per Gal.'!AT31</f>
        <v>0</v>
      </c>
      <c r="AU24" s="100">
        <f>'Returns per Gal.'!AU31</f>
        <v>0.96966126223644589</v>
      </c>
      <c r="AV24" s="112">
        <f>'Returns per Gal.'!AV31</f>
        <v>0</v>
      </c>
      <c r="AW24" s="111">
        <f>'Returns per Gal.'!AW31</f>
        <v>0</v>
      </c>
      <c r="AX24" s="100">
        <f>'Returns per Gal.'!AX31</f>
        <v>1.4066112622364457</v>
      </c>
      <c r="AY24" s="100">
        <f>'Returns per Gal.'!AY31</f>
        <v>0</v>
      </c>
      <c r="AZ24" s="100">
        <f>'Returns per Gal.'!AZ31</f>
        <v>1.6201411198122033</v>
      </c>
      <c r="BA24" s="112">
        <f>'Returns per Gal.'!BA31</f>
        <v>0</v>
      </c>
      <c r="BB24" s="111"/>
      <c r="BC24" s="100">
        <f>'Returns per Gal.'!BD31</f>
        <v>0.95611407789960889</v>
      </c>
      <c r="BD24" s="100">
        <f>'Returns per Gal.'!BE31</f>
        <v>0</v>
      </c>
      <c r="BE24" s="100">
        <f>'Returns per Gal.'!BF31</f>
        <v>0.7425842203238513</v>
      </c>
      <c r="BF24" s="100">
        <f>'Returns per Gal.'!BG31</f>
        <v>0</v>
      </c>
      <c r="BG24" s="100">
        <f>'Returns per Gal.'!BH31</f>
        <v>0.54170976827458295</v>
      </c>
      <c r="BH24" s="100">
        <f>'Returns per Gal.'!BI31</f>
        <v>0</v>
      </c>
      <c r="BI24" s="100">
        <f>'Returns per Gal.'!BJ31</f>
        <v>0.20087445204926835</v>
      </c>
      <c r="BJ24" s="57"/>
      <c r="BL24" s="200">
        <f>'Returns per Bu.'!H31</f>
        <v>3.2774999999999999</v>
      </c>
      <c r="BM24" s="189">
        <f>'Returns per Bu.'!I31</f>
        <v>0</v>
      </c>
      <c r="BN24" s="183">
        <f>'Returns per Bu.'!Q31</f>
        <v>6.6156309523809522</v>
      </c>
      <c r="BO24" s="183">
        <f>'Returns per Bu.'!R31</f>
        <v>0</v>
      </c>
      <c r="BP24" s="361">
        <f>'Returns per Bu.'!S31</f>
        <v>4.7942873511688306</v>
      </c>
      <c r="BQ24" s="182">
        <f>'Returns per Bu.'!AE31</f>
        <v>0</v>
      </c>
      <c r="BR24" s="186">
        <f>'Returns per Bu.'!AF31</f>
        <v>0.47012955221615832</v>
      </c>
      <c r="BS24" s="182">
        <f>'Returns per Bu.'!AM31</f>
        <v>0</v>
      </c>
      <c r="BT24" s="179">
        <f>'Returns per Bu.'!AN31</f>
        <v>2.7150515342620483</v>
      </c>
      <c r="BU24" s="190">
        <f>'Returns per Bu.'!AO31</f>
        <v>0</v>
      </c>
      <c r="BV24" s="15">
        <f t="shared" si="0"/>
        <v>1.9017985222138556</v>
      </c>
      <c r="BW24" s="100">
        <f>'Returns per Bu.'!AJ31</f>
        <v>0.81325301204819278</v>
      </c>
      <c r="BX24" s="100"/>
      <c r="BY24" s="100">
        <f t="shared" si="1"/>
        <v>0.6792137579335199</v>
      </c>
      <c r="BZ24" s="100"/>
      <c r="CA24" s="100"/>
    </row>
    <row r="25" spans="1:79" ht="13.15" hidden="1" x14ac:dyDescent="0.4">
      <c r="A25" s="75">
        <v>39052</v>
      </c>
      <c r="B25" s="76"/>
      <c r="C25" s="63"/>
      <c r="D25" s="104">
        <v>2.23</v>
      </c>
      <c r="E25" s="104">
        <f>'Returns per Gal.'!E32</f>
        <v>0</v>
      </c>
      <c r="F25" s="106">
        <v>126.1</v>
      </c>
      <c r="G25" s="104">
        <f>'Returns per Gal.'!G32</f>
        <v>0</v>
      </c>
      <c r="H25" s="104">
        <v>3.4264999999999999</v>
      </c>
      <c r="I25" s="104">
        <f>'Returns per Gal.'!I32</f>
        <v>0</v>
      </c>
      <c r="J25" s="107">
        <v>8.31</v>
      </c>
      <c r="K25" s="72">
        <f>'Returns per Gal.'!K32</f>
        <v>0</v>
      </c>
      <c r="L25" s="73"/>
      <c r="M25" s="104">
        <f>'Returns per Gal.'!M32</f>
        <v>2.23</v>
      </c>
      <c r="N25" s="104">
        <f>'Returns per Gal.'!N32</f>
        <v>0</v>
      </c>
      <c r="O25" s="104">
        <f>'Returns per Gal.'!O32</f>
        <v>0.38280357142857147</v>
      </c>
      <c r="P25" s="104">
        <f>'Returns per Gal.'!P32</f>
        <v>0</v>
      </c>
      <c r="Q25" s="104">
        <f>'Returns per Gal.'!Q32</f>
        <v>2.6128035714285716</v>
      </c>
      <c r="R25" s="104">
        <f>'Returns per Gal.'!R32</f>
        <v>0</v>
      </c>
      <c r="S25" s="113">
        <f>'Returns per Gal.'!S32</f>
        <v>0</v>
      </c>
      <c r="T25" s="104">
        <f>'Returns per Gal.'!T32</f>
        <v>1.2237500000000001</v>
      </c>
      <c r="U25" s="104">
        <f>'Returns per Gal.'!U32</f>
        <v>0</v>
      </c>
      <c r="V25" s="104">
        <f>'Returns per Gal.'!V32</f>
        <v>0.24929999999999999</v>
      </c>
      <c r="W25" s="104">
        <f>'Returns per Gal.'!W32</f>
        <v>0</v>
      </c>
      <c r="X25" s="104">
        <f>'Returns per Gal.'!X32</f>
        <v>0.21914999999999998</v>
      </c>
      <c r="Y25" s="104">
        <f>'Returns per Gal.'!Y32</f>
        <v>0</v>
      </c>
      <c r="Z25" s="104">
        <f>'Returns per Gal.'!Z32</f>
        <v>1.6922000000000001</v>
      </c>
      <c r="AA25" s="104">
        <f>'Returns per Gal.'!AA32</f>
        <v>0</v>
      </c>
      <c r="AB25" s="104">
        <f>'Returns per Gal.'!AB32</f>
        <v>0.2135298575757576</v>
      </c>
      <c r="AC25" s="104">
        <f>'Returns per Gal.'!AC32</f>
        <v>0</v>
      </c>
      <c r="AD25" s="104">
        <f>'Returns per Gal.'!AD32</f>
        <v>1.9057298575757577</v>
      </c>
      <c r="AE25" s="104">
        <f>'Returns per Gal.'!AE32</f>
        <v>0</v>
      </c>
      <c r="AF25" s="104">
        <f>'Returns per Gal.'!AF32</f>
        <v>1.5229262861471864</v>
      </c>
      <c r="AG25" s="114"/>
      <c r="AH25" s="104">
        <f>'Returns per Gal.'!AF32</f>
        <v>1.5229262861471864</v>
      </c>
      <c r="AI25" s="104">
        <f>'Returns per Gal.'!AI32</f>
        <v>1.1012535714285714</v>
      </c>
      <c r="AJ25" s="104">
        <f>'Returns per Gal.'!AH32</f>
        <v>0</v>
      </c>
      <c r="AK25" s="104">
        <f>'Returns per Gal.'!AK32</f>
        <v>0.92060357142857141</v>
      </c>
      <c r="AL25" s="104">
        <f>'Returns per Gal.'!AL32</f>
        <v>0</v>
      </c>
      <c r="AM25" s="104">
        <f>'Returns per Gal.'!AM32</f>
        <v>0.70707371385281381</v>
      </c>
      <c r="AN25" s="89">
        <f>'Returns per Gal.'!AN32</f>
        <v>0</v>
      </c>
      <c r="AO25" s="15">
        <f>'Returns per Gal.'!AO32</f>
        <v>0</v>
      </c>
      <c r="AP25" s="90">
        <f>'Returns per Gal.'!AP32</f>
        <v>0</v>
      </c>
      <c r="AQ25" s="104">
        <f>'Returns per Gal.'!AQ32</f>
        <v>0.29044750430292599</v>
      </c>
      <c r="AR25" s="104">
        <f>'Returns per Gal.'!AR32</f>
        <v>0</v>
      </c>
      <c r="AS25" s="104">
        <f>'Returns per Gal.'!AS32</f>
        <v>0.68221580518502578</v>
      </c>
      <c r="AT25" s="104">
        <f>'Returns per Gal.'!AT32</f>
        <v>0</v>
      </c>
      <c r="AU25" s="104">
        <f>'Returns per Gal.'!AU32</f>
        <v>0.97266330948795177</v>
      </c>
      <c r="AV25" s="114">
        <f>'Returns per Gal.'!AV32</f>
        <v>0</v>
      </c>
      <c r="AW25" s="113">
        <f>'Returns per Gal.'!AW32</f>
        <v>0</v>
      </c>
      <c r="AX25" s="104">
        <f>'Returns per Gal.'!AX32</f>
        <v>1.4411133094879518</v>
      </c>
      <c r="AY25" s="104">
        <f>'Returns per Gal.'!AY32</f>
        <v>0</v>
      </c>
      <c r="AZ25" s="104">
        <f>'Returns per Gal.'!AZ32</f>
        <v>1.6546431670637094</v>
      </c>
      <c r="BA25" s="114">
        <f>'Returns per Gal.'!BA32</f>
        <v>0</v>
      </c>
      <c r="BB25" s="113"/>
      <c r="BC25" s="104">
        <f>'Returns per Gal.'!BD32</f>
        <v>1.1716902619406198</v>
      </c>
      <c r="BD25" s="104">
        <f>'Returns per Gal.'!BE32</f>
        <v>0</v>
      </c>
      <c r="BE25" s="104">
        <f>'Returns per Gal.'!BF32</f>
        <v>0.95816040436486216</v>
      </c>
      <c r="BF25" s="104">
        <f>'Returns per Gal.'!BG32</f>
        <v>0</v>
      </c>
      <c r="BG25" s="104">
        <f>'Returns per Gal.'!BH32</f>
        <v>0.70707371385281381</v>
      </c>
      <c r="BH25" s="104">
        <f>'Returns per Gal.'!BI32</f>
        <v>0</v>
      </c>
      <c r="BI25" s="104">
        <f>'Returns per Gal.'!BJ32</f>
        <v>0.25108669051204835</v>
      </c>
      <c r="BJ25" s="71"/>
      <c r="BL25" s="201">
        <f>'Returns per Bu.'!H32</f>
        <v>3.4264999999999999</v>
      </c>
      <c r="BM25" s="191">
        <f>'Returns per Bu.'!I32</f>
        <v>0</v>
      </c>
      <c r="BN25" s="184">
        <f>'Returns per Bu.'!Q32</f>
        <v>7.3158499999999993</v>
      </c>
      <c r="BO25" s="184">
        <f>'Returns per Bu.'!R32</f>
        <v>0</v>
      </c>
      <c r="BP25" s="362">
        <f>'Returns per Bu.'!S32</f>
        <v>5.4063063987878781</v>
      </c>
      <c r="BQ25" s="181">
        <f>'Returns per Bu.'!AE32</f>
        <v>0</v>
      </c>
      <c r="BR25" s="187">
        <f>'Returns per Bu.'!AF32</f>
        <v>0.61364270675094013</v>
      </c>
      <c r="BS25" s="181">
        <f>'Returns per Bu.'!AM32</f>
        <v>0</v>
      </c>
      <c r="BT25" s="180">
        <f>'Returns per Bu.'!AN32</f>
        <v>2.7234572665662649</v>
      </c>
      <c r="BU25" s="192">
        <f>'Returns per Bu.'!AO32</f>
        <v>0</v>
      </c>
      <c r="BV25" s="15">
        <f t="shared" si="0"/>
        <v>1.9102042545180722</v>
      </c>
      <c r="BW25" s="100">
        <f>'Returns per Bu.'!AJ32</f>
        <v>0.81325301204819278</v>
      </c>
      <c r="BX25" s="100"/>
      <c r="BY25" s="100">
        <f t="shared" si="1"/>
        <v>0.68221580518502578</v>
      </c>
      <c r="BZ25" s="100"/>
      <c r="CA25" s="100"/>
    </row>
    <row r="26" spans="1:79" ht="13.15" hidden="1" x14ac:dyDescent="0.4">
      <c r="A26" s="22">
        <v>39083</v>
      </c>
      <c r="B26" s="6"/>
      <c r="C26" s="55"/>
      <c r="D26" s="100">
        <v>2.15</v>
      </c>
      <c r="E26" s="101">
        <f>'Returns per Gal.'!E33</f>
        <v>0</v>
      </c>
      <c r="F26" s="102">
        <v>128.08750000000001</v>
      </c>
      <c r="G26" s="101">
        <f>'Returns per Gal.'!G33</f>
        <v>0</v>
      </c>
      <c r="H26" s="100">
        <v>3.5306250000000001</v>
      </c>
      <c r="I26" s="101">
        <f>'Returns per Gal.'!I33</f>
        <v>0</v>
      </c>
      <c r="J26" s="103">
        <v>8.8699999999999992</v>
      </c>
      <c r="K26" s="16">
        <f>'Returns per Gal.'!K33</f>
        <v>0</v>
      </c>
      <c r="L26" s="91"/>
      <c r="M26" s="100">
        <f>'Returns per Gal.'!M33</f>
        <v>2.15</v>
      </c>
      <c r="N26" s="115">
        <f>'Returns per Gal.'!N33</f>
        <v>0</v>
      </c>
      <c r="O26" s="100">
        <f>'Returns per Gal.'!O33</f>
        <v>0.38883705357142856</v>
      </c>
      <c r="P26" s="100">
        <f>'Returns per Gal.'!P33</f>
        <v>0</v>
      </c>
      <c r="Q26" s="100">
        <f>'Returns per Gal.'!Q33</f>
        <v>2.5388370535714286</v>
      </c>
      <c r="R26" s="115">
        <f>'Returns per Gal.'!R33</f>
        <v>0</v>
      </c>
      <c r="S26" s="116">
        <f>'Returns per Gal.'!S33</f>
        <v>0</v>
      </c>
      <c r="T26" s="100">
        <f>'Returns per Gal.'!T33</f>
        <v>1.2609375</v>
      </c>
      <c r="U26" s="115">
        <f>'Returns per Gal.'!U33</f>
        <v>0</v>
      </c>
      <c r="V26" s="100">
        <f>'Returns per Gal.'!V33</f>
        <v>0.2661</v>
      </c>
      <c r="W26" s="115">
        <f>'Returns per Gal.'!W33</f>
        <v>0</v>
      </c>
      <c r="X26" s="100">
        <f>'Returns per Gal.'!X33</f>
        <v>0.21914999999999998</v>
      </c>
      <c r="Y26" s="115">
        <f>'Returns per Gal.'!Y33</f>
        <v>0</v>
      </c>
      <c r="Z26" s="100">
        <f>'Returns per Gal.'!Z33</f>
        <v>1.7461875</v>
      </c>
      <c r="AA26" s="115">
        <f>'Returns per Gal.'!AA33</f>
        <v>0</v>
      </c>
      <c r="AB26" s="100">
        <f>'Returns per Gal.'!AB33</f>
        <v>0.2135298575757576</v>
      </c>
      <c r="AC26" s="115">
        <f>'Returns per Gal.'!AC33</f>
        <v>0</v>
      </c>
      <c r="AD26" s="100">
        <f>'Returns per Gal.'!AD33</f>
        <v>1.9597173575757576</v>
      </c>
      <c r="AE26" s="115">
        <f>'Returns per Gal.'!AE33</f>
        <v>0</v>
      </c>
      <c r="AF26" s="100">
        <f>'Returns per Gal.'!AF33</f>
        <v>1.5708803040043291</v>
      </c>
      <c r="AG26" s="112"/>
      <c r="AH26" s="100">
        <f>'Returns per Gal.'!AF33</f>
        <v>1.5708803040043291</v>
      </c>
      <c r="AI26" s="100">
        <f>'Returns per Gal.'!AI33</f>
        <v>0.97329955357142861</v>
      </c>
      <c r="AJ26" s="100">
        <f>'Returns per Gal.'!AH33</f>
        <v>0</v>
      </c>
      <c r="AK26" s="100">
        <f>'Returns per Gal.'!AK33</f>
        <v>0.79264955357142863</v>
      </c>
      <c r="AL26" s="100">
        <f>'Returns per Gal.'!AL33</f>
        <v>0</v>
      </c>
      <c r="AM26" s="100">
        <f>'Returns per Gal.'!AM33</f>
        <v>0.57911969599567104</v>
      </c>
      <c r="AN26" s="87">
        <f>'Returns per Gal.'!AN33</f>
        <v>0</v>
      </c>
      <c r="AO26" s="15">
        <f>'Returns per Gal.'!AO33</f>
        <v>0</v>
      </c>
      <c r="AP26" s="88">
        <f>'Returns per Gal.'!AP33</f>
        <v>0</v>
      </c>
      <c r="AQ26" s="100">
        <f>'Returns per Gal.'!AQ33</f>
        <v>0.29044750430292599</v>
      </c>
      <c r="AR26" s="100">
        <f>'Returns per Gal.'!AR33</f>
        <v>0</v>
      </c>
      <c r="AS26" s="100">
        <f>'Returns per Gal.'!AS33</f>
        <v>0.68521785243653188</v>
      </c>
      <c r="AT26" s="100">
        <f>'Returns per Gal.'!AT33</f>
        <v>0</v>
      </c>
      <c r="AU26" s="100">
        <f>'Returns per Gal.'!AU33</f>
        <v>0.97566535673945787</v>
      </c>
      <c r="AV26" s="112">
        <f>'Returns per Gal.'!AV33</f>
        <v>0</v>
      </c>
      <c r="AW26" s="111">
        <f>'Returns per Gal.'!AW33</f>
        <v>0</v>
      </c>
      <c r="AX26" s="100">
        <f>'Returns per Gal.'!AX33</f>
        <v>1.4609153567394579</v>
      </c>
      <c r="AY26" s="100">
        <f>'Returns per Gal.'!AY33</f>
        <v>0</v>
      </c>
      <c r="AZ26" s="100">
        <f>'Returns per Gal.'!AZ33</f>
        <v>1.6744452143152155</v>
      </c>
      <c r="BA26" s="112">
        <f>'Returns per Gal.'!BA33</f>
        <v>0</v>
      </c>
      <c r="BB26" s="111"/>
      <c r="BC26" s="100">
        <f>'Returns per Gal.'!BD33</f>
        <v>1.0779216968319707</v>
      </c>
      <c r="BD26" s="100">
        <f>'Returns per Gal.'!BE33</f>
        <v>0</v>
      </c>
      <c r="BE26" s="100">
        <f>'Returns per Gal.'!BF33</f>
        <v>0.8643918392562131</v>
      </c>
      <c r="BF26" s="100">
        <f>'Returns per Gal.'!BG33</f>
        <v>0</v>
      </c>
      <c r="BG26" s="100">
        <f>'Returns per Gal.'!BH33</f>
        <v>0.57911969599567092</v>
      </c>
      <c r="BH26" s="100">
        <f>'Returns per Gal.'!BI33</f>
        <v>0</v>
      </c>
      <c r="BI26" s="100">
        <f>'Returns per Gal.'!BJ33</f>
        <v>0.28527214326054218</v>
      </c>
      <c r="BJ26" s="57"/>
      <c r="BL26" s="200">
        <f>'Returns per Bu.'!H33</f>
        <v>3.5306250000000001</v>
      </c>
      <c r="BM26" s="189">
        <f>'Returns per Bu.'!I33</f>
        <v>0</v>
      </c>
      <c r="BN26" s="183">
        <f>'Returns per Bu.'!Q33</f>
        <v>7.1087437499999995</v>
      </c>
      <c r="BO26" s="183">
        <f>'Returns per Bu.'!R33</f>
        <v>0</v>
      </c>
      <c r="BP26" s="361">
        <f>'Returns per Bu.'!S33</f>
        <v>5.1521601487878783</v>
      </c>
      <c r="BQ26" s="182">
        <f>'Returns per Bu.'!AE33</f>
        <v>0</v>
      </c>
      <c r="BR26" s="186">
        <f>'Returns per Bu.'!AF33</f>
        <v>0.50259622274339022</v>
      </c>
      <c r="BS26" s="182">
        <f>'Returns per Bu.'!AM33</f>
        <v>0</v>
      </c>
      <c r="BT26" s="179">
        <f>'Returns per Bu.'!AN33</f>
        <v>2.7318629988704819</v>
      </c>
      <c r="BU26" s="190">
        <f>'Returns per Bu.'!AO33</f>
        <v>0</v>
      </c>
      <c r="BV26" s="15">
        <f t="shared" si="0"/>
        <v>1.9186099868222892</v>
      </c>
      <c r="BW26" s="100">
        <f>'Returns per Bu.'!AJ33</f>
        <v>0.81325301204819278</v>
      </c>
      <c r="BX26" s="100"/>
      <c r="BY26" s="100">
        <f t="shared" si="1"/>
        <v>0.68521785243653188</v>
      </c>
      <c r="BZ26" s="100"/>
      <c r="CA26" s="100"/>
    </row>
    <row r="27" spans="1:79" ht="13.15" hidden="1" x14ac:dyDescent="0.4">
      <c r="A27" s="8">
        <v>39114</v>
      </c>
      <c r="B27" s="8"/>
      <c r="C27" s="55"/>
      <c r="D27" s="100">
        <v>1.9</v>
      </c>
      <c r="E27" s="101">
        <f>'Returns per Gal.'!E34</f>
        <v>0</v>
      </c>
      <c r="F27" s="102">
        <v>127.55555555555556</v>
      </c>
      <c r="G27" s="101">
        <f>'Returns per Gal.'!G34</f>
        <v>0</v>
      </c>
      <c r="H27" s="100">
        <v>3.8377777777777777</v>
      </c>
      <c r="I27" s="101">
        <f>'Returns per Gal.'!I34</f>
        <v>0</v>
      </c>
      <c r="J27" s="103">
        <v>9.39</v>
      </c>
      <c r="K27" s="16">
        <f>'Returns per Gal.'!K34</f>
        <v>0</v>
      </c>
      <c r="L27" s="91"/>
      <c r="M27" s="100">
        <f>'Returns per Gal.'!M34</f>
        <v>1.9</v>
      </c>
      <c r="N27" s="115">
        <f>'Returns per Gal.'!N34</f>
        <v>0</v>
      </c>
      <c r="O27" s="100">
        <f>'Returns per Gal.'!O34</f>
        <v>0.38722222222222225</v>
      </c>
      <c r="P27" s="100">
        <f>'Returns per Gal.'!P34</f>
        <v>0</v>
      </c>
      <c r="Q27" s="100">
        <f>'Returns per Gal.'!Q34</f>
        <v>2.2872222222222223</v>
      </c>
      <c r="R27" s="115">
        <f>'Returns per Gal.'!R34</f>
        <v>0</v>
      </c>
      <c r="S27" s="116">
        <f>'Returns per Gal.'!S34</f>
        <v>0</v>
      </c>
      <c r="T27" s="100">
        <f>'Returns per Gal.'!T34</f>
        <v>1.3706349206349207</v>
      </c>
      <c r="U27" s="115">
        <f>'Returns per Gal.'!U34</f>
        <v>0</v>
      </c>
      <c r="V27" s="100">
        <f>'Returns per Gal.'!V34</f>
        <v>0.28170000000000001</v>
      </c>
      <c r="W27" s="115">
        <f>'Returns per Gal.'!W34</f>
        <v>0</v>
      </c>
      <c r="X27" s="100">
        <f>'Returns per Gal.'!X34</f>
        <v>0.21914999999999998</v>
      </c>
      <c r="Y27" s="115">
        <f>'Returns per Gal.'!Y34</f>
        <v>0</v>
      </c>
      <c r="Z27" s="100">
        <f>'Returns per Gal.'!Z34</f>
        <v>1.8714849206349207</v>
      </c>
      <c r="AA27" s="115">
        <f>'Returns per Gal.'!AA34</f>
        <v>0</v>
      </c>
      <c r="AB27" s="100">
        <f>'Returns per Gal.'!AB34</f>
        <v>0.2135298575757576</v>
      </c>
      <c r="AC27" s="115">
        <f>'Returns per Gal.'!AC34</f>
        <v>0</v>
      </c>
      <c r="AD27" s="100">
        <f>'Returns per Gal.'!AD34</f>
        <v>2.0850147782106783</v>
      </c>
      <c r="AE27" s="115">
        <f>'Returns per Gal.'!AE34</f>
        <v>0</v>
      </c>
      <c r="AF27" s="100">
        <f>'Returns per Gal.'!AF34</f>
        <v>1.6977925559884559</v>
      </c>
      <c r="AG27" s="112"/>
      <c r="AH27" s="100">
        <f>'Returns per Gal.'!AF34</f>
        <v>1.6977925559884559</v>
      </c>
      <c r="AI27" s="100">
        <f>'Returns per Gal.'!AI34</f>
        <v>0.59638730158730158</v>
      </c>
      <c r="AJ27" s="100">
        <f>'Returns per Gal.'!AH34</f>
        <v>0</v>
      </c>
      <c r="AK27" s="100">
        <f>'Returns per Gal.'!AK34</f>
        <v>0.4157373015873016</v>
      </c>
      <c r="AL27" s="100">
        <f>'Returns per Gal.'!AL34</f>
        <v>0</v>
      </c>
      <c r="AM27" s="100">
        <f>'Returns per Gal.'!AM34</f>
        <v>0.202207444011544</v>
      </c>
      <c r="AN27" s="87">
        <f>'Returns per Gal.'!AN34</f>
        <v>0</v>
      </c>
      <c r="AO27" s="15">
        <f>'Returns per Gal.'!AO34</f>
        <v>0</v>
      </c>
      <c r="AP27" s="88">
        <f>'Returns per Gal.'!AP34</f>
        <v>0</v>
      </c>
      <c r="AQ27" s="100">
        <f>'Returns per Gal.'!AQ34</f>
        <v>0.29044750430292599</v>
      </c>
      <c r="AR27" s="100">
        <f>'Returns per Gal.'!AR34</f>
        <v>0</v>
      </c>
      <c r="AS27" s="100">
        <f>'Returns per Gal.'!AS34</f>
        <v>0.68821989968803798</v>
      </c>
      <c r="AT27" s="100">
        <f>'Returns per Gal.'!AT34</f>
        <v>0</v>
      </c>
      <c r="AU27" s="100">
        <f>'Returns per Gal.'!AU34</f>
        <v>0.97866740399096397</v>
      </c>
      <c r="AV27" s="112">
        <f>'Returns per Gal.'!AV34</f>
        <v>0</v>
      </c>
      <c r="AW27" s="111">
        <f>'Returns per Gal.'!AW34</f>
        <v>0</v>
      </c>
      <c r="AX27" s="100">
        <f>'Returns per Gal.'!AX34</f>
        <v>1.479517403990964</v>
      </c>
      <c r="AY27" s="100">
        <f>'Returns per Gal.'!AY34</f>
        <v>0</v>
      </c>
      <c r="AZ27" s="100">
        <f>'Returns per Gal.'!AZ34</f>
        <v>1.6930472615667216</v>
      </c>
      <c r="BA27" s="112">
        <f>'Returns per Gal.'!BA34</f>
        <v>0</v>
      </c>
      <c r="BB27" s="111"/>
      <c r="BC27" s="100">
        <f>'Returns per Gal.'!BD34</f>
        <v>0.80770481823125828</v>
      </c>
      <c r="BD27" s="100">
        <f>'Returns per Gal.'!BE34</f>
        <v>0</v>
      </c>
      <c r="BE27" s="100">
        <f>'Returns per Gal.'!BF34</f>
        <v>0.59417496065550068</v>
      </c>
      <c r="BF27" s="100">
        <f>'Returns per Gal.'!BG34</f>
        <v>0</v>
      </c>
      <c r="BG27" s="100">
        <f>'Returns per Gal.'!BH34</f>
        <v>0.202207444011544</v>
      </c>
      <c r="BH27" s="100">
        <f>'Returns per Gal.'!BI34</f>
        <v>0</v>
      </c>
      <c r="BI27" s="100">
        <f>'Returns per Gal.'!BJ34</f>
        <v>0.39196751664395668</v>
      </c>
      <c r="BJ27" s="57"/>
      <c r="BL27" s="200">
        <f>'Returns per Bu.'!H34</f>
        <v>3.8377777777777777</v>
      </c>
      <c r="BM27" s="189">
        <f>'Returns per Bu.'!I34</f>
        <v>0</v>
      </c>
      <c r="BN27" s="183">
        <f>'Returns per Bu.'!Q34</f>
        <v>6.4042222222222218</v>
      </c>
      <c r="BO27" s="183">
        <f>'Returns per Bu.'!R34</f>
        <v>0</v>
      </c>
      <c r="BP27" s="361">
        <f>'Returns per Bu.'!S34</f>
        <v>4.4039586210100996</v>
      </c>
      <c r="BQ27" s="182">
        <f>'Returns per Bu.'!AE34</f>
        <v>0</v>
      </c>
      <c r="BR27" s="186">
        <f>'Returns per Bu.'!AF34</f>
        <v>0.17548824236770075</v>
      </c>
      <c r="BS27" s="182">
        <f>'Returns per Bu.'!AM34</f>
        <v>0</v>
      </c>
      <c r="BT27" s="179">
        <f>'Returns per Bu.'!AN34</f>
        <v>2.7402687311746989</v>
      </c>
      <c r="BU27" s="190">
        <f>'Returns per Bu.'!AO34</f>
        <v>0</v>
      </c>
      <c r="BV27" s="15">
        <f t="shared" si="0"/>
        <v>1.9270157191265063</v>
      </c>
      <c r="BW27" s="100">
        <f>'Returns per Bu.'!AJ34</f>
        <v>0.81325301204819278</v>
      </c>
      <c r="BX27" s="100"/>
      <c r="BY27" s="100">
        <f t="shared" si="1"/>
        <v>0.68821989968803798</v>
      </c>
      <c r="BZ27" s="100"/>
      <c r="CA27" s="100"/>
    </row>
    <row r="28" spans="1:79" ht="13.15" hidden="1" x14ac:dyDescent="0.4">
      <c r="A28" s="6">
        <v>39142</v>
      </c>
      <c r="B28" s="6"/>
      <c r="C28" s="55"/>
      <c r="D28" s="100">
        <v>2.19</v>
      </c>
      <c r="E28" s="101">
        <f>'Returns per Gal.'!E35</f>
        <v>0</v>
      </c>
      <c r="F28" s="102">
        <v>129.28571428571428</v>
      </c>
      <c r="G28" s="101">
        <f>'Returns per Gal.'!G35</f>
        <v>0</v>
      </c>
      <c r="H28" s="100">
        <v>3.7503690476190483</v>
      </c>
      <c r="I28" s="101">
        <f>'Returns per Gal.'!I35</f>
        <v>0</v>
      </c>
      <c r="J28" s="103">
        <v>9.2799999999999994</v>
      </c>
      <c r="K28" s="16">
        <f>'Returns per Gal.'!K35</f>
        <v>0</v>
      </c>
      <c r="L28" s="91"/>
      <c r="M28" s="100">
        <f>'Returns per Gal.'!M35</f>
        <v>2.19</v>
      </c>
      <c r="N28" s="115">
        <f>'Returns per Gal.'!N35</f>
        <v>0</v>
      </c>
      <c r="O28" s="100">
        <f>'Returns per Gal.'!O35</f>
        <v>0.39247448979591842</v>
      </c>
      <c r="P28" s="100">
        <f>'Returns per Gal.'!P35</f>
        <v>0</v>
      </c>
      <c r="Q28" s="100">
        <f>'Returns per Gal.'!Q35</f>
        <v>2.5824744897959184</v>
      </c>
      <c r="R28" s="115">
        <f>'Returns per Gal.'!R35</f>
        <v>0</v>
      </c>
      <c r="S28" s="116">
        <f>'Returns per Gal.'!S35</f>
        <v>0</v>
      </c>
      <c r="T28" s="100">
        <f>'Returns per Gal.'!T35</f>
        <v>1.339417517006803</v>
      </c>
      <c r="U28" s="115">
        <f>'Returns per Gal.'!U35</f>
        <v>0</v>
      </c>
      <c r="V28" s="100">
        <f>'Returns per Gal.'!V35</f>
        <v>0.27839999999999998</v>
      </c>
      <c r="W28" s="115">
        <f>'Returns per Gal.'!W35</f>
        <v>0</v>
      </c>
      <c r="X28" s="100">
        <f>'Returns per Gal.'!X35</f>
        <v>0.21914999999999998</v>
      </c>
      <c r="Y28" s="115">
        <f>'Returns per Gal.'!Y35</f>
        <v>0</v>
      </c>
      <c r="Z28" s="100">
        <f>'Returns per Gal.'!Z35</f>
        <v>1.8369675170068029</v>
      </c>
      <c r="AA28" s="115">
        <f>'Returns per Gal.'!AA35</f>
        <v>0</v>
      </c>
      <c r="AB28" s="100">
        <f>'Returns per Gal.'!AB35</f>
        <v>0.2135298575757576</v>
      </c>
      <c r="AC28" s="115">
        <f>'Returns per Gal.'!AC35</f>
        <v>0</v>
      </c>
      <c r="AD28" s="100">
        <f>'Returns per Gal.'!AD35</f>
        <v>2.0504973745825605</v>
      </c>
      <c r="AE28" s="115">
        <f>'Returns per Gal.'!AE35</f>
        <v>0</v>
      </c>
      <c r="AF28" s="100">
        <f>'Returns per Gal.'!AF35</f>
        <v>1.6580228847866421</v>
      </c>
      <c r="AG28" s="112"/>
      <c r="AH28" s="100">
        <f>'Returns per Gal.'!AF35</f>
        <v>1.6580228847866421</v>
      </c>
      <c r="AI28" s="100">
        <f>'Returns per Gal.'!AI35</f>
        <v>0.92615697278911546</v>
      </c>
      <c r="AJ28" s="100">
        <f>'Returns per Gal.'!AH35</f>
        <v>0</v>
      </c>
      <c r="AK28" s="100">
        <f>'Returns per Gal.'!AK35</f>
        <v>0.74550697278911549</v>
      </c>
      <c r="AL28" s="100">
        <f>'Returns per Gal.'!AL35</f>
        <v>0</v>
      </c>
      <c r="AM28" s="100">
        <f>'Returns per Gal.'!AM35</f>
        <v>0.53197711521335789</v>
      </c>
      <c r="AN28" s="87">
        <f>'Returns per Gal.'!AN35</f>
        <v>0</v>
      </c>
      <c r="AO28" s="15">
        <f>'Returns per Gal.'!AO35</f>
        <v>0</v>
      </c>
      <c r="AP28" s="88">
        <f>'Returns per Gal.'!AP35</f>
        <v>0</v>
      </c>
      <c r="AQ28" s="100">
        <f>'Returns per Gal.'!AQ35</f>
        <v>0.29044750430292599</v>
      </c>
      <c r="AR28" s="100">
        <f>'Returns per Gal.'!AR35</f>
        <v>0</v>
      </c>
      <c r="AS28" s="100">
        <f>'Returns per Gal.'!AS35</f>
        <v>0.69122194693954386</v>
      </c>
      <c r="AT28" s="100">
        <f>'Returns per Gal.'!AT35</f>
        <v>0</v>
      </c>
      <c r="AU28" s="100">
        <f>'Returns per Gal.'!AU35</f>
        <v>0.98166945124246985</v>
      </c>
      <c r="AV28" s="112">
        <f>'Returns per Gal.'!AV35</f>
        <v>0</v>
      </c>
      <c r="AW28" s="111">
        <f>'Returns per Gal.'!AW35</f>
        <v>0</v>
      </c>
      <c r="AX28" s="100">
        <f>'Returns per Gal.'!AX35</f>
        <v>1.4792194512424697</v>
      </c>
      <c r="AY28" s="100">
        <f>'Returns per Gal.'!AY35</f>
        <v>0</v>
      </c>
      <c r="AZ28" s="100">
        <f>'Returns per Gal.'!AZ35</f>
        <v>1.6927493088182273</v>
      </c>
      <c r="BA28" s="112">
        <f>'Returns per Gal.'!BA35</f>
        <v>0</v>
      </c>
      <c r="BB28" s="111"/>
      <c r="BC28" s="100">
        <f>'Returns per Gal.'!BD35</f>
        <v>1.1032550385534488</v>
      </c>
      <c r="BD28" s="100">
        <f>'Returns per Gal.'!BE35</f>
        <v>0</v>
      </c>
      <c r="BE28" s="100">
        <f>'Returns per Gal.'!BF35</f>
        <v>0.88972518097769115</v>
      </c>
      <c r="BF28" s="100">
        <f>'Returns per Gal.'!BG35</f>
        <v>0</v>
      </c>
      <c r="BG28" s="100">
        <f>'Returns per Gal.'!BH35</f>
        <v>0.531977115213358</v>
      </c>
      <c r="BH28" s="100">
        <f>'Returns per Gal.'!BI35</f>
        <v>0</v>
      </c>
      <c r="BI28" s="100">
        <f>'Returns per Gal.'!BJ35</f>
        <v>0.35774806576433316</v>
      </c>
      <c r="BJ28" s="57"/>
      <c r="BL28" s="200">
        <f>'Returns per Bu.'!H35</f>
        <v>3.7503690476190483</v>
      </c>
      <c r="BM28" s="189">
        <f>'Returns per Bu.'!I35</f>
        <v>0</v>
      </c>
      <c r="BN28" s="183">
        <f>'Returns per Bu.'!Q35</f>
        <v>7.2309285714285707</v>
      </c>
      <c r="BO28" s="183">
        <f>'Returns per Bu.'!R35</f>
        <v>0</v>
      </c>
      <c r="BP28" s="361">
        <f>'Returns per Bu.'!S35</f>
        <v>5.2399049702164495</v>
      </c>
      <c r="BQ28" s="182">
        <f>'Returns per Bu.'!AE35</f>
        <v>0</v>
      </c>
      <c r="BR28" s="186">
        <f>'Returns per Bu.'!AF35</f>
        <v>0.46168294834537565</v>
      </c>
      <c r="BS28" s="182">
        <f>'Returns per Bu.'!AM35</f>
        <v>0</v>
      </c>
      <c r="BT28" s="179">
        <f>'Returns per Bu.'!AN35</f>
        <v>2.7486744634789155</v>
      </c>
      <c r="BU28" s="190">
        <f>'Returns per Bu.'!AO35</f>
        <v>0</v>
      </c>
      <c r="BV28" s="15">
        <f t="shared" si="0"/>
        <v>1.9354214514307229</v>
      </c>
      <c r="BW28" s="100">
        <f>'Returns per Bu.'!AJ35</f>
        <v>0.81325301204819278</v>
      </c>
      <c r="BX28" s="100"/>
      <c r="BY28" s="100">
        <f t="shared" si="1"/>
        <v>0.69122194693954386</v>
      </c>
      <c r="BZ28" s="100"/>
      <c r="CA28" s="100"/>
    </row>
    <row r="29" spans="1:79" ht="13.15" hidden="1" x14ac:dyDescent="0.4">
      <c r="A29" s="8">
        <v>39173</v>
      </c>
      <c r="B29" s="8"/>
      <c r="C29" s="55"/>
      <c r="D29" s="100">
        <v>2.16</v>
      </c>
      <c r="E29" s="101">
        <f>'Returns per Gal.'!E36</f>
        <v>0</v>
      </c>
      <c r="F29" s="102">
        <v>112.42857142857143</v>
      </c>
      <c r="G29" s="101">
        <f>'Returns per Gal.'!G36</f>
        <v>0</v>
      </c>
      <c r="H29" s="100">
        <v>3.3292857142857133</v>
      </c>
      <c r="I29" s="101">
        <f>'Returns per Gal.'!I36</f>
        <v>0</v>
      </c>
      <c r="J29" s="103">
        <v>8.58</v>
      </c>
      <c r="K29" s="16">
        <f>'Returns per Gal.'!K36</f>
        <v>0</v>
      </c>
      <c r="L29" s="91"/>
      <c r="M29" s="100">
        <f>'Returns per Gal.'!M36</f>
        <v>2.16</v>
      </c>
      <c r="N29" s="115">
        <f>'Returns per Gal.'!N36</f>
        <v>0</v>
      </c>
      <c r="O29" s="100">
        <f>'Returns per Gal.'!O36</f>
        <v>0.34130102040816335</v>
      </c>
      <c r="P29" s="100">
        <f>'Returns per Gal.'!P36</f>
        <v>0</v>
      </c>
      <c r="Q29" s="100">
        <f>'Returns per Gal.'!Q36</f>
        <v>2.5013010204081634</v>
      </c>
      <c r="R29" s="115">
        <f>'Returns per Gal.'!R36</f>
        <v>0</v>
      </c>
      <c r="S29" s="116">
        <f>'Returns per Gal.'!S36</f>
        <v>0</v>
      </c>
      <c r="T29" s="100">
        <f>'Returns per Gal.'!T36</f>
        <v>1.1890306122448977</v>
      </c>
      <c r="U29" s="115">
        <f>'Returns per Gal.'!U36</f>
        <v>0</v>
      </c>
      <c r="V29" s="100">
        <f>'Returns per Gal.'!V36</f>
        <v>0.25740000000000002</v>
      </c>
      <c r="W29" s="115">
        <f>'Returns per Gal.'!W36</f>
        <v>0</v>
      </c>
      <c r="X29" s="100">
        <f>'Returns per Gal.'!X36</f>
        <v>0.21914999999999998</v>
      </c>
      <c r="Y29" s="115">
        <f>'Returns per Gal.'!Y36</f>
        <v>0</v>
      </c>
      <c r="Z29" s="100">
        <f>'Returns per Gal.'!Z36</f>
        <v>1.6655806122448977</v>
      </c>
      <c r="AA29" s="115">
        <f>'Returns per Gal.'!AA36</f>
        <v>0</v>
      </c>
      <c r="AB29" s="100">
        <f>'Returns per Gal.'!AB36</f>
        <v>0.2135298575757576</v>
      </c>
      <c r="AC29" s="115">
        <f>'Returns per Gal.'!AC36</f>
        <v>0</v>
      </c>
      <c r="AD29" s="100">
        <f>'Returns per Gal.'!AD36</f>
        <v>1.8791104698206553</v>
      </c>
      <c r="AE29" s="115">
        <f>'Returns per Gal.'!AE36</f>
        <v>0</v>
      </c>
      <c r="AF29" s="100">
        <f>'Returns per Gal.'!AF36</f>
        <v>1.5378094494124919</v>
      </c>
      <c r="AG29" s="112"/>
      <c r="AH29" s="100">
        <f>'Returns per Gal.'!AF36</f>
        <v>1.5378094494124919</v>
      </c>
      <c r="AI29" s="100">
        <f>'Returns per Gal.'!AI36</f>
        <v>1.0163704081632656</v>
      </c>
      <c r="AJ29" s="100">
        <f>'Returns per Gal.'!AH36</f>
        <v>0</v>
      </c>
      <c r="AK29" s="100">
        <f>'Returns per Gal.'!AK36</f>
        <v>0.83572040816326565</v>
      </c>
      <c r="AL29" s="100">
        <f>'Returns per Gal.'!AL36</f>
        <v>0</v>
      </c>
      <c r="AM29" s="100">
        <f>'Returns per Gal.'!AM36</f>
        <v>0.62219055058750805</v>
      </c>
      <c r="AN29" s="87">
        <f>'Returns per Gal.'!AN36</f>
        <v>0</v>
      </c>
      <c r="AO29" s="15">
        <f>'Returns per Gal.'!AO36</f>
        <v>0</v>
      </c>
      <c r="AP29" s="88">
        <f>'Returns per Gal.'!AP36</f>
        <v>0</v>
      </c>
      <c r="AQ29" s="100">
        <f>'Returns per Gal.'!AQ36</f>
        <v>0.29044750430292599</v>
      </c>
      <c r="AR29" s="100">
        <f>'Returns per Gal.'!AR36</f>
        <v>0</v>
      </c>
      <c r="AS29" s="100">
        <f>'Returns per Gal.'!AS36</f>
        <v>0.69422399419104996</v>
      </c>
      <c r="AT29" s="100">
        <f>'Returns per Gal.'!AT36</f>
        <v>0</v>
      </c>
      <c r="AU29" s="100">
        <f>'Returns per Gal.'!AU36</f>
        <v>0.98467149849397595</v>
      </c>
      <c r="AV29" s="112">
        <f>'Returns per Gal.'!AV36</f>
        <v>0</v>
      </c>
      <c r="AW29" s="111">
        <f>'Returns per Gal.'!AW36</f>
        <v>0</v>
      </c>
      <c r="AX29" s="100">
        <f>'Returns per Gal.'!AX36</f>
        <v>1.461221498493976</v>
      </c>
      <c r="AY29" s="100">
        <f>'Returns per Gal.'!AY36</f>
        <v>0</v>
      </c>
      <c r="AZ29" s="100">
        <f>'Returns per Gal.'!AZ36</f>
        <v>1.6747513560697336</v>
      </c>
      <c r="BA29" s="112">
        <f>'Returns per Gal.'!BA36</f>
        <v>0</v>
      </c>
      <c r="BB29" s="111"/>
      <c r="BC29" s="100">
        <f>'Returns per Gal.'!BD36</f>
        <v>1.0400795219141874</v>
      </c>
      <c r="BD29" s="100">
        <f>'Returns per Gal.'!BE36</f>
        <v>0</v>
      </c>
      <c r="BE29" s="100">
        <f>'Returns per Gal.'!BF36</f>
        <v>0.8265496643384298</v>
      </c>
      <c r="BF29" s="100">
        <f>'Returns per Gal.'!BG36</f>
        <v>0</v>
      </c>
      <c r="BG29" s="100">
        <f>'Returns per Gal.'!BH36</f>
        <v>0.62219055058750805</v>
      </c>
      <c r="BH29" s="100">
        <f>'Returns per Gal.'!BI36</f>
        <v>0</v>
      </c>
      <c r="BI29" s="100">
        <f>'Returns per Gal.'!BJ36</f>
        <v>0.20435911375092175</v>
      </c>
      <c r="BJ29" s="57"/>
      <c r="BL29" s="200">
        <f>'Returns per Bu.'!H36</f>
        <v>3.3292857142857133</v>
      </c>
      <c r="BM29" s="189">
        <f>'Returns per Bu.'!I36</f>
        <v>0</v>
      </c>
      <c r="BN29" s="183">
        <f>'Returns per Bu.'!Q36</f>
        <v>7.0036428571428573</v>
      </c>
      <c r="BO29" s="183">
        <f>'Returns per Bu.'!R36</f>
        <v>0</v>
      </c>
      <c r="BP29" s="361">
        <f>'Returns per Bu.'!S36</f>
        <v>5.0714192559307367</v>
      </c>
      <c r="BQ29" s="182">
        <f>'Returns per Bu.'!AE36</f>
        <v>0</v>
      </c>
      <c r="BR29" s="186">
        <f>'Returns per Bu.'!AF36</f>
        <v>0.53997579898275405</v>
      </c>
      <c r="BS29" s="182">
        <f>'Returns per Bu.'!AM36</f>
        <v>0</v>
      </c>
      <c r="BT29" s="179">
        <f>'Returns per Bu.'!AN36</f>
        <v>2.7570801957831326</v>
      </c>
      <c r="BU29" s="190">
        <f>'Returns per Bu.'!AO36</f>
        <v>0</v>
      </c>
      <c r="BV29" s="15">
        <f t="shared" si="0"/>
        <v>1.9438271837349399</v>
      </c>
      <c r="BW29" s="100">
        <f>'Returns per Bu.'!AJ36</f>
        <v>0.81325301204819278</v>
      </c>
      <c r="BX29" s="100"/>
      <c r="BY29" s="100">
        <f t="shared" si="1"/>
        <v>0.69422399419104996</v>
      </c>
      <c r="BZ29" s="100"/>
      <c r="CA29" s="100"/>
    </row>
    <row r="30" spans="1:79" ht="13.15" hidden="1" x14ac:dyDescent="0.4">
      <c r="A30" s="6">
        <v>39203</v>
      </c>
      <c r="B30" s="6"/>
      <c r="C30" s="55"/>
      <c r="D30" s="100">
        <v>2.17</v>
      </c>
      <c r="E30" s="101">
        <f>'Returns per Gal.'!E37</f>
        <v>0</v>
      </c>
      <c r="F30" s="102">
        <v>102.17045454545455</v>
      </c>
      <c r="G30" s="101">
        <f>'Returns per Gal.'!G37</f>
        <v>0</v>
      </c>
      <c r="H30" s="100">
        <v>3.4418181818181819</v>
      </c>
      <c r="I30" s="101">
        <f>'Returns per Gal.'!I37</f>
        <v>0</v>
      </c>
      <c r="J30" s="103">
        <v>8</v>
      </c>
      <c r="K30" s="16">
        <f>'Returns per Gal.'!K37</f>
        <v>0</v>
      </c>
      <c r="L30" s="91"/>
      <c r="M30" s="100">
        <f>'Returns per Gal.'!M37</f>
        <v>2.17</v>
      </c>
      <c r="N30" s="115">
        <f>'Returns per Gal.'!N37</f>
        <v>0</v>
      </c>
      <c r="O30" s="100">
        <f>'Returns per Gal.'!O37</f>
        <v>0.31016030844155845</v>
      </c>
      <c r="P30" s="100">
        <f>'Returns per Gal.'!P37</f>
        <v>0</v>
      </c>
      <c r="Q30" s="100">
        <f>'Returns per Gal.'!Q37</f>
        <v>2.4801603084415582</v>
      </c>
      <c r="R30" s="115">
        <f>'Returns per Gal.'!R37</f>
        <v>0</v>
      </c>
      <c r="S30" s="116">
        <f>'Returns per Gal.'!S37</f>
        <v>0</v>
      </c>
      <c r="T30" s="100">
        <f>'Returns per Gal.'!T37</f>
        <v>1.2292207792207792</v>
      </c>
      <c r="U30" s="115">
        <f>'Returns per Gal.'!U37</f>
        <v>0</v>
      </c>
      <c r="V30" s="100">
        <f>'Returns per Gal.'!V37</f>
        <v>0.24</v>
      </c>
      <c r="W30" s="115">
        <f>'Returns per Gal.'!W37</f>
        <v>0</v>
      </c>
      <c r="X30" s="100">
        <f>'Returns per Gal.'!X37</f>
        <v>0.21914999999999998</v>
      </c>
      <c r="Y30" s="115">
        <f>'Returns per Gal.'!Y37</f>
        <v>0</v>
      </c>
      <c r="Z30" s="100">
        <f>'Returns per Gal.'!Z37</f>
        <v>1.6883707792207792</v>
      </c>
      <c r="AA30" s="115">
        <f>'Returns per Gal.'!AA37</f>
        <v>0</v>
      </c>
      <c r="AB30" s="100">
        <f>'Returns per Gal.'!AB37</f>
        <v>0.2135298575757576</v>
      </c>
      <c r="AC30" s="115">
        <f>'Returns per Gal.'!AC37</f>
        <v>0</v>
      </c>
      <c r="AD30" s="100">
        <f>'Returns per Gal.'!AD37</f>
        <v>1.9019006367965368</v>
      </c>
      <c r="AE30" s="115">
        <f>'Returns per Gal.'!AE37</f>
        <v>0</v>
      </c>
      <c r="AF30" s="100">
        <f>'Returns per Gal.'!AF37</f>
        <v>1.5917403283549783</v>
      </c>
      <c r="AG30" s="112"/>
      <c r="AH30" s="100">
        <f>'Returns per Gal.'!AF37</f>
        <v>1.5917403283549783</v>
      </c>
      <c r="AI30" s="100">
        <f>'Returns per Gal.'!AI37</f>
        <v>0.97243952922077903</v>
      </c>
      <c r="AJ30" s="100">
        <f>'Returns per Gal.'!AH37</f>
        <v>0</v>
      </c>
      <c r="AK30" s="100">
        <f>'Returns per Gal.'!AK37</f>
        <v>0.79178952922077905</v>
      </c>
      <c r="AL30" s="100">
        <f>'Returns per Gal.'!AL37</f>
        <v>0</v>
      </c>
      <c r="AM30" s="100">
        <f>'Returns per Gal.'!AM37</f>
        <v>0.57825967164502146</v>
      </c>
      <c r="AN30" s="87">
        <f>'Returns per Gal.'!AN37</f>
        <v>0</v>
      </c>
      <c r="AO30" s="15">
        <f>'Returns per Gal.'!AO37</f>
        <v>0</v>
      </c>
      <c r="AP30" s="88">
        <f>'Returns per Gal.'!AP37</f>
        <v>0</v>
      </c>
      <c r="AQ30" s="100">
        <f>'Returns per Gal.'!AQ37</f>
        <v>0.29044750430292599</v>
      </c>
      <c r="AR30" s="100">
        <f>'Returns per Gal.'!AR37</f>
        <v>0</v>
      </c>
      <c r="AS30" s="100">
        <f>'Returns per Gal.'!AS37</f>
        <v>0.69722604144255607</v>
      </c>
      <c r="AT30" s="100">
        <f>'Returns per Gal.'!AT37</f>
        <v>0</v>
      </c>
      <c r="AU30" s="100">
        <f>'Returns per Gal.'!AU37</f>
        <v>0.98767354574548205</v>
      </c>
      <c r="AV30" s="112">
        <f>'Returns per Gal.'!AV37</f>
        <v>0</v>
      </c>
      <c r="AW30" s="111">
        <f>'Returns per Gal.'!AW37</f>
        <v>0</v>
      </c>
      <c r="AX30" s="100">
        <f>'Returns per Gal.'!AX37</f>
        <v>1.4468235457454819</v>
      </c>
      <c r="AY30" s="100">
        <f>'Returns per Gal.'!AY37</f>
        <v>0</v>
      </c>
      <c r="AZ30" s="100">
        <f>'Returns per Gal.'!AZ37</f>
        <v>1.6603534033212395</v>
      </c>
      <c r="BA30" s="112">
        <f>'Returns per Gal.'!BA37</f>
        <v>0</v>
      </c>
      <c r="BB30" s="111"/>
      <c r="BC30" s="100">
        <f>'Returns per Gal.'!BD37</f>
        <v>1.0333367626960763</v>
      </c>
      <c r="BD30" s="100">
        <f>'Returns per Gal.'!BE37</f>
        <v>0</v>
      </c>
      <c r="BE30" s="100">
        <f>'Returns per Gal.'!BF37</f>
        <v>0.81980690512031873</v>
      </c>
      <c r="BF30" s="100">
        <f>'Returns per Gal.'!BG37</f>
        <v>0</v>
      </c>
      <c r="BG30" s="100">
        <f>'Returns per Gal.'!BH37</f>
        <v>0.57825967164502157</v>
      </c>
      <c r="BH30" s="100">
        <f>'Returns per Gal.'!BI37</f>
        <v>0</v>
      </c>
      <c r="BI30" s="100">
        <f>'Returns per Gal.'!BJ37</f>
        <v>0.24154723347529716</v>
      </c>
      <c r="BJ30" s="57"/>
      <c r="BL30" s="200">
        <f>'Returns per Bu.'!H37</f>
        <v>3.4418181818181819</v>
      </c>
      <c r="BM30" s="189">
        <f>'Returns per Bu.'!I37</f>
        <v>0</v>
      </c>
      <c r="BN30" s="183">
        <f>'Returns per Bu.'!Q37</f>
        <v>6.9444488636363637</v>
      </c>
      <c r="BO30" s="183">
        <f>'Returns per Bu.'!R37</f>
        <v>0</v>
      </c>
      <c r="BP30" s="361">
        <f>'Returns per Bu.'!S37</f>
        <v>5.0609452624242426</v>
      </c>
      <c r="BQ30" s="182">
        <f>'Returns per Bu.'!AE37</f>
        <v>0</v>
      </c>
      <c r="BR30" s="186">
        <f>'Returns per Bu.'!AF37</f>
        <v>0.50184983992634513</v>
      </c>
      <c r="BS30" s="182">
        <f>'Returns per Bu.'!AM37</f>
        <v>0</v>
      </c>
      <c r="BT30" s="179">
        <f>'Returns per Bu.'!AN37</f>
        <v>2.7654859280873496</v>
      </c>
      <c r="BU30" s="190">
        <f>'Returns per Bu.'!AO37</f>
        <v>0</v>
      </c>
      <c r="BV30" s="15">
        <f t="shared" si="0"/>
        <v>1.9522329160391569</v>
      </c>
      <c r="BW30" s="100">
        <f>'Returns per Bu.'!AJ37</f>
        <v>0.81325301204819278</v>
      </c>
      <c r="BX30" s="100"/>
      <c r="BY30" s="100">
        <f t="shared" si="1"/>
        <v>0.69722604144255607</v>
      </c>
      <c r="BZ30" s="100"/>
      <c r="CA30" s="100"/>
    </row>
    <row r="31" spans="1:79" ht="13.15" hidden="1" x14ac:dyDescent="0.4">
      <c r="A31" s="8">
        <v>39234</v>
      </c>
      <c r="B31" s="8"/>
      <c r="C31" s="55"/>
      <c r="D31" s="100">
        <v>2.09</v>
      </c>
      <c r="E31" s="101">
        <f>'Returns per Gal.'!E38</f>
        <v>0</v>
      </c>
      <c r="F31" s="102">
        <v>96.642857142857139</v>
      </c>
      <c r="G31" s="101">
        <f>'Returns per Gal.'!G38</f>
        <v>0</v>
      </c>
      <c r="H31" s="100">
        <v>3.6492857142857154</v>
      </c>
      <c r="I31" s="101">
        <f>'Returns per Gal.'!I38</f>
        <v>0</v>
      </c>
      <c r="J31" s="103">
        <v>8.58</v>
      </c>
      <c r="K31" s="16">
        <f>'Returns per Gal.'!K38</f>
        <v>0</v>
      </c>
      <c r="L31" s="91"/>
      <c r="M31" s="100">
        <f>'Returns per Gal.'!M38</f>
        <v>2.09</v>
      </c>
      <c r="N31" s="115">
        <f>'Returns per Gal.'!N38</f>
        <v>0</v>
      </c>
      <c r="O31" s="100">
        <f>'Returns per Gal.'!O38</f>
        <v>0.29338010204081638</v>
      </c>
      <c r="P31" s="100">
        <f>'Returns per Gal.'!P38</f>
        <v>0</v>
      </c>
      <c r="Q31" s="100">
        <f>'Returns per Gal.'!Q38</f>
        <v>2.3833801020408161</v>
      </c>
      <c r="R31" s="115">
        <f>'Returns per Gal.'!R38</f>
        <v>0</v>
      </c>
      <c r="S31" s="116">
        <f>'Returns per Gal.'!S38</f>
        <v>0</v>
      </c>
      <c r="T31" s="100">
        <f>'Returns per Gal.'!T38</f>
        <v>1.3033163265306127</v>
      </c>
      <c r="U31" s="115">
        <f>'Returns per Gal.'!U38</f>
        <v>0</v>
      </c>
      <c r="V31" s="100">
        <f>'Returns per Gal.'!V38</f>
        <v>0.25740000000000002</v>
      </c>
      <c r="W31" s="115">
        <f>'Returns per Gal.'!W38</f>
        <v>0</v>
      </c>
      <c r="X31" s="100">
        <f>'Returns per Gal.'!X38</f>
        <v>0.21914999999999998</v>
      </c>
      <c r="Y31" s="115">
        <f>'Returns per Gal.'!Y38</f>
        <v>0</v>
      </c>
      <c r="Z31" s="100">
        <f>'Returns per Gal.'!Z38</f>
        <v>1.7798663265306127</v>
      </c>
      <c r="AA31" s="115">
        <f>'Returns per Gal.'!AA38</f>
        <v>0</v>
      </c>
      <c r="AB31" s="100">
        <f>'Returns per Gal.'!AB38</f>
        <v>0.2135298575757576</v>
      </c>
      <c r="AC31" s="115">
        <f>'Returns per Gal.'!AC38</f>
        <v>0</v>
      </c>
      <c r="AD31" s="100">
        <f>'Returns per Gal.'!AD38</f>
        <v>1.9933961841063703</v>
      </c>
      <c r="AE31" s="115">
        <f>'Returns per Gal.'!AE38</f>
        <v>0</v>
      </c>
      <c r="AF31" s="100">
        <f>'Returns per Gal.'!AF38</f>
        <v>1.7000160820655539</v>
      </c>
      <c r="AG31" s="112"/>
      <c r="AH31" s="100">
        <f>'Returns per Gal.'!AF38</f>
        <v>1.7000160820655539</v>
      </c>
      <c r="AI31" s="100">
        <f>'Returns per Gal.'!AI38</f>
        <v>0.78416377551020333</v>
      </c>
      <c r="AJ31" s="100">
        <f>'Returns per Gal.'!AH38</f>
        <v>0</v>
      </c>
      <c r="AK31" s="100">
        <f>'Returns per Gal.'!AK38</f>
        <v>0.60351377551020335</v>
      </c>
      <c r="AL31" s="100">
        <f>'Returns per Gal.'!AL38</f>
        <v>0</v>
      </c>
      <c r="AM31" s="100">
        <f>'Returns per Gal.'!AM38</f>
        <v>0.38998391793444576</v>
      </c>
      <c r="AN31" s="87">
        <f>'Returns per Gal.'!AN38</f>
        <v>0</v>
      </c>
      <c r="AO31" s="15">
        <f>'Returns per Gal.'!AO38</f>
        <v>0</v>
      </c>
      <c r="AP31" s="88">
        <f>'Returns per Gal.'!AP38</f>
        <v>0</v>
      </c>
      <c r="AQ31" s="100">
        <f>'Returns per Gal.'!AQ38</f>
        <v>0.29044750430292599</v>
      </c>
      <c r="AR31" s="100">
        <f>'Returns per Gal.'!AR38</f>
        <v>0</v>
      </c>
      <c r="AS31" s="100">
        <f>'Returns per Gal.'!AS38</f>
        <v>0.70022808869406206</v>
      </c>
      <c r="AT31" s="100">
        <f>'Returns per Gal.'!AT38</f>
        <v>0</v>
      </c>
      <c r="AU31" s="100">
        <f>'Returns per Gal.'!AU38</f>
        <v>0.99067559299698804</v>
      </c>
      <c r="AV31" s="112">
        <f>'Returns per Gal.'!AV38</f>
        <v>0</v>
      </c>
      <c r="AW31" s="111">
        <f>'Returns per Gal.'!AW38</f>
        <v>0</v>
      </c>
      <c r="AX31" s="100">
        <f>'Returns per Gal.'!AX38</f>
        <v>1.467225592996988</v>
      </c>
      <c r="AY31" s="100">
        <f>'Returns per Gal.'!AY38</f>
        <v>0</v>
      </c>
      <c r="AZ31" s="100">
        <f>'Returns per Gal.'!AZ38</f>
        <v>1.6807554505727456</v>
      </c>
      <c r="BA31" s="112">
        <f>'Returns per Gal.'!BA38</f>
        <v>0</v>
      </c>
      <c r="BB31" s="111"/>
      <c r="BC31" s="100">
        <f>'Returns per Gal.'!BD38</f>
        <v>0.91615450904382811</v>
      </c>
      <c r="BD31" s="100">
        <f>'Returns per Gal.'!BE38</f>
        <v>0</v>
      </c>
      <c r="BE31" s="100">
        <f>'Returns per Gal.'!BF38</f>
        <v>0.70262465146807052</v>
      </c>
      <c r="BF31" s="100">
        <f>'Returns per Gal.'!BG38</f>
        <v>0</v>
      </c>
      <c r="BG31" s="100">
        <f>'Returns per Gal.'!BH38</f>
        <v>0.38998391793444587</v>
      </c>
      <c r="BH31" s="100">
        <f>'Returns per Gal.'!BI38</f>
        <v>0</v>
      </c>
      <c r="BI31" s="100">
        <f>'Returns per Gal.'!BJ38</f>
        <v>0.31264073353362465</v>
      </c>
      <c r="BJ31" s="57"/>
      <c r="BL31" s="200">
        <f>'Returns per Bu.'!H38</f>
        <v>3.6492857142857154</v>
      </c>
      <c r="BM31" s="189">
        <f>'Returns per Bu.'!I38</f>
        <v>0</v>
      </c>
      <c r="BN31" s="183">
        <f>'Returns per Bu.'!Q38</f>
        <v>6.6734642857142852</v>
      </c>
      <c r="BO31" s="183">
        <f>'Returns per Bu.'!R38</f>
        <v>0</v>
      </c>
      <c r="BP31" s="361">
        <f>'Returns per Bu.'!S38</f>
        <v>4.7412406845021646</v>
      </c>
      <c r="BQ31" s="182">
        <f>'Returns per Bu.'!AE38</f>
        <v>0</v>
      </c>
      <c r="BR31" s="186">
        <f>'Returns per Bu.'!AF38</f>
        <v>0.33845238806380734</v>
      </c>
      <c r="BS31" s="182">
        <f>'Returns per Bu.'!AM38</f>
        <v>0</v>
      </c>
      <c r="BT31" s="179">
        <f>'Returns per Bu.'!AN38</f>
        <v>2.7738916603915662</v>
      </c>
      <c r="BU31" s="190">
        <f>'Returns per Bu.'!AO38</f>
        <v>0</v>
      </c>
      <c r="BV31" s="15">
        <f t="shared" si="0"/>
        <v>1.9606386483433735</v>
      </c>
      <c r="BW31" s="100">
        <f>'Returns per Bu.'!AJ38</f>
        <v>0.81325301204819278</v>
      </c>
      <c r="BX31" s="100"/>
      <c r="BY31" s="100">
        <f t="shared" si="1"/>
        <v>0.70022808869406206</v>
      </c>
      <c r="BZ31" s="100"/>
      <c r="CA31" s="100"/>
    </row>
    <row r="32" spans="1:79" ht="13.15" hidden="1" x14ac:dyDescent="0.4">
      <c r="A32" s="6">
        <v>39264</v>
      </c>
      <c r="B32" s="6"/>
      <c r="C32" s="55"/>
      <c r="D32" s="100">
        <v>1.97</v>
      </c>
      <c r="E32" s="101">
        <f>'Returns per Gal.'!E39</f>
        <v>0</v>
      </c>
      <c r="F32" s="102">
        <v>93.88095238095238</v>
      </c>
      <c r="G32" s="101">
        <f>'Returns per Gal.'!G39</f>
        <v>0</v>
      </c>
      <c r="H32" s="100">
        <v>3.013363571428572</v>
      </c>
      <c r="I32" s="101">
        <f>'Returns per Gal.'!I39</f>
        <v>0</v>
      </c>
      <c r="J32" s="103">
        <v>8.61</v>
      </c>
      <c r="K32" s="16">
        <f>'Returns per Gal.'!K39</f>
        <v>0</v>
      </c>
      <c r="L32" s="91"/>
      <c r="M32" s="100">
        <f>'Returns per Gal.'!M39</f>
        <v>1.97</v>
      </c>
      <c r="N32" s="115">
        <f>'Returns per Gal.'!N39</f>
        <v>0</v>
      </c>
      <c r="O32" s="100">
        <f>'Returns per Gal.'!O39</f>
        <v>0.28499574829931973</v>
      </c>
      <c r="P32" s="100">
        <f>'Returns per Gal.'!P39</f>
        <v>0</v>
      </c>
      <c r="Q32" s="100">
        <f>'Returns per Gal.'!Q39</f>
        <v>2.2549957482993195</v>
      </c>
      <c r="R32" s="115">
        <f>'Returns per Gal.'!R39</f>
        <v>0</v>
      </c>
      <c r="S32" s="116">
        <f>'Returns per Gal.'!S39</f>
        <v>0</v>
      </c>
      <c r="T32" s="100">
        <f>'Returns per Gal.'!T39</f>
        <v>1.0762012755102044</v>
      </c>
      <c r="U32" s="115">
        <f>'Returns per Gal.'!U39</f>
        <v>0</v>
      </c>
      <c r="V32" s="100">
        <f>'Returns per Gal.'!V39</f>
        <v>0.25829999999999997</v>
      </c>
      <c r="W32" s="115">
        <f>'Returns per Gal.'!W39</f>
        <v>0</v>
      </c>
      <c r="X32" s="100">
        <f>'Returns per Gal.'!X39</f>
        <v>0.21914999999999998</v>
      </c>
      <c r="Y32" s="115">
        <f>'Returns per Gal.'!Y39</f>
        <v>0</v>
      </c>
      <c r="Z32" s="100">
        <f>'Returns per Gal.'!Z39</f>
        <v>1.5536512755102043</v>
      </c>
      <c r="AA32" s="115">
        <f>'Returns per Gal.'!AA39</f>
        <v>0</v>
      </c>
      <c r="AB32" s="100">
        <f>'Returns per Gal.'!AB39</f>
        <v>0.2135298575757576</v>
      </c>
      <c r="AC32" s="115">
        <f>'Returns per Gal.'!AC39</f>
        <v>0</v>
      </c>
      <c r="AD32" s="100">
        <f>'Returns per Gal.'!AD39</f>
        <v>1.7671811330859619</v>
      </c>
      <c r="AE32" s="115">
        <f>'Returns per Gal.'!AE39</f>
        <v>0</v>
      </c>
      <c r="AF32" s="100">
        <f>'Returns per Gal.'!AF39</f>
        <v>1.4821853847866422</v>
      </c>
      <c r="AG32" s="112"/>
      <c r="AH32" s="100">
        <f>'Returns per Gal.'!AF39</f>
        <v>1.4821853847866422</v>
      </c>
      <c r="AI32" s="100">
        <f>'Returns per Gal.'!AI39</f>
        <v>0.88199447278911514</v>
      </c>
      <c r="AJ32" s="100">
        <f>'Returns per Gal.'!AH39</f>
        <v>0</v>
      </c>
      <c r="AK32" s="100">
        <f>'Returns per Gal.'!AK39</f>
        <v>0.70134447278911516</v>
      </c>
      <c r="AL32" s="100">
        <f>'Returns per Gal.'!AL39</f>
        <v>0</v>
      </c>
      <c r="AM32" s="100">
        <f>'Returns per Gal.'!AM39</f>
        <v>0.48781461521335756</v>
      </c>
      <c r="AN32" s="87">
        <f>'Returns per Gal.'!AN39</f>
        <v>0</v>
      </c>
      <c r="AO32" s="15">
        <f>'Returns per Gal.'!AO39</f>
        <v>0</v>
      </c>
      <c r="AP32" s="88">
        <f>'Returns per Gal.'!AP39</f>
        <v>0</v>
      </c>
      <c r="AQ32" s="100">
        <f>'Returns per Gal.'!AQ39</f>
        <v>0.29044750430292599</v>
      </c>
      <c r="AR32" s="100">
        <f>'Returns per Gal.'!AR39</f>
        <v>0</v>
      </c>
      <c r="AS32" s="100">
        <f>'Returns per Gal.'!AS39</f>
        <v>0.70323013594556805</v>
      </c>
      <c r="AT32" s="100">
        <f>'Returns per Gal.'!AT39</f>
        <v>0</v>
      </c>
      <c r="AU32" s="100">
        <f>'Returns per Gal.'!AU39</f>
        <v>0.99367764024849403</v>
      </c>
      <c r="AV32" s="112">
        <f>'Returns per Gal.'!AV39</f>
        <v>0</v>
      </c>
      <c r="AW32" s="111">
        <f>'Returns per Gal.'!AW39</f>
        <v>0</v>
      </c>
      <c r="AX32" s="100">
        <f>'Returns per Gal.'!AX39</f>
        <v>1.4711276402484939</v>
      </c>
      <c r="AY32" s="100">
        <f>'Returns per Gal.'!AY39</f>
        <v>0</v>
      </c>
      <c r="AZ32" s="100">
        <f>'Returns per Gal.'!AZ39</f>
        <v>1.6846574978242514</v>
      </c>
      <c r="BA32" s="112">
        <f>'Returns per Gal.'!BA39</f>
        <v>0</v>
      </c>
      <c r="BB32" s="111"/>
      <c r="BC32" s="100">
        <f>'Returns per Gal.'!BD39</f>
        <v>0.78386810805082563</v>
      </c>
      <c r="BD32" s="100">
        <f>'Returns per Gal.'!BE39</f>
        <v>0</v>
      </c>
      <c r="BE32" s="100">
        <f>'Returns per Gal.'!BF39</f>
        <v>0.57033825047506803</v>
      </c>
      <c r="BF32" s="100">
        <f>'Returns per Gal.'!BG39</f>
        <v>0</v>
      </c>
      <c r="BG32" s="100">
        <f>'Returns per Gal.'!BH39</f>
        <v>0.48781461521335767</v>
      </c>
      <c r="BH32" s="100">
        <f>'Returns per Gal.'!BI39</f>
        <v>0</v>
      </c>
      <c r="BI32" s="100">
        <f>'Returns per Gal.'!BJ39</f>
        <v>8.252363526171036E-2</v>
      </c>
      <c r="BJ32" s="57"/>
      <c r="BL32" s="200">
        <f>'Returns per Bu.'!H39</f>
        <v>3.013363571428572</v>
      </c>
      <c r="BM32" s="189">
        <f>'Returns per Bu.'!I39</f>
        <v>0</v>
      </c>
      <c r="BN32" s="183">
        <f>'Returns per Bu.'!Q39</f>
        <v>6.3139880952380949</v>
      </c>
      <c r="BO32" s="183">
        <f>'Returns per Bu.'!R39</f>
        <v>0</v>
      </c>
      <c r="BP32" s="361">
        <f>'Returns per Bu.'!S39</f>
        <v>4.3792444940259738</v>
      </c>
      <c r="BQ32" s="182">
        <f>'Returns per Bu.'!AE39</f>
        <v>0</v>
      </c>
      <c r="BR32" s="186">
        <f>'Returns per Bu.'!AF39</f>
        <v>0.42335597407670772</v>
      </c>
      <c r="BS32" s="182">
        <f>'Returns per Bu.'!AM39</f>
        <v>0</v>
      </c>
      <c r="BT32" s="179">
        <f>'Returns per Bu.'!AN39</f>
        <v>2.7822973926957832</v>
      </c>
      <c r="BU32" s="190">
        <f>'Returns per Bu.'!AO39</f>
        <v>0</v>
      </c>
      <c r="BV32" s="15">
        <f t="shared" si="0"/>
        <v>1.9690443806475906</v>
      </c>
      <c r="BW32" s="100">
        <f>'Returns per Bu.'!AJ39</f>
        <v>0.81325301204819278</v>
      </c>
      <c r="BX32" s="100"/>
      <c r="BY32" s="100">
        <f t="shared" si="1"/>
        <v>0.70323013594556805</v>
      </c>
      <c r="BZ32" s="100"/>
      <c r="CA32" s="100"/>
    </row>
    <row r="33" spans="1:79" ht="13.15" hidden="1" x14ac:dyDescent="0.4">
      <c r="A33" s="8">
        <v>39295</v>
      </c>
      <c r="B33" s="6"/>
      <c r="C33" s="55"/>
      <c r="D33" s="100">
        <v>1.86</v>
      </c>
      <c r="E33" s="101">
        <f>'Returns per Gal.'!E40</f>
        <v>0</v>
      </c>
      <c r="F33" s="102">
        <v>92.413043478260875</v>
      </c>
      <c r="G33" s="101">
        <f>'Returns per Gal.'!G40</f>
        <v>0</v>
      </c>
      <c r="H33" s="100">
        <v>3.0681576086956519</v>
      </c>
      <c r="I33" s="101">
        <f>'Returns per Gal.'!I40</f>
        <v>0</v>
      </c>
      <c r="J33" s="103">
        <v>7.88</v>
      </c>
      <c r="K33" s="16">
        <f>'Returns per Gal.'!K40</f>
        <v>0</v>
      </c>
      <c r="L33" s="91"/>
      <c r="M33" s="100">
        <f>'Returns per Gal.'!M40</f>
        <v>1.86</v>
      </c>
      <c r="N33" s="115">
        <f>'Returns per Gal.'!N40</f>
        <v>0</v>
      </c>
      <c r="O33" s="100">
        <f>'Returns per Gal.'!O40</f>
        <v>0.28053959627329195</v>
      </c>
      <c r="P33" s="100">
        <f>'Returns per Gal.'!P40</f>
        <v>0</v>
      </c>
      <c r="Q33" s="100">
        <f>'Returns per Gal.'!Q40</f>
        <v>2.140539596273292</v>
      </c>
      <c r="R33" s="115">
        <f>'Returns per Gal.'!R40</f>
        <v>0</v>
      </c>
      <c r="S33" s="116">
        <f>'Returns per Gal.'!S40</f>
        <v>0</v>
      </c>
      <c r="T33" s="100">
        <f>'Returns per Gal.'!T40</f>
        <v>1.0957705745341615</v>
      </c>
      <c r="U33" s="115">
        <f>'Returns per Gal.'!U40</f>
        <v>0</v>
      </c>
      <c r="V33" s="100">
        <f>'Returns per Gal.'!V40</f>
        <v>0.2364</v>
      </c>
      <c r="W33" s="115">
        <f>'Returns per Gal.'!W40</f>
        <v>0</v>
      </c>
      <c r="X33" s="100">
        <f>'Returns per Gal.'!X40</f>
        <v>0.21914999999999998</v>
      </c>
      <c r="Y33" s="115">
        <f>'Returns per Gal.'!Y40</f>
        <v>0</v>
      </c>
      <c r="Z33" s="100">
        <f>'Returns per Gal.'!Z40</f>
        <v>1.5513205745341614</v>
      </c>
      <c r="AA33" s="115">
        <f>'Returns per Gal.'!AA40</f>
        <v>0</v>
      </c>
      <c r="AB33" s="100">
        <f>'Returns per Gal.'!AB40</f>
        <v>0.2135298575757576</v>
      </c>
      <c r="AC33" s="115">
        <f>'Returns per Gal.'!AC40</f>
        <v>0</v>
      </c>
      <c r="AD33" s="100">
        <f>'Returns per Gal.'!AD40</f>
        <v>1.764850432109919</v>
      </c>
      <c r="AE33" s="115">
        <f>'Returns per Gal.'!AE40</f>
        <v>0</v>
      </c>
      <c r="AF33" s="100">
        <f>'Returns per Gal.'!AF40</f>
        <v>1.484310835836627</v>
      </c>
      <c r="AG33" s="112"/>
      <c r="AH33" s="100">
        <f>'Returns per Gal.'!AF40</f>
        <v>1.484310835836627</v>
      </c>
      <c r="AI33" s="100">
        <f>'Returns per Gal.'!AI40</f>
        <v>0.76986902173913063</v>
      </c>
      <c r="AJ33" s="100">
        <f>'Returns per Gal.'!AH40</f>
        <v>0</v>
      </c>
      <c r="AK33" s="100">
        <f>'Returns per Gal.'!AK40</f>
        <v>0.58921902173913066</v>
      </c>
      <c r="AL33" s="100">
        <f>'Returns per Gal.'!AL40</f>
        <v>0</v>
      </c>
      <c r="AM33" s="100">
        <f>'Returns per Gal.'!AM40</f>
        <v>0.37568916416337306</v>
      </c>
      <c r="AN33" s="87">
        <f>'Returns per Gal.'!AN40</f>
        <v>0</v>
      </c>
      <c r="AO33" s="15">
        <f>'Returns per Gal.'!AO40</f>
        <v>0</v>
      </c>
      <c r="AP33" s="88">
        <f>'Returns per Gal.'!AP40</f>
        <v>0</v>
      </c>
      <c r="AQ33" s="100">
        <f>'Returns per Gal.'!AQ40</f>
        <v>0.29044750430292599</v>
      </c>
      <c r="AR33" s="100">
        <f>'Returns per Gal.'!AR40</f>
        <v>0</v>
      </c>
      <c r="AS33" s="100">
        <f>'Returns per Gal.'!AS40</f>
        <v>0.70623218319707404</v>
      </c>
      <c r="AT33" s="100">
        <f>'Returns per Gal.'!AT40</f>
        <v>0</v>
      </c>
      <c r="AU33" s="100">
        <f>'Returns per Gal.'!AU40</f>
        <v>0.99667968750000002</v>
      </c>
      <c r="AV33" s="112">
        <f>'Returns per Gal.'!AV40</f>
        <v>0</v>
      </c>
      <c r="AW33" s="111">
        <f>'Returns per Gal.'!AW40</f>
        <v>0</v>
      </c>
      <c r="AX33" s="100">
        <f>'Returns per Gal.'!AX40</f>
        <v>1.4522296875</v>
      </c>
      <c r="AY33" s="100">
        <f>'Returns per Gal.'!AY40</f>
        <v>0</v>
      </c>
      <c r="AZ33" s="100">
        <f>'Returns per Gal.'!AZ40</f>
        <v>1.6657595450757576</v>
      </c>
      <c r="BA33" s="112">
        <f>'Returns per Gal.'!BA40</f>
        <v>0</v>
      </c>
      <c r="BB33" s="111"/>
      <c r="BC33" s="100">
        <f>'Returns per Gal.'!BD40</f>
        <v>0.68830990877329201</v>
      </c>
      <c r="BD33" s="100">
        <f>'Returns per Gal.'!BE40</f>
        <v>0</v>
      </c>
      <c r="BE33" s="100">
        <f>'Returns per Gal.'!BF40</f>
        <v>0.47478005119753441</v>
      </c>
      <c r="BF33" s="100">
        <f>'Returns per Gal.'!BG40</f>
        <v>0</v>
      </c>
      <c r="BG33" s="100">
        <f>'Returns per Gal.'!BH40</f>
        <v>0.37568916416337295</v>
      </c>
      <c r="BH33" s="100">
        <f>'Returns per Gal.'!BI40</f>
        <v>0</v>
      </c>
      <c r="BI33" s="100">
        <f>'Returns per Gal.'!BJ40</f>
        <v>9.9090887034161468E-2</v>
      </c>
      <c r="BJ33" s="57"/>
      <c r="BL33" s="200">
        <f>'Returns per Bu.'!H40</f>
        <v>3.0681576086956519</v>
      </c>
      <c r="BM33" s="189">
        <f>'Returns per Bu.'!I40</f>
        <v>0</v>
      </c>
      <c r="BN33" s="183">
        <f>'Returns per Bu.'!Q40</f>
        <v>5.9935108695652177</v>
      </c>
      <c r="BO33" s="183">
        <f>'Returns per Bu.'!R40</f>
        <v>0</v>
      </c>
      <c r="BP33" s="361">
        <f>'Returns per Bu.'!S40</f>
        <v>4.120087268353096</v>
      </c>
      <c r="BQ33" s="182">
        <f>'Returns per Bu.'!AE40</f>
        <v>0</v>
      </c>
      <c r="BR33" s="186">
        <f>'Returns per Bu.'!AF40</f>
        <v>0.32604650841567012</v>
      </c>
      <c r="BS33" s="182">
        <f>'Returns per Bu.'!AM40</f>
        <v>0</v>
      </c>
      <c r="BT33" s="179">
        <f>'Returns per Bu.'!AN40</f>
        <v>2.7907031249999998</v>
      </c>
      <c r="BU33" s="190">
        <f>'Returns per Bu.'!AO40</f>
        <v>0</v>
      </c>
      <c r="BV33" s="15">
        <f t="shared" si="0"/>
        <v>1.9774501129518072</v>
      </c>
      <c r="BW33" s="100">
        <f>'Returns per Bu.'!AJ40</f>
        <v>0.81325301204819278</v>
      </c>
      <c r="BX33" s="100"/>
      <c r="BY33" s="100">
        <f t="shared" si="1"/>
        <v>0.70623218319707404</v>
      </c>
      <c r="BZ33" s="100"/>
      <c r="CA33" s="100"/>
    </row>
    <row r="34" spans="1:79" ht="13.15" hidden="1" x14ac:dyDescent="0.4">
      <c r="A34" s="6">
        <v>39326</v>
      </c>
      <c r="B34" s="6"/>
      <c r="C34" s="55"/>
      <c r="D34" s="100">
        <v>1.5768421052631594</v>
      </c>
      <c r="E34" s="101">
        <f>'Returns per Gal.'!E41</f>
        <v>0</v>
      </c>
      <c r="F34" s="102">
        <v>99.973684210526315</v>
      </c>
      <c r="G34" s="101">
        <f>'Returns per Gal.'!G41</f>
        <v>0</v>
      </c>
      <c r="H34" s="100">
        <v>3.161973684210527</v>
      </c>
      <c r="I34" s="101">
        <f>'Returns per Gal.'!I41</f>
        <v>0</v>
      </c>
      <c r="J34" s="103">
        <v>7.48</v>
      </c>
      <c r="K34" s="16">
        <f>'Returns per Gal.'!K41</f>
        <v>0</v>
      </c>
      <c r="L34" s="91"/>
      <c r="M34" s="100">
        <f>'Returns per Gal.'!M41</f>
        <v>1.5768421052631594</v>
      </c>
      <c r="N34" s="115">
        <f>'Returns per Gal.'!N41</f>
        <v>0</v>
      </c>
      <c r="O34" s="100">
        <f>'Returns per Gal.'!O41</f>
        <v>0.30349154135338346</v>
      </c>
      <c r="P34" s="100">
        <f>'Returns per Gal.'!P41</f>
        <v>0</v>
      </c>
      <c r="Q34" s="100">
        <f>'Returns per Gal.'!Q41</f>
        <v>1.8803336466165428</v>
      </c>
      <c r="R34" s="115">
        <f>'Returns per Gal.'!R41</f>
        <v>0</v>
      </c>
      <c r="S34" s="116">
        <f>'Returns per Gal.'!S41</f>
        <v>0</v>
      </c>
      <c r="T34" s="100">
        <f>'Returns per Gal.'!T41</f>
        <v>1.1292763157894741</v>
      </c>
      <c r="U34" s="115">
        <f>'Returns per Gal.'!U41</f>
        <v>0</v>
      </c>
      <c r="V34" s="100">
        <f>'Returns per Gal.'!V41</f>
        <v>0.22440000000000002</v>
      </c>
      <c r="W34" s="115">
        <f>'Returns per Gal.'!W41</f>
        <v>0</v>
      </c>
      <c r="X34" s="100">
        <f>'Returns per Gal.'!X41</f>
        <v>0.21914999999999998</v>
      </c>
      <c r="Y34" s="115">
        <f>'Returns per Gal.'!Y41</f>
        <v>0</v>
      </c>
      <c r="Z34" s="100">
        <f>'Returns per Gal.'!Z41</f>
        <v>1.572826315789474</v>
      </c>
      <c r="AA34" s="115">
        <f>'Returns per Gal.'!AA41</f>
        <v>0</v>
      </c>
      <c r="AB34" s="100">
        <f>'Returns per Gal.'!AB41</f>
        <v>0.2135298575757576</v>
      </c>
      <c r="AC34" s="115">
        <f>'Returns per Gal.'!AC41</f>
        <v>0</v>
      </c>
      <c r="AD34" s="100">
        <f>'Returns per Gal.'!AD41</f>
        <v>1.7863561733652316</v>
      </c>
      <c r="AE34" s="115">
        <f>'Returns per Gal.'!AE41</f>
        <v>0</v>
      </c>
      <c r="AF34" s="100">
        <f>'Returns per Gal.'!AF41</f>
        <v>1.4828646320118481</v>
      </c>
      <c r="AG34" s="112"/>
      <c r="AH34" s="100">
        <f>'Returns per Gal.'!AF41</f>
        <v>1.4828646320118481</v>
      </c>
      <c r="AI34" s="100">
        <f>'Returns per Gal.'!AI41</f>
        <v>0.48815733082706869</v>
      </c>
      <c r="AJ34" s="100">
        <f>'Returns per Gal.'!AH41</f>
        <v>0</v>
      </c>
      <c r="AK34" s="100">
        <f>'Returns per Gal.'!AK41</f>
        <v>0.30750733082706883</v>
      </c>
      <c r="AL34" s="100">
        <f>'Returns per Gal.'!AL41</f>
        <v>0</v>
      </c>
      <c r="AM34" s="100">
        <f>'Returns per Gal.'!AM41</f>
        <v>9.3977473251311228E-2</v>
      </c>
      <c r="AN34" s="87">
        <f>'Returns per Gal.'!AN41</f>
        <v>0</v>
      </c>
      <c r="AO34" s="15">
        <f>'Returns per Gal.'!AO41</f>
        <v>0</v>
      </c>
      <c r="AP34" s="88">
        <f>'Returns per Gal.'!AP41</f>
        <v>0</v>
      </c>
      <c r="AQ34" s="100">
        <f>'Returns per Gal.'!AQ41</f>
        <v>0.30910609857978277</v>
      </c>
      <c r="AR34" s="100">
        <f>'Returns per Gal.'!AR41</f>
        <v>0</v>
      </c>
      <c r="AS34" s="100">
        <f>'Returns per Gal.'!AS41</f>
        <v>0.71681690336953496</v>
      </c>
      <c r="AT34" s="100">
        <f>'Returns per Gal.'!AT41</f>
        <v>0</v>
      </c>
      <c r="AU34" s="100">
        <f>'Returns per Gal.'!AU41</f>
        <v>1.0259230019493177</v>
      </c>
      <c r="AV34" s="112">
        <f>'Returns per Gal.'!AV41</f>
        <v>0</v>
      </c>
      <c r="AW34" s="111">
        <f>'Returns per Gal.'!AW41</f>
        <v>0</v>
      </c>
      <c r="AX34" s="100">
        <f>'Returns per Gal.'!AX41</f>
        <v>1.4694730019493176</v>
      </c>
      <c r="AY34" s="100">
        <f>'Returns per Gal.'!AY41</f>
        <v>0</v>
      </c>
      <c r="AZ34" s="100">
        <f>'Returns per Gal.'!AZ41</f>
        <v>1.6830028595250752</v>
      </c>
      <c r="BA34" s="112">
        <f>'Returns per Gal.'!BA41</f>
        <v>0</v>
      </c>
      <c r="BB34" s="111"/>
      <c r="BC34" s="100">
        <f>'Returns per Gal.'!BD41</f>
        <v>0.41086064466722516</v>
      </c>
      <c r="BD34" s="100">
        <f>'Returns per Gal.'!BE41</f>
        <v>0</v>
      </c>
      <c r="BE34" s="100">
        <f>'Returns per Gal.'!BF41</f>
        <v>0.19733078709146756</v>
      </c>
      <c r="BF34" s="100">
        <f>'Returns per Gal.'!BG41</f>
        <v>0</v>
      </c>
      <c r="BG34" s="100">
        <f>'Returns per Gal.'!BH41</f>
        <v>9.3977473251311228E-2</v>
      </c>
      <c r="BH34" s="100">
        <f>'Returns per Gal.'!BI41</f>
        <v>0</v>
      </c>
      <c r="BI34" s="100">
        <f>'Returns per Gal.'!BJ41</f>
        <v>0.10335331384015634</v>
      </c>
      <c r="BJ34" s="57"/>
      <c r="BL34" s="200">
        <f>'Returns per Bu.'!H41</f>
        <v>3.161973684210527</v>
      </c>
      <c r="BM34" s="182">
        <f>'Returns per Bu.'!I41</f>
        <v>0</v>
      </c>
      <c r="BN34" s="183">
        <f>'Returns per Bu.'!Q41</f>
        <v>5.2649342105263202</v>
      </c>
      <c r="BO34" s="183">
        <f>'Returns per Bu.'!R41</f>
        <v>0</v>
      </c>
      <c r="BP34" s="361">
        <f>'Returns per Bu.'!S41</f>
        <v>3.4251106093141992</v>
      </c>
      <c r="BQ34" s="182">
        <f>'Returns per Bu.'!AE41</f>
        <v>0</v>
      </c>
      <c r="BR34" s="186">
        <f>'Returns per Bu.'!AF41</f>
        <v>8.1559517670817136E-2</v>
      </c>
      <c r="BS34" s="182">
        <f>'Returns per Bu.'!AM41</f>
        <v>0</v>
      </c>
      <c r="BT34" s="179">
        <f>'Returns per Bu.'!AN41</f>
        <v>2.8725844054580896</v>
      </c>
      <c r="BU34" s="190">
        <f>'Returns per Bu.'!AO41</f>
        <v>0</v>
      </c>
      <c r="BV34" s="15">
        <f t="shared" si="0"/>
        <v>2.0070873294346976</v>
      </c>
      <c r="BW34" s="100">
        <f>'Returns per Bu.'!AJ41</f>
        <v>0.86549707602339176</v>
      </c>
      <c r="BX34" s="100"/>
      <c r="BY34" s="100">
        <f t="shared" si="1"/>
        <v>0.71681690336953496</v>
      </c>
      <c r="BZ34" s="100"/>
      <c r="CA34" s="100"/>
    </row>
    <row r="35" spans="1:79" ht="13.15" hidden="1" x14ac:dyDescent="0.4">
      <c r="A35" s="8">
        <v>39356</v>
      </c>
      <c r="B35" s="6"/>
      <c r="C35" s="55"/>
      <c r="D35" s="100">
        <v>1.5232608695652179</v>
      </c>
      <c r="E35" s="101">
        <f>'Returns per Gal.'!E42</f>
        <v>0</v>
      </c>
      <c r="F35" s="102">
        <v>114.71739130434783</v>
      </c>
      <c r="G35" s="101">
        <f>'Returns per Gal.'!G42</f>
        <v>0</v>
      </c>
      <c r="H35" s="100">
        <v>3.1945951086956517</v>
      </c>
      <c r="I35" s="101">
        <f>'Returns per Gal.'!I42</f>
        <v>0</v>
      </c>
      <c r="J35" s="103">
        <v>7.48</v>
      </c>
      <c r="K35" s="16">
        <f>'Returns per Gal.'!K42</f>
        <v>0</v>
      </c>
      <c r="L35" s="91"/>
      <c r="M35" s="100">
        <f>'Returns per Gal.'!M42</f>
        <v>1.5232608695652179</v>
      </c>
      <c r="N35" s="115">
        <f>'Returns per Gal.'!N42</f>
        <v>0</v>
      </c>
      <c r="O35" s="100">
        <f>'Returns per Gal.'!O42</f>
        <v>0.3482492236024845</v>
      </c>
      <c r="P35" s="100">
        <f>'Returns per Gal.'!P42</f>
        <v>0</v>
      </c>
      <c r="Q35" s="100">
        <f>'Returns per Gal.'!Q42</f>
        <v>1.8715100931677024</v>
      </c>
      <c r="R35" s="115">
        <f>'Returns per Gal.'!R42</f>
        <v>0</v>
      </c>
      <c r="S35" s="116">
        <f>'Returns per Gal.'!S42</f>
        <v>0</v>
      </c>
      <c r="T35" s="100">
        <f>'Returns per Gal.'!T42</f>
        <v>1.1409268245341613</v>
      </c>
      <c r="U35" s="115">
        <f>'Returns per Gal.'!U42</f>
        <v>0</v>
      </c>
      <c r="V35" s="100">
        <f>'Returns per Gal.'!V42</f>
        <v>0.22440000000000002</v>
      </c>
      <c r="W35" s="115">
        <f>'Returns per Gal.'!W42</f>
        <v>0</v>
      </c>
      <c r="X35" s="100">
        <f>'Returns per Gal.'!X42</f>
        <v>0.21914999999999998</v>
      </c>
      <c r="Y35" s="115">
        <f>'Returns per Gal.'!Y42</f>
        <v>0</v>
      </c>
      <c r="Z35" s="100">
        <f>'Returns per Gal.'!Z42</f>
        <v>1.5844768245341612</v>
      </c>
      <c r="AA35" s="115">
        <f>'Returns per Gal.'!AA42</f>
        <v>0</v>
      </c>
      <c r="AB35" s="100">
        <f>'Returns per Gal.'!AB42</f>
        <v>0.2135298575757576</v>
      </c>
      <c r="AC35" s="115">
        <f>'Returns per Gal.'!AC42</f>
        <v>0</v>
      </c>
      <c r="AD35" s="100">
        <f>'Returns per Gal.'!AD42</f>
        <v>1.7980066821099188</v>
      </c>
      <c r="AE35" s="115">
        <f>'Returns per Gal.'!AE42</f>
        <v>0</v>
      </c>
      <c r="AF35" s="100">
        <f>'Returns per Gal.'!AF42</f>
        <v>1.4497574585074342</v>
      </c>
      <c r="AG35" s="117"/>
      <c r="AH35" s="115">
        <f>'Returns per Gal.'!AF42</f>
        <v>1.4497574585074342</v>
      </c>
      <c r="AI35" s="100">
        <f>'Returns per Gal.'!AI42</f>
        <v>0.46768326863354115</v>
      </c>
      <c r="AJ35" s="115">
        <f>'Returns per Gal.'!AH42</f>
        <v>0</v>
      </c>
      <c r="AK35" s="100">
        <f>'Returns per Gal.'!AK42</f>
        <v>0.28703326863354128</v>
      </c>
      <c r="AL35" s="100">
        <f>'Returns per Gal.'!AL42</f>
        <v>0</v>
      </c>
      <c r="AM35" s="100">
        <f>'Returns per Gal.'!AM42</f>
        <v>7.3503411057783685E-2</v>
      </c>
      <c r="AN35" s="87">
        <f>'Returns per Gal.'!AN42</f>
        <v>0</v>
      </c>
      <c r="AO35" s="15">
        <f>'Returns per Gal.'!AO42</f>
        <v>0</v>
      </c>
      <c r="AP35" s="88">
        <f>'Returns per Gal.'!AP42</f>
        <v>0</v>
      </c>
      <c r="AQ35" s="100">
        <f>'Returns per Gal.'!AQ42</f>
        <v>0.30910609857978277</v>
      </c>
      <c r="AR35" s="100">
        <f>'Returns per Gal.'!AR42</f>
        <v>0</v>
      </c>
      <c r="AS35" s="100">
        <f>'Returns per Gal.'!AS42</f>
        <v>0.72022528543581166</v>
      </c>
      <c r="AT35" s="100">
        <f>'Returns per Gal.'!AT42</f>
        <v>0</v>
      </c>
      <c r="AU35" s="100">
        <f>'Returns per Gal.'!AU42</f>
        <v>1.0293313840155944</v>
      </c>
      <c r="AV35" s="112">
        <f>'Returns per Gal.'!AV42</f>
        <v>0</v>
      </c>
      <c r="AW35" s="111">
        <f>'Returns per Gal.'!AW42</f>
        <v>0</v>
      </c>
      <c r="AX35" s="100">
        <f>'Returns per Gal.'!AX42</f>
        <v>1.4728813840155943</v>
      </c>
      <c r="AY35" s="100">
        <f>'Returns per Gal.'!AY42</f>
        <v>0</v>
      </c>
      <c r="AZ35" s="100">
        <f>'Returns per Gal.'!AZ42</f>
        <v>1.6864112415913519</v>
      </c>
      <c r="BA35" s="112">
        <f>'Returns per Gal.'!BA42</f>
        <v>0</v>
      </c>
      <c r="BB35" s="111"/>
      <c r="BC35" s="100">
        <f>'Returns per Gal.'!BD42</f>
        <v>0.39862870915210813</v>
      </c>
      <c r="BD35" s="100">
        <f>'Returns per Gal.'!BE42</f>
        <v>0</v>
      </c>
      <c r="BE35" s="100">
        <f>'Returns per Gal.'!BF42</f>
        <v>0.18509885157635053</v>
      </c>
      <c r="BF35" s="100">
        <f>'Returns per Gal.'!BG42</f>
        <v>0</v>
      </c>
      <c r="BG35" s="100">
        <f>'Returns per Gal.'!BH42</f>
        <v>7.3503411057783685E-2</v>
      </c>
      <c r="BH35" s="100">
        <f>'Returns per Gal.'!BI42</f>
        <v>0</v>
      </c>
      <c r="BI35" s="100">
        <f>'Returns per Gal.'!BJ42</f>
        <v>0.11159544051856685</v>
      </c>
      <c r="BJ35" s="57"/>
      <c r="BL35" s="200">
        <f>'Returns per Bu.'!H42</f>
        <v>3.1945951086956517</v>
      </c>
      <c r="BM35" s="182">
        <f>'Returns per Bu.'!I42</f>
        <v>0</v>
      </c>
      <c r="BN35" s="183">
        <f>'Returns per Bu.'!Q42</f>
        <v>5.2402282608695661</v>
      </c>
      <c r="BO35" s="183">
        <f>'Returns per Bu.'!R42</f>
        <v>0</v>
      </c>
      <c r="BP35" s="361">
        <f>'Returns per Bu.'!S42</f>
        <v>3.4004046596574447</v>
      </c>
      <c r="BQ35" s="182">
        <f>'Returns per Bu.'!AE42</f>
        <v>0</v>
      </c>
      <c r="BR35" s="186">
        <f>'Returns per Bu.'!AF42</f>
        <v>6.3790848440894263E-2</v>
      </c>
      <c r="BS35" s="182">
        <f>'Returns per Bu.'!AM42</f>
        <v>0</v>
      </c>
      <c r="BT35" s="179">
        <f>'Returns per Bu.'!AN42</f>
        <v>2.8821278752436643</v>
      </c>
      <c r="BU35" s="190">
        <f>'Returns per Bu.'!AO42</f>
        <v>0</v>
      </c>
      <c r="BV35" s="15">
        <f t="shared" si="0"/>
        <v>2.0166307992202723</v>
      </c>
      <c r="BW35" s="100">
        <f>'Returns per Bu.'!AJ42</f>
        <v>0.86549707602339176</v>
      </c>
      <c r="BX35" s="100"/>
      <c r="BY35" s="100">
        <f t="shared" si="1"/>
        <v>0.72022528543581166</v>
      </c>
      <c r="BZ35" s="100"/>
      <c r="CA35" s="100"/>
    </row>
    <row r="36" spans="1:79" ht="13.15" hidden="1" x14ac:dyDescent="0.4">
      <c r="A36" s="6">
        <v>39387</v>
      </c>
      <c r="B36" s="6"/>
      <c r="C36" s="55"/>
      <c r="D36" s="100">
        <v>1.740454545454545</v>
      </c>
      <c r="E36" s="101">
        <f>'Returns per Gal.'!E43</f>
        <v>0</v>
      </c>
      <c r="F36" s="102">
        <v>135.10714285714286</v>
      </c>
      <c r="G36" s="101">
        <f>'Returns per Gal.'!G43</f>
        <v>0</v>
      </c>
      <c r="H36" s="100">
        <v>3.5963095238095235</v>
      </c>
      <c r="I36" s="101">
        <f>'Returns per Gal.'!I43</f>
        <v>0</v>
      </c>
      <c r="J36" s="103">
        <v>8.5299999999999994</v>
      </c>
      <c r="K36" s="16">
        <f>'Returns per Gal.'!K43</f>
        <v>0</v>
      </c>
      <c r="L36" s="91"/>
      <c r="M36" s="100">
        <f>'Returns per Gal.'!M43</f>
        <v>1.740454545454545</v>
      </c>
      <c r="N36" s="115">
        <f>'Returns per Gal.'!N43</f>
        <v>0</v>
      </c>
      <c r="O36" s="100">
        <f>'Returns per Gal.'!O43</f>
        <v>0.4101466836734694</v>
      </c>
      <c r="P36" s="100">
        <f>'Returns per Gal.'!P43</f>
        <v>0</v>
      </c>
      <c r="Q36" s="100">
        <f>'Returns per Gal.'!Q43</f>
        <v>2.1506012291280143</v>
      </c>
      <c r="R36" s="115">
        <f>'Returns per Gal.'!R43</f>
        <v>0</v>
      </c>
      <c r="S36" s="116">
        <f>'Returns per Gal.'!S43</f>
        <v>0</v>
      </c>
      <c r="T36" s="100">
        <f>'Returns per Gal.'!T43</f>
        <v>1.2843962585034014</v>
      </c>
      <c r="U36" s="115">
        <f>'Returns per Gal.'!U43</f>
        <v>0</v>
      </c>
      <c r="V36" s="100">
        <f>'Returns per Gal.'!V43</f>
        <v>0.25589999999999996</v>
      </c>
      <c r="W36" s="115">
        <f>'Returns per Gal.'!W43</f>
        <v>0</v>
      </c>
      <c r="X36" s="100">
        <f>'Returns per Gal.'!X43</f>
        <v>0.21914999999999998</v>
      </c>
      <c r="Y36" s="115">
        <f>'Returns per Gal.'!Y43</f>
        <v>0</v>
      </c>
      <c r="Z36" s="100">
        <f>'Returns per Gal.'!Z43</f>
        <v>1.7594462585034014</v>
      </c>
      <c r="AA36" s="115">
        <f>'Returns per Gal.'!AA43</f>
        <v>0</v>
      </c>
      <c r="AB36" s="100">
        <f>'Returns per Gal.'!AB43</f>
        <v>0.2135298575757576</v>
      </c>
      <c r="AC36" s="115">
        <f>'Returns per Gal.'!AC43</f>
        <v>0</v>
      </c>
      <c r="AD36" s="100">
        <f>'Returns per Gal.'!AD43</f>
        <v>1.972976116079159</v>
      </c>
      <c r="AE36" s="115">
        <f>'Returns per Gal.'!AE43</f>
        <v>0</v>
      </c>
      <c r="AF36" s="100">
        <f>'Returns per Gal.'!AF43</f>
        <v>1.5628294324056897</v>
      </c>
      <c r="AG36" s="117"/>
      <c r="AH36" s="115">
        <f>'Returns per Gal.'!AF43</f>
        <v>1.5628294324056897</v>
      </c>
      <c r="AI36" s="100">
        <f>'Returns per Gal.'!AI43</f>
        <v>0.57180497062461288</v>
      </c>
      <c r="AJ36" s="115">
        <f>'Returns per Gal.'!AH43</f>
        <v>0</v>
      </c>
      <c r="AK36" s="100">
        <f>'Returns per Gal.'!AK43</f>
        <v>0.39115497062461291</v>
      </c>
      <c r="AL36" s="100">
        <f>'Returns per Gal.'!AL43</f>
        <v>0</v>
      </c>
      <c r="AM36" s="100">
        <f>'Returns per Gal.'!AM43</f>
        <v>0.17762511304885531</v>
      </c>
      <c r="AN36" s="87">
        <f>'Returns per Gal.'!AN43</f>
        <v>0</v>
      </c>
      <c r="AO36" s="15">
        <f>'Returns per Gal.'!AO43</f>
        <v>0</v>
      </c>
      <c r="AP36" s="88">
        <f>'Returns per Gal.'!AP43</f>
        <v>0</v>
      </c>
      <c r="AQ36" s="100">
        <f>'Returns per Gal.'!AQ43</f>
        <v>0.30910609857978277</v>
      </c>
      <c r="AR36" s="100">
        <f>'Returns per Gal.'!AR43</f>
        <v>0</v>
      </c>
      <c r="AS36" s="100">
        <f>'Returns per Gal.'!AS43</f>
        <v>0.72363366750208857</v>
      </c>
      <c r="AT36" s="100">
        <f>'Returns per Gal.'!AT43</f>
        <v>0</v>
      </c>
      <c r="AU36" s="100">
        <f>'Returns per Gal.'!AU43</f>
        <v>1.0327397660818713</v>
      </c>
      <c r="AV36" s="112">
        <f>'Returns per Gal.'!AV43</f>
        <v>0</v>
      </c>
      <c r="AW36" s="111">
        <f>'Returns per Gal.'!AW43</f>
        <v>0</v>
      </c>
      <c r="AX36" s="100">
        <f>'Returns per Gal.'!AX43</f>
        <v>1.5077897660818713</v>
      </c>
      <c r="AY36" s="100">
        <f>'Returns per Gal.'!AY43</f>
        <v>0</v>
      </c>
      <c r="AZ36" s="100">
        <f>'Returns per Gal.'!AZ43</f>
        <v>1.7213196236576289</v>
      </c>
      <c r="BA36" s="112">
        <f>'Returns per Gal.'!BA43</f>
        <v>0</v>
      </c>
      <c r="BB36" s="111"/>
      <c r="BC36" s="100">
        <f>'Returns per Gal.'!BD43</f>
        <v>0.64281146304614301</v>
      </c>
      <c r="BD36" s="100">
        <f>'Returns per Gal.'!BE43</f>
        <v>0</v>
      </c>
      <c r="BE36" s="100">
        <f>'Returns per Gal.'!BF43</f>
        <v>0.42928160547038541</v>
      </c>
      <c r="BF36" s="100">
        <f>'Returns per Gal.'!BG43</f>
        <v>0</v>
      </c>
      <c r="BG36" s="100">
        <f>'Returns per Gal.'!BH43</f>
        <v>0.17762511304885531</v>
      </c>
      <c r="BH36" s="100">
        <f>'Returns per Gal.'!BI43</f>
        <v>0</v>
      </c>
      <c r="BI36" s="100">
        <f>'Returns per Gal.'!BJ43</f>
        <v>0.2516564924215301</v>
      </c>
      <c r="BJ36" s="57"/>
      <c r="BL36" s="200">
        <f>'Returns per Bu.'!H43</f>
        <v>3.5963095238095235</v>
      </c>
      <c r="BM36" s="182">
        <f>'Returns per Bu.'!I43</f>
        <v>0</v>
      </c>
      <c r="BN36" s="183">
        <f>'Returns per Bu.'!Q43</f>
        <v>6.0216834415584399</v>
      </c>
      <c r="BO36" s="183">
        <f>'Returns per Bu.'!R43</f>
        <v>0</v>
      </c>
      <c r="BP36" s="361">
        <f>'Returns per Bu.'!S43</f>
        <v>4.0936598403463185</v>
      </c>
      <c r="BQ36" s="182">
        <f>'Returns per Bu.'!AE43</f>
        <v>0</v>
      </c>
      <c r="BR36" s="186">
        <f>'Returns per Bu.'!AF43</f>
        <v>0.15415416104823651</v>
      </c>
      <c r="BS36" s="182">
        <f>'Returns per Bu.'!AM43</f>
        <v>0</v>
      </c>
      <c r="BT36" s="179">
        <f>'Returns per Bu.'!AN43</f>
        <v>2.8916713450292395</v>
      </c>
      <c r="BU36" s="190">
        <f>'Returns per Bu.'!AO43</f>
        <v>0</v>
      </c>
      <c r="BV36" s="15">
        <f t="shared" si="0"/>
        <v>2.026174269005848</v>
      </c>
      <c r="BW36" s="100">
        <f>'Returns per Bu.'!AJ43</f>
        <v>0.86549707602339176</v>
      </c>
      <c r="BX36" s="100"/>
      <c r="BY36" s="100">
        <f t="shared" si="1"/>
        <v>0.72363366750208857</v>
      </c>
      <c r="BZ36" s="100"/>
      <c r="CA36" s="100"/>
    </row>
    <row r="37" spans="1:79" ht="13.15" hidden="1" x14ac:dyDescent="0.4">
      <c r="A37" s="75">
        <v>39417</v>
      </c>
      <c r="B37" s="77"/>
      <c r="C37" s="74"/>
      <c r="D37" s="104">
        <v>1.9428947368421057</v>
      </c>
      <c r="E37" s="105">
        <f>'Returns per Gal.'!E44</f>
        <v>0</v>
      </c>
      <c r="F37" s="106">
        <v>148.18421052631578</v>
      </c>
      <c r="G37" s="105">
        <f>'Returns per Gal.'!G44</f>
        <v>0</v>
      </c>
      <c r="H37" s="104">
        <v>4.0218421052631568</v>
      </c>
      <c r="I37" s="105">
        <f>'Returns per Gal.'!I44</f>
        <v>0</v>
      </c>
      <c r="J37" s="107">
        <v>8.86</v>
      </c>
      <c r="K37" s="78">
        <f>'Returns per Gal.'!K44</f>
        <v>0</v>
      </c>
      <c r="L37" s="93"/>
      <c r="M37" s="104">
        <f>'Returns per Gal.'!M44</f>
        <v>1.9428947368421057</v>
      </c>
      <c r="N37" s="118">
        <f>'Returns per Gal.'!N44</f>
        <v>0</v>
      </c>
      <c r="O37" s="104">
        <f>'Returns per Gal.'!O44</f>
        <v>0.44984492481203003</v>
      </c>
      <c r="P37" s="104">
        <f>'Returns per Gal.'!P44</f>
        <v>0</v>
      </c>
      <c r="Q37" s="104">
        <f>'Returns per Gal.'!Q44</f>
        <v>2.3927396616541357</v>
      </c>
      <c r="R37" s="118">
        <f>'Returns per Gal.'!R44</f>
        <v>0</v>
      </c>
      <c r="S37" s="119">
        <f>'Returns per Gal.'!S44</f>
        <v>0</v>
      </c>
      <c r="T37" s="104">
        <f>'Returns per Gal.'!T44</f>
        <v>1.4363721804511276</v>
      </c>
      <c r="U37" s="118">
        <f>'Returns per Gal.'!U44</f>
        <v>0</v>
      </c>
      <c r="V37" s="104">
        <f>'Returns per Gal.'!V44</f>
        <v>0.26579999999999998</v>
      </c>
      <c r="W37" s="118">
        <f>'Returns per Gal.'!W44</f>
        <v>0</v>
      </c>
      <c r="X37" s="104">
        <f>'Returns per Gal.'!X44</f>
        <v>0.21914999999999998</v>
      </c>
      <c r="Y37" s="118">
        <f>'Returns per Gal.'!Y44</f>
        <v>0</v>
      </c>
      <c r="Z37" s="104">
        <f>'Returns per Gal.'!Z44</f>
        <v>1.9213221804511276</v>
      </c>
      <c r="AA37" s="118">
        <f>'Returns per Gal.'!AA44</f>
        <v>0</v>
      </c>
      <c r="AB37" s="104">
        <f>'Returns per Gal.'!AB44</f>
        <v>0.2135298575757576</v>
      </c>
      <c r="AC37" s="118">
        <f>'Returns per Gal.'!AC44</f>
        <v>0</v>
      </c>
      <c r="AD37" s="104">
        <f>'Returns per Gal.'!AD44</f>
        <v>2.1348520380268852</v>
      </c>
      <c r="AE37" s="118">
        <f>'Returns per Gal.'!AE44</f>
        <v>0</v>
      </c>
      <c r="AF37" s="104">
        <f>'Returns per Gal.'!AF44</f>
        <v>1.6850071132148552</v>
      </c>
      <c r="AG37" s="120"/>
      <c r="AH37" s="118">
        <f>'Returns per Gal.'!AF44</f>
        <v>1.6850071132148552</v>
      </c>
      <c r="AI37" s="104">
        <f>'Returns per Gal.'!AI44</f>
        <v>0.65206748120300806</v>
      </c>
      <c r="AJ37" s="118">
        <f>'Returns per Gal.'!AH44</f>
        <v>0</v>
      </c>
      <c r="AK37" s="104">
        <f>'Returns per Gal.'!AK44</f>
        <v>0.47141748120300808</v>
      </c>
      <c r="AL37" s="104">
        <f>'Returns per Gal.'!AL44</f>
        <v>0</v>
      </c>
      <c r="AM37" s="104">
        <f>'Returns per Gal.'!AM44</f>
        <v>0.25788762362725048</v>
      </c>
      <c r="AN37" s="89">
        <f>'Returns per Gal.'!AN44</f>
        <v>0</v>
      </c>
      <c r="AO37" s="15">
        <f>'Returns per Gal.'!AO44</f>
        <v>0</v>
      </c>
      <c r="AP37" s="90">
        <f>'Returns per Gal.'!AP44</f>
        <v>0</v>
      </c>
      <c r="AQ37" s="104">
        <f>'Returns per Gal.'!AQ44</f>
        <v>0.30910609857978277</v>
      </c>
      <c r="AR37" s="104">
        <f>'Returns per Gal.'!AR44</f>
        <v>0</v>
      </c>
      <c r="AS37" s="104">
        <f>'Returns per Gal.'!AS44</f>
        <v>0.72704204956836549</v>
      </c>
      <c r="AT37" s="104">
        <f>'Returns per Gal.'!AT44</f>
        <v>0</v>
      </c>
      <c r="AU37" s="104">
        <f>'Returns per Gal.'!AU44</f>
        <v>1.0361481481481483</v>
      </c>
      <c r="AV37" s="114">
        <f>'Returns per Gal.'!AV44</f>
        <v>0</v>
      </c>
      <c r="AW37" s="113">
        <f>'Returns per Gal.'!AW44</f>
        <v>0</v>
      </c>
      <c r="AX37" s="104">
        <f>'Returns per Gal.'!AX44</f>
        <v>1.5210981481481483</v>
      </c>
      <c r="AY37" s="104">
        <f>'Returns per Gal.'!AY44</f>
        <v>0</v>
      </c>
      <c r="AZ37" s="104">
        <f>'Returns per Gal.'!AZ44</f>
        <v>1.7346280057239059</v>
      </c>
      <c r="BA37" s="114">
        <f>'Returns per Gal.'!BA44</f>
        <v>0</v>
      </c>
      <c r="BB37" s="113"/>
      <c r="BC37" s="104">
        <f>'Returns per Gal.'!BD44</f>
        <v>0.8716415135059874</v>
      </c>
      <c r="BD37" s="104">
        <f>'Returns per Gal.'!BE44</f>
        <v>0</v>
      </c>
      <c r="BE37" s="104">
        <f>'Returns per Gal.'!BF44</f>
        <v>0.6581116559302298</v>
      </c>
      <c r="BF37" s="104">
        <f>'Returns per Gal.'!BG44</f>
        <v>0</v>
      </c>
      <c r="BG37" s="104">
        <f>'Returns per Gal.'!BH44</f>
        <v>0.25788762362725048</v>
      </c>
      <c r="BH37" s="104">
        <f>'Returns per Gal.'!BI44</f>
        <v>0</v>
      </c>
      <c r="BI37" s="104">
        <f>'Returns per Gal.'!BJ44</f>
        <v>0.40022403230297932</v>
      </c>
      <c r="BJ37" s="71"/>
      <c r="BL37" s="201">
        <f>'Returns per Bu.'!H44</f>
        <v>4.0218421052631568</v>
      </c>
      <c r="BM37" s="181">
        <f>'Returns per Bu.'!I44</f>
        <v>0</v>
      </c>
      <c r="BN37" s="184">
        <f>'Returns per Bu.'!Q44</f>
        <v>6.6996710526315795</v>
      </c>
      <c r="BO37" s="184">
        <f>'Returns per Bu.'!R44</f>
        <v>0</v>
      </c>
      <c r="BP37" s="362">
        <f>'Returns per Bu.'!S44</f>
        <v>4.7439274514194585</v>
      </c>
      <c r="BQ37" s="181">
        <f>'Returns per Bu.'!AE44</f>
        <v>0</v>
      </c>
      <c r="BR37" s="187">
        <f>'Returns per Bu.'!AF44</f>
        <v>0.22381097797836633</v>
      </c>
      <c r="BS37" s="181">
        <f>'Returns per Bu.'!AM44</f>
        <v>0</v>
      </c>
      <c r="BT37" s="180">
        <f>'Returns per Bu.'!AN44</f>
        <v>2.9012148148148147</v>
      </c>
      <c r="BU37" s="192">
        <f>'Returns per Bu.'!AO44</f>
        <v>0</v>
      </c>
      <c r="BV37" s="15">
        <f t="shared" si="0"/>
        <v>2.0357177387914227</v>
      </c>
      <c r="BW37" s="100">
        <f>'Returns per Bu.'!AJ44</f>
        <v>0.86549707602339176</v>
      </c>
      <c r="BX37" s="100"/>
      <c r="BY37" s="100">
        <f t="shared" si="1"/>
        <v>0.72704204956836549</v>
      </c>
      <c r="BZ37" s="100"/>
      <c r="CA37" s="100"/>
    </row>
    <row r="38" spans="1:79" ht="13.15" hidden="1" x14ac:dyDescent="0.4">
      <c r="A38" s="22">
        <v>39448</v>
      </c>
      <c r="B38" s="6"/>
      <c r="C38" s="55"/>
      <c r="D38" s="100">
        <v>2.19</v>
      </c>
      <c r="E38" s="101">
        <f>'Returns per Gal.'!E45</f>
        <v>0</v>
      </c>
      <c r="F38" s="102">
        <v>175.54545454545453</v>
      </c>
      <c r="G38" s="101">
        <f>'Returns per Gal.'!G45</f>
        <v>0</v>
      </c>
      <c r="H38" s="100">
        <v>4.5595454545454537</v>
      </c>
      <c r="I38" s="101">
        <f>'Returns per Gal.'!I45</f>
        <v>0</v>
      </c>
      <c r="J38" s="103">
        <v>8.74</v>
      </c>
      <c r="K38" s="16">
        <f>'Returns per Gal.'!K45</f>
        <v>0</v>
      </c>
      <c r="L38" s="91"/>
      <c r="M38" s="100">
        <f>'Returns per Gal.'!M45</f>
        <v>2.19</v>
      </c>
      <c r="N38" s="115">
        <f>'Returns per Gal.'!N45</f>
        <v>0</v>
      </c>
      <c r="O38" s="100">
        <f>'Returns per Gal.'!O45</f>
        <v>0.53290584415584419</v>
      </c>
      <c r="P38" s="100">
        <f>'Returns per Gal.'!P45</f>
        <v>0</v>
      </c>
      <c r="Q38" s="100">
        <f>'Returns per Gal.'!Q45</f>
        <v>2.7229058441558442</v>
      </c>
      <c r="R38" s="115">
        <f>'Returns per Gal.'!R45</f>
        <v>0</v>
      </c>
      <c r="S38" s="116">
        <f>'Returns per Gal.'!S45</f>
        <v>0</v>
      </c>
      <c r="T38" s="100">
        <f>'Returns per Gal.'!T45</f>
        <v>1.6284090909090907</v>
      </c>
      <c r="U38" s="115">
        <f>'Returns per Gal.'!U45</f>
        <v>0</v>
      </c>
      <c r="V38" s="100">
        <f>'Returns per Gal.'!V45</f>
        <v>0.26219999999999999</v>
      </c>
      <c r="W38" s="115">
        <f>'Returns per Gal.'!W45</f>
        <v>0</v>
      </c>
      <c r="X38" s="100">
        <f>'Returns per Gal.'!X45</f>
        <v>0.21914999999999998</v>
      </c>
      <c r="Y38" s="115">
        <f>'Returns per Gal.'!Y45</f>
        <v>0</v>
      </c>
      <c r="Z38" s="100">
        <f>'Returns per Gal.'!Z45</f>
        <v>2.1097590909090909</v>
      </c>
      <c r="AA38" s="115">
        <f>'Returns per Gal.'!AA45</f>
        <v>0</v>
      </c>
      <c r="AB38" s="100">
        <f>'Returns per Gal.'!AB45</f>
        <v>0.2135298575757576</v>
      </c>
      <c r="AC38" s="115">
        <f>'Returns per Gal.'!AC45</f>
        <v>0</v>
      </c>
      <c r="AD38" s="100">
        <f>'Returns per Gal.'!AD45</f>
        <v>2.3232889484848487</v>
      </c>
      <c r="AE38" s="115">
        <f>'Returns per Gal.'!AE45</f>
        <v>0</v>
      </c>
      <c r="AF38" s="100">
        <f>'Returns per Gal.'!AF45</f>
        <v>1.7903831043290044</v>
      </c>
      <c r="AG38" s="112"/>
      <c r="AH38" s="100">
        <f>'Returns per Gal.'!AF45</f>
        <v>1.7903831043290044</v>
      </c>
      <c r="AI38" s="100">
        <f>'Returns per Gal.'!AI45</f>
        <v>0.79379675324675358</v>
      </c>
      <c r="AJ38" s="100">
        <f>'Returns per Gal.'!AH45</f>
        <v>0</v>
      </c>
      <c r="AK38" s="100">
        <f>'Returns per Gal.'!AK45</f>
        <v>0.61314675324675338</v>
      </c>
      <c r="AL38" s="100">
        <f>'Returns per Gal.'!AL45</f>
        <v>0</v>
      </c>
      <c r="AM38" s="100">
        <f>'Returns per Gal.'!AM45</f>
        <v>0.39961689567099556</v>
      </c>
      <c r="AN38" s="87">
        <f>'Returns per Gal.'!AN45</f>
        <v>0</v>
      </c>
      <c r="AO38" s="15">
        <f>'Returns per Gal.'!AO45</f>
        <v>0</v>
      </c>
      <c r="AP38" s="88">
        <f>'Returns per Gal.'!AP45</f>
        <v>0</v>
      </c>
      <c r="AQ38" s="100">
        <f>'Returns per Gal.'!AQ45</f>
        <v>0.30910609857978277</v>
      </c>
      <c r="AR38" s="100">
        <f>'Returns per Gal.'!AR45</f>
        <v>0</v>
      </c>
      <c r="AS38" s="100">
        <f>'Returns per Gal.'!AS45</f>
        <v>0.73045043163464218</v>
      </c>
      <c r="AT38" s="100">
        <f>'Returns per Gal.'!AT45</f>
        <v>0</v>
      </c>
      <c r="AU38" s="100">
        <f>'Returns per Gal.'!AU45</f>
        <v>1.039556530214425</v>
      </c>
      <c r="AV38" s="112">
        <f>'Returns per Gal.'!AV45</f>
        <v>0</v>
      </c>
      <c r="AW38" s="111">
        <f>'Returns per Gal.'!AW45</f>
        <v>0</v>
      </c>
      <c r="AX38" s="100">
        <f>'Returns per Gal.'!AX45</f>
        <v>1.5209065302144249</v>
      </c>
      <c r="AY38" s="100">
        <f>'Returns per Gal.'!AY45</f>
        <v>0</v>
      </c>
      <c r="AZ38" s="100">
        <f>'Returns per Gal.'!AZ45</f>
        <v>1.7344363877901825</v>
      </c>
      <c r="BA38" s="112">
        <f>'Returns per Gal.'!BA45</f>
        <v>0</v>
      </c>
      <c r="BB38" s="111"/>
      <c r="BC38" s="100">
        <f>'Returns per Gal.'!BD45</f>
        <v>1.2019993139414193</v>
      </c>
      <c r="BD38" s="100">
        <f>'Returns per Gal.'!BE45</f>
        <v>0</v>
      </c>
      <c r="BE38" s="100">
        <f>'Returns per Gal.'!BF45</f>
        <v>0.98846945636566175</v>
      </c>
      <c r="BF38" s="100">
        <f>'Returns per Gal.'!BG45</f>
        <v>0</v>
      </c>
      <c r="BG38" s="100">
        <f>'Returns per Gal.'!BH45</f>
        <v>0.39961689567099601</v>
      </c>
      <c r="BH38" s="100">
        <f>'Returns per Gal.'!BI45</f>
        <v>0</v>
      </c>
      <c r="BI38" s="100">
        <f>'Returns per Gal.'!BJ45</f>
        <v>0.58885256069466574</v>
      </c>
      <c r="BJ38" s="57"/>
      <c r="BL38" s="200">
        <f>'Returns per Bu.'!H45</f>
        <v>4.5595454545454537</v>
      </c>
      <c r="BM38" s="189">
        <f>'Returns per Bu.'!I45</f>
        <v>0</v>
      </c>
      <c r="BN38" s="183">
        <f>'Returns per Bu.'!Q45</f>
        <v>7.6241363636363637</v>
      </c>
      <c r="BO38" s="183">
        <f>'Returns per Bu.'!R45</f>
        <v>0</v>
      </c>
      <c r="BP38" s="361">
        <f>'Returns per Bu.'!S45</f>
        <v>5.6784727624242421</v>
      </c>
      <c r="BQ38" s="182">
        <f>'Returns per Bu.'!AE45</f>
        <v>0</v>
      </c>
      <c r="BR38" s="186">
        <f>'Returns per Bu.'!AF45</f>
        <v>0.34681248746577509</v>
      </c>
      <c r="BS38" s="182">
        <f>'Returns per Bu.'!AM45</f>
        <v>0</v>
      </c>
      <c r="BT38" s="179">
        <f>'Returns per Bu.'!AN45</f>
        <v>2.9107582846003894</v>
      </c>
      <c r="BU38" s="190">
        <f>'Returns per Bu.'!AO45</f>
        <v>0</v>
      </c>
      <c r="BV38" s="15">
        <f t="shared" si="0"/>
        <v>2.0452612085769974</v>
      </c>
      <c r="BW38" s="100">
        <f>'Returns per Bu.'!AJ45</f>
        <v>0.86549707602339176</v>
      </c>
      <c r="BX38" s="100"/>
      <c r="BY38" s="100">
        <f t="shared" si="1"/>
        <v>0.73045043163464218</v>
      </c>
      <c r="BZ38" s="100"/>
      <c r="CA38" s="100"/>
    </row>
    <row r="39" spans="1:79" ht="13.15" hidden="1" x14ac:dyDescent="0.4">
      <c r="A39" s="8">
        <v>39479</v>
      </c>
      <c r="B39" s="8"/>
      <c r="C39" s="55"/>
      <c r="D39" s="100">
        <v>2.1254761904761899</v>
      </c>
      <c r="E39" s="101">
        <f>'Returns per Gal.'!E46</f>
        <v>0</v>
      </c>
      <c r="F39" s="102">
        <v>163.1904761904762</v>
      </c>
      <c r="G39" s="101">
        <f>'Returns per Gal.'!G46</f>
        <v>0</v>
      </c>
      <c r="H39" s="100">
        <v>4.906190476190476</v>
      </c>
      <c r="I39" s="101">
        <f>'Returns per Gal.'!I46</f>
        <v>0</v>
      </c>
      <c r="J39" s="103">
        <v>9.99</v>
      </c>
      <c r="K39" s="16">
        <f>'Returns per Gal.'!K46</f>
        <v>0</v>
      </c>
      <c r="L39" s="91"/>
      <c r="M39" s="100">
        <f>'Returns per Gal.'!M46</f>
        <v>2.1254761904761899</v>
      </c>
      <c r="N39" s="115">
        <f>'Returns per Gal.'!N46</f>
        <v>0</v>
      </c>
      <c r="O39" s="100">
        <f>'Returns per Gal.'!O46</f>
        <v>0.49539965986394557</v>
      </c>
      <c r="P39" s="100">
        <f>'Returns per Gal.'!P46</f>
        <v>0</v>
      </c>
      <c r="Q39" s="100">
        <f>'Returns per Gal.'!Q46</f>
        <v>2.6208758503401355</v>
      </c>
      <c r="R39" s="115">
        <f>'Returns per Gal.'!R46</f>
        <v>0</v>
      </c>
      <c r="S39" s="116">
        <f>'Returns per Gal.'!S46</f>
        <v>0</v>
      </c>
      <c r="T39" s="100">
        <f>'Returns per Gal.'!T46</f>
        <v>1.7522108843537416</v>
      </c>
      <c r="U39" s="115">
        <f>'Returns per Gal.'!U46</f>
        <v>0</v>
      </c>
      <c r="V39" s="100">
        <f>'Returns per Gal.'!V46</f>
        <v>0.29970000000000002</v>
      </c>
      <c r="W39" s="115">
        <f>'Returns per Gal.'!W46</f>
        <v>0</v>
      </c>
      <c r="X39" s="100">
        <f>'Returns per Gal.'!X46</f>
        <v>0.21914999999999998</v>
      </c>
      <c r="Y39" s="115">
        <f>'Returns per Gal.'!Y46</f>
        <v>0</v>
      </c>
      <c r="Z39" s="100">
        <f>'Returns per Gal.'!Z46</f>
        <v>2.2710608843537416</v>
      </c>
      <c r="AA39" s="115">
        <f>'Returns per Gal.'!AA46</f>
        <v>0</v>
      </c>
      <c r="AB39" s="100">
        <f>'Returns per Gal.'!AB46</f>
        <v>0.2135298575757576</v>
      </c>
      <c r="AC39" s="115">
        <f>'Returns per Gal.'!AC46</f>
        <v>0</v>
      </c>
      <c r="AD39" s="100">
        <f>'Returns per Gal.'!AD46</f>
        <v>2.484590741929499</v>
      </c>
      <c r="AE39" s="115">
        <f>'Returns per Gal.'!AE46</f>
        <v>0</v>
      </c>
      <c r="AF39" s="100">
        <f>'Returns per Gal.'!AF46</f>
        <v>1.9891910820655534</v>
      </c>
      <c r="AG39" s="112"/>
      <c r="AH39" s="100">
        <f>'Returns per Gal.'!AF46</f>
        <v>1.9891910820655534</v>
      </c>
      <c r="AI39" s="100">
        <f>'Returns per Gal.'!AI46</f>
        <v>0.53046496598639381</v>
      </c>
      <c r="AJ39" s="100">
        <f>'Returns per Gal.'!AH46</f>
        <v>0</v>
      </c>
      <c r="AK39" s="100">
        <f>'Returns per Gal.'!AK46</f>
        <v>0.34981496598639383</v>
      </c>
      <c r="AL39" s="100">
        <f>'Returns per Gal.'!AL46</f>
        <v>0</v>
      </c>
      <c r="AM39" s="100">
        <f>'Returns per Gal.'!AM46</f>
        <v>0.13628510841063646</v>
      </c>
      <c r="AN39" s="87">
        <f>'Returns per Gal.'!AN46</f>
        <v>0</v>
      </c>
      <c r="AO39" s="15">
        <f>'Returns per Gal.'!AO46</f>
        <v>0</v>
      </c>
      <c r="AP39" s="88">
        <f>'Returns per Gal.'!AP46</f>
        <v>0</v>
      </c>
      <c r="AQ39" s="100">
        <f>'Returns per Gal.'!AQ46</f>
        <v>0.30910609857978277</v>
      </c>
      <c r="AR39" s="100">
        <f>'Returns per Gal.'!AR46</f>
        <v>0</v>
      </c>
      <c r="AS39" s="100">
        <f>'Returns per Gal.'!AS46</f>
        <v>0.73385881370091888</v>
      </c>
      <c r="AT39" s="100">
        <f>'Returns per Gal.'!AT46</f>
        <v>0</v>
      </c>
      <c r="AU39" s="100">
        <f>'Returns per Gal.'!AU46</f>
        <v>1.0429649122807017</v>
      </c>
      <c r="AV39" s="112">
        <f>'Returns per Gal.'!AV46</f>
        <v>0</v>
      </c>
      <c r="AW39" s="111">
        <f>'Returns per Gal.'!AW46</f>
        <v>0</v>
      </c>
      <c r="AX39" s="100">
        <f>'Returns per Gal.'!AX46</f>
        <v>1.5618149122807017</v>
      </c>
      <c r="AY39" s="100">
        <f>'Returns per Gal.'!AY46</f>
        <v>0</v>
      </c>
      <c r="AZ39" s="100">
        <f>'Returns per Gal.'!AZ46</f>
        <v>1.7753447698564593</v>
      </c>
      <c r="BA39" s="112">
        <f>'Returns per Gal.'!BA46</f>
        <v>0</v>
      </c>
      <c r="BB39" s="111"/>
      <c r="BC39" s="100">
        <f>'Returns per Gal.'!BD46</f>
        <v>1.0590609380594338</v>
      </c>
      <c r="BD39" s="100">
        <f>'Returns per Gal.'!BE46</f>
        <v>0</v>
      </c>
      <c r="BE39" s="100">
        <f>'Returns per Gal.'!BF46</f>
        <v>0.8455310804836762</v>
      </c>
      <c r="BF39" s="100">
        <f>'Returns per Gal.'!BG46</f>
        <v>0</v>
      </c>
      <c r="BG39" s="100">
        <f>'Returns per Gal.'!BH46</f>
        <v>0.13628510841063624</v>
      </c>
      <c r="BH39" s="100">
        <f>'Returns per Gal.'!BI46</f>
        <v>0</v>
      </c>
      <c r="BI39" s="100">
        <f>'Returns per Gal.'!BJ46</f>
        <v>0.70924597207303997</v>
      </c>
      <c r="BJ39" s="57"/>
      <c r="BL39" s="200">
        <f>'Returns per Bu.'!H46</f>
        <v>4.906190476190476</v>
      </c>
      <c r="BM39" s="189">
        <f>'Returns per Bu.'!I46</f>
        <v>0</v>
      </c>
      <c r="BN39" s="183">
        <f>'Returns per Bu.'!Q46</f>
        <v>7.3384523809523792</v>
      </c>
      <c r="BO39" s="183">
        <f>'Returns per Bu.'!R46</f>
        <v>0</v>
      </c>
      <c r="BP39" s="361">
        <f>'Returns per Bu.'!S46</f>
        <v>5.2877887797402581</v>
      </c>
      <c r="BQ39" s="182">
        <f>'Returns per Bu.'!AE46</f>
        <v>0</v>
      </c>
      <c r="BR39" s="186">
        <f>'Returns per Bu.'!AF46</f>
        <v>0.11827672444397642</v>
      </c>
      <c r="BS39" s="182">
        <f>'Returns per Bu.'!AM46</f>
        <v>0</v>
      </c>
      <c r="BT39" s="179">
        <f>'Returns per Bu.'!AN46</f>
        <v>2.9203017543859646</v>
      </c>
      <c r="BU39" s="190">
        <f>'Returns per Bu.'!AO46</f>
        <v>0</v>
      </c>
      <c r="BV39" s="15">
        <f t="shared" si="0"/>
        <v>2.0548046783625731</v>
      </c>
      <c r="BW39" s="100">
        <f>'Returns per Bu.'!AJ46</f>
        <v>0.86549707602339176</v>
      </c>
      <c r="BX39" s="100"/>
      <c r="BY39" s="100">
        <f t="shared" si="1"/>
        <v>0.73385881370091888</v>
      </c>
      <c r="BZ39" s="100"/>
      <c r="CA39" s="100"/>
    </row>
    <row r="40" spans="1:79" ht="13.15" hidden="1" x14ac:dyDescent="0.4">
      <c r="A40" s="8">
        <v>39508</v>
      </c>
      <c r="B40" s="6"/>
      <c r="C40" s="55"/>
      <c r="D40" s="100">
        <v>2.3149999999999999</v>
      </c>
      <c r="E40" s="101">
        <f>'Returns per Gal.'!E47</f>
        <v>0</v>
      </c>
      <c r="F40" s="102">
        <v>161.36904761904762</v>
      </c>
      <c r="G40" s="101">
        <f>'Returns per Gal.'!G47</f>
        <v>0</v>
      </c>
      <c r="H40" s="100">
        <v>5.1739404761904764</v>
      </c>
      <c r="I40" s="101">
        <f>'Returns per Gal.'!I47</f>
        <v>0</v>
      </c>
      <c r="J40" s="103">
        <v>10.06</v>
      </c>
      <c r="K40" s="16">
        <f>'Returns per Gal.'!K47</f>
        <v>0</v>
      </c>
      <c r="L40" s="91"/>
      <c r="M40" s="100">
        <f>'Returns per Gal.'!M47</f>
        <v>2.3149999999999999</v>
      </c>
      <c r="N40" s="115">
        <f>'Returns per Gal.'!N47</f>
        <v>0</v>
      </c>
      <c r="O40" s="100">
        <f>'Returns per Gal.'!O47</f>
        <v>0.48987032312925177</v>
      </c>
      <c r="P40" s="100">
        <f>'Returns per Gal.'!P47</f>
        <v>0</v>
      </c>
      <c r="Q40" s="100">
        <f>'Returns per Gal.'!Q47</f>
        <v>2.8048703231292516</v>
      </c>
      <c r="R40" s="115">
        <f>'Returns per Gal.'!R47</f>
        <v>0</v>
      </c>
      <c r="S40" s="116">
        <f>'Returns per Gal.'!S47</f>
        <v>0</v>
      </c>
      <c r="T40" s="100">
        <f>'Returns per Gal.'!T47</f>
        <v>1.8478358843537417</v>
      </c>
      <c r="U40" s="115">
        <f>'Returns per Gal.'!U47</f>
        <v>0</v>
      </c>
      <c r="V40" s="100">
        <f>'Returns per Gal.'!V47</f>
        <v>0.30180000000000001</v>
      </c>
      <c r="W40" s="115">
        <f>'Returns per Gal.'!W47</f>
        <v>0</v>
      </c>
      <c r="X40" s="100">
        <f>'Returns per Gal.'!X47</f>
        <v>0.21914999999999998</v>
      </c>
      <c r="Y40" s="115">
        <f>'Returns per Gal.'!Y47</f>
        <v>0</v>
      </c>
      <c r="Z40" s="100">
        <f>'Returns per Gal.'!Z47</f>
        <v>2.3687858843537417</v>
      </c>
      <c r="AA40" s="115">
        <f>'Returns per Gal.'!AA47</f>
        <v>0</v>
      </c>
      <c r="AB40" s="100">
        <f>'Returns per Gal.'!AB47</f>
        <v>0.2135298575757576</v>
      </c>
      <c r="AC40" s="115">
        <f>'Returns per Gal.'!AC47</f>
        <v>0</v>
      </c>
      <c r="AD40" s="100">
        <f>'Returns per Gal.'!AD47</f>
        <v>2.5823157419294995</v>
      </c>
      <c r="AE40" s="115">
        <f>'Returns per Gal.'!AE47</f>
        <v>0</v>
      </c>
      <c r="AF40" s="100">
        <f>'Returns per Gal.'!AF47</f>
        <v>2.0924454188002479</v>
      </c>
      <c r="AG40" s="112"/>
      <c r="AH40" s="100">
        <f>'Returns per Gal.'!AF47</f>
        <v>2.0924454188002479</v>
      </c>
      <c r="AI40" s="100">
        <f>'Returns per Gal.'!AI47</f>
        <v>0.61673443877550982</v>
      </c>
      <c r="AJ40" s="100">
        <f>'Returns per Gal.'!AH47</f>
        <v>0</v>
      </c>
      <c r="AK40" s="100">
        <f>'Returns per Gal.'!AK47</f>
        <v>0.43608443877550984</v>
      </c>
      <c r="AL40" s="100">
        <f>'Returns per Gal.'!AL47</f>
        <v>0</v>
      </c>
      <c r="AM40" s="100">
        <f>'Returns per Gal.'!AM47</f>
        <v>0.22255458119975202</v>
      </c>
      <c r="AN40" s="87">
        <f>'Returns per Gal.'!AN47</f>
        <v>0</v>
      </c>
      <c r="AO40" s="15">
        <f>'Returns per Gal.'!AO47</f>
        <v>0</v>
      </c>
      <c r="AP40" s="88">
        <f>'Returns per Gal.'!AP47</f>
        <v>0</v>
      </c>
      <c r="AQ40" s="100">
        <f>'Returns per Gal.'!AQ47</f>
        <v>0.30910609857978277</v>
      </c>
      <c r="AR40" s="100">
        <f>'Returns per Gal.'!AR47</f>
        <v>0</v>
      </c>
      <c r="AS40" s="100">
        <f>'Returns per Gal.'!AS47</f>
        <v>0.73726719576719579</v>
      </c>
      <c r="AT40" s="100">
        <f>'Returns per Gal.'!AT47</f>
        <v>0</v>
      </c>
      <c r="AU40" s="100">
        <f>'Returns per Gal.'!AU47</f>
        <v>1.0463732943469786</v>
      </c>
      <c r="AV40" s="112">
        <f>'Returns per Gal.'!AV47</f>
        <v>0</v>
      </c>
      <c r="AW40" s="111">
        <f>'Returns per Gal.'!AW47</f>
        <v>0</v>
      </c>
      <c r="AX40" s="100">
        <f>'Returns per Gal.'!AX47</f>
        <v>1.5673232943469786</v>
      </c>
      <c r="AY40" s="100">
        <f>'Returns per Gal.'!AY47</f>
        <v>0</v>
      </c>
      <c r="AZ40" s="100">
        <f>'Returns per Gal.'!AZ47</f>
        <v>1.7808531519227362</v>
      </c>
      <c r="BA40" s="112">
        <f>'Returns per Gal.'!BA47</f>
        <v>0</v>
      </c>
      <c r="BB40" s="111"/>
      <c r="BC40" s="100">
        <f>'Returns per Gal.'!BD47</f>
        <v>1.237547028782273</v>
      </c>
      <c r="BD40" s="100">
        <f>'Returns per Gal.'!BE47</f>
        <v>0</v>
      </c>
      <c r="BE40" s="100">
        <f>'Returns per Gal.'!BF47</f>
        <v>1.0240171712065154</v>
      </c>
      <c r="BF40" s="100">
        <f>'Returns per Gal.'!BG47</f>
        <v>0</v>
      </c>
      <c r="BG40" s="100">
        <f>'Returns per Gal.'!BH47</f>
        <v>0.22255458119975224</v>
      </c>
      <c r="BH40" s="100">
        <f>'Returns per Gal.'!BI47</f>
        <v>0</v>
      </c>
      <c r="BI40" s="100">
        <f>'Returns per Gal.'!BJ47</f>
        <v>0.80146259000676312</v>
      </c>
      <c r="BJ40" s="57"/>
      <c r="BL40" s="200">
        <f>'Returns per Bu.'!H47</f>
        <v>5.1739404761904764</v>
      </c>
      <c r="BM40" s="189">
        <f>'Returns per Bu.'!I47</f>
        <v>0</v>
      </c>
      <c r="BN40" s="183">
        <f>'Returns per Bu.'!Q47</f>
        <v>7.8536369047619043</v>
      </c>
      <c r="BO40" s="183">
        <f>'Returns per Bu.'!R47</f>
        <v>0</v>
      </c>
      <c r="BP40" s="361">
        <f>'Returns per Bu.'!S47</f>
        <v>5.7970933035497829</v>
      </c>
      <c r="BQ40" s="182">
        <f>'Returns per Bu.'!AE47</f>
        <v>0</v>
      </c>
      <c r="BR40" s="186">
        <f>'Returns per Bu.'!AF47</f>
        <v>0.19314675815493049</v>
      </c>
      <c r="BS40" s="182">
        <f>'Returns per Bu.'!AM47</f>
        <v>0</v>
      </c>
      <c r="BT40" s="179">
        <f>'Returns per Bu.'!AN47</f>
        <v>2.9298452241715398</v>
      </c>
      <c r="BU40" s="190">
        <f>'Returns per Bu.'!AO47</f>
        <v>0</v>
      </c>
      <c r="BV40" s="15">
        <f t="shared" si="0"/>
        <v>2.0643481481481478</v>
      </c>
      <c r="BW40" s="100">
        <f>'Returns per Bu.'!AJ47</f>
        <v>0.86549707602339176</v>
      </c>
      <c r="BX40" s="100"/>
      <c r="BY40" s="100">
        <f t="shared" si="1"/>
        <v>0.73726719576719579</v>
      </c>
      <c r="BZ40" s="100"/>
      <c r="CA40" s="100"/>
    </row>
    <row r="41" spans="1:79" ht="13.15" hidden="1" x14ac:dyDescent="0.4">
      <c r="A41" s="8">
        <v>39539</v>
      </c>
      <c r="B41" s="8"/>
      <c r="C41" s="55"/>
      <c r="D41" s="100">
        <v>2.455227272727273</v>
      </c>
      <c r="E41" s="101">
        <f>'Returns per Gal.'!E48</f>
        <v>0</v>
      </c>
      <c r="F41" s="102">
        <v>169.68181818181819</v>
      </c>
      <c r="G41" s="101">
        <f>'Returns per Gal.'!G48</f>
        <v>0</v>
      </c>
      <c r="H41" s="100">
        <v>5.590227272727275</v>
      </c>
      <c r="I41" s="101">
        <f>'Returns per Gal.'!I48</f>
        <v>0</v>
      </c>
      <c r="J41" s="103">
        <v>10.71</v>
      </c>
      <c r="K41" s="16">
        <f>'Returns per Gal.'!K48</f>
        <v>0</v>
      </c>
      <c r="L41" s="91"/>
      <c r="M41" s="100">
        <f>'Returns per Gal.'!M48</f>
        <v>2.455227272727273</v>
      </c>
      <c r="N41" s="115">
        <f>'Returns per Gal.'!N48</f>
        <v>0</v>
      </c>
      <c r="O41" s="100">
        <f>'Returns per Gal.'!O48</f>
        <v>0.51510551948051952</v>
      </c>
      <c r="P41" s="100">
        <f>'Returns per Gal.'!P48</f>
        <v>0</v>
      </c>
      <c r="Q41" s="100">
        <f>'Returns per Gal.'!Q48</f>
        <v>2.9703327922077927</v>
      </c>
      <c r="R41" s="115">
        <f>'Returns per Gal.'!R48</f>
        <v>0</v>
      </c>
      <c r="S41" s="116">
        <f>'Returns per Gal.'!S48</f>
        <v>0</v>
      </c>
      <c r="T41" s="100">
        <f>'Returns per Gal.'!T48</f>
        <v>1.9965097402597412</v>
      </c>
      <c r="U41" s="115">
        <f>'Returns per Gal.'!U48</f>
        <v>0</v>
      </c>
      <c r="V41" s="100">
        <f>'Returns per Gal.'!V48</f>
        <v>0.32130000000000003</v>
      </c>
      <c r="W41" s="115">
        <f>'Returns per Gal.'!W48</f>
        <v>0</v>
      </c>
      <c r="X41" s="100">
        <f>'Returns per Gal.'!X48</f>
        <v>0.21914999999999998</v>
      </c>
      <c r="Y41" s="115">
        <f>'Returns per Gal.'!Y48</f>
        <v>0</v>
      </c>
      <c r="Z41" s="100">
        <f>'Returns per Gal.'!Z48</f>
        <v>2.536959740259741</v>
      </c>
      <c r="AA41" s="115">
        <f>'Returns per Gal.'!AA48</f>
        <v>0</v>
      </c>
      <c r="AB41" s="100">
        <f>'Returns per Gal.'!AB48</f>
        <v>0.2135298575757576</v>
      </c>
      <c r="AC41" s="115">
        <f>'Returns per Gal.'!AC48</f>
        <v>0</v>
      </c>
      <c r="AD41" s="100">
        <f>'Returns per Gal.'!AD48</f>
        <v>2.7504895978354984</v>
      </c>
      <c r="AE41" s="115">
        <f>'Returns per Gal.'!AE48</f>
        <v>0</v>
      </c>
      <c r="AF41" s="100">
        <f>'Returns per Gal.'!AF48</f>
        <v>2.2353840783549788</v>
      </c>
      <c r="AG41" s="112"/>
      <c r="AH41" s="100">
        <f>'Returns per Gal.'!AF48</f>
        <v>2.2353840783549788</v>
      </c>
      <c r="AI41" s="100">
        <f>'Returns per Gal.'!AI48</f>
        <v>0.61402305194805151</v>
      </c>
      <c r="AJ41" s="100">
        <f>'Returns per Gal.'!AH48</f>
        <v>0</v>
      </c>
      <c r="AK41" s="100">
        <f>'Returns per Gal.'!AK48</f>
        <v>0.43337305194805165</v>
      </c>
      <c r="AL41" s="100">
        <f>'Returns per Gal.'!AL48</f>
        <v>0</v>
      </c>
      <c r="AM41" s="100">
        <f>'Returns per Gal.'!AM48</f>
        <v>0.21984319437229427</v>
      </c>
      <c r="AN41" s="87">
        <f>'Returns per Gal.'!AN48</f>
        <v>0</v>
      </c>
      <c r="AO41" s="15">
        <f>'Returns per Gal.'!AO48</f>
        <v>0</v>
      </c>
      <c r="AP41" s="88">
        <f>'Returns per Gal.'!AP48</f>
        <v>0</v>
      </c>
      <c r="AQ41" s="100">
        <f>'Returns per Gal.'!AQ48</f>
        <v>0.30910609857978277</v>
      </c>
      <c r="AR41" s="100">
        <f>'Returns per Gal.'!AR48</f>
        <v>0</v>
      </c>
      <c r="AS41" s="100">
        <f>'Returns per Gal.'!AS48</f>
        <v>0.74067557783347271</v>
      </c>
      <c r="AT41" s="100">
        <f>'Returns per Gal.'!AT48</f>
        <v>0</v>
      </c>
      <c r="AU41" s="100">
        <f>'Returns per Gal.'!AU48</f>
        <v>1.0497816764132555</v>
      </c>
      <c r="AV41" s="112">
        <f>'Returns per Gal.'!AV48</f>
        <v>0</v>
      </c>
      <c r="AW41" s="111">
        <f>'Returns per Gal.'!AW48</f>
        <v>0</v>
      </c>
      <c r="AX41" s="100">
        <f>'Returns per Gal.'!AX48</f>
        <v>1.5902316764132554</v>
      </c>
      <c r="AY41" s="100">
        <f>'Returns per Gal.'!AY48</f>
        <v>0</v>
      </c>
      <c r="AZ41" s="100">
        <f>'Returns per Gal.'!AZ48</f>
        <v>1.803761533989013</v>
      </c>
      <c r="BA41" s="112">
        <f>'Returns per Gal.'!BA48</f>
        <v>0</v>
      </c>
      <c r="BB41" s="111"/>
      <c r="BC41" s="100">
        <f>'Returns per Gal.'!BD48</f>
        <v>1.3801011157945373</v>
      </c>
      <c r="BD41" s="100">
        <f>'Returns per Gal.'!BE48</f>
        <v>0</v>
      </c>
      <c r="BE41" s="100">
        <f>'Returns per Gal.'!BF48</f>
        <v>1.1665712582187797</v>
      </c>
      <c r="BF41" s="100">
        <f>'Returns per Gal.'!BG48</f>
        <v>0</v>
      </c>
      <c r="BG41" s="100">
        <f>'Returns per Gal.'!BH48</f>
        <v>0.21984319437229405</v>
      </c>
      <c r="BH41" s="100">
        <f>'Returns per Gal.'!BI48</f>
        <v>0</v>
      </c>
      <c r="BI41" s="100">
        <f>'Returns per Gal.'!BJ48</f>
        <v>0.94672806384648567</v>
      </c>
      <c r="BJ41" s="57"/>
      <c r="BL41" s="200">
        <f>'Returns per Bu.'!H48</f>
        <v>5.590227272727275</v>
      </c>
      <c r="BM41" s="189">
        <f>'Returns per Bu.'!I48</f>
        <v>0</v>
      </c>
      <c r="BN41" s="183">
        <f>'Returns per Bu.'!Q48</f>
        <v>8.3169318181818195</v>
      </c>
      <c r="BO41" s="183">
        <f>'Returns per Bu.'!R48</f>
        <v>0</v>
      </c>
      <c r="BP41" s="361">
        <f>'Returns per Bu.'!S48</f>
        <v>6.2057882169696983</v>
      </c>
      <c r="BQ41" s="182">
        <f>'Returns per Bu.'!AE48</f>
        <v>0</v>
      </c>
      <c r="BR41" s="186">
        <f>'Returns per Bu.'!AF48</f>
        <v>0.19079364741236834</v>
      </c>
      <c r="BS41" s="182">
        <f>'Returns per Bu.'!AM48</f>
        <v>0</v>
      </c>
      <c r="BT41" s="179">
        <f>'Returns per Bu.'!AN48</f>
        <v>2.939388693957115</v>
      </c>
      <c r="BU41" s="190">
        <f>'Returns per Bu.'!AO48</f>
        <v>0</v>
      </c>
      <c r="BV41" s="15">
        <f t="shared" si="0"/>
        <v>2.0738916179337235</v>
      </c>
      <c r="BW41" s="100">
        <f>'Returns per Bu.'!AJ48</f>
        <v>0.86549707602339176</v>
      </c>
      <c r="BX41" s="100"/>
      <c r="BY41" s="100">
        <f t="shared" si="1"/>
        <v>0.74067557783347271</v>
      </c>
      <c r="BZ41" s="100"/>
      <c r="CA41" s="100"/>
    </row>
    <row r="42" spans="1:79" ht="13.15" hidden="1" x14ac:dyDescent="0.4">
      <c r="A42" s="8">
        <v>39569</v>
      </c>
      <c r="B42" s="6"/>
      <c r="C42" s="55"/>
      <c r="D42" s="100">
        <v>2.4852380952380968</v>
      </c>
      <c r="E42" s="101">
        <f>'Returns per Gal.'!E49</f>
        <v>0</v>
      </c>
      <c r="F42" s="102">
        <v>173.54761904761904</v>
      </c>
      <c r="G42" s="101">
        <f>'Returns per Gal.'!G49</f>
        <v>0</v>
      </c>
      <c r="H42" s="100">
        <v>5.6180238095238098</v>
      </c>
      <c r="I42" s="101">
        <f>'Returns per Gal.'!I49</f>
        <v>0</v>
      </c>
      <c r="J42" s="103">
        <v>10.89</v>
      </c>
      <c r="K42" s="16">
        <f>'Returns per Gal.'!K49</f>
        <v>0</v>
      </c>
      <c r="L42" s="91"/>
      <c r="M42" s="100">
        <f>'Returns per Gal.'!M49</f>
        <v>2.4852380952380968</v>
      </c>
      <c r="N42" s="115">
        <f>'Returns per Gal.'!N49</f>
        <v>0</v>
      </c>
      <c r="O42" s="100">
        <f>'Returns per Gal.'!O49</f>
        <v>0.52684098639455779</v>
      </c>
      <c r="P42" s="100">
        <f>'Returns per Gal.'!P49</f>
        <v>0</v>
      </c>
      <c r="Q42" s="100">
        <f>'Returns per Gal.'!Q49</f>
        <v>3.0120790816326544</v>
      </c>
      <c r="R42" s="115">
        <f>'Returns per Gal.'!R49</f>
        <v>0</v>
      </c>
      <c r="S42" s="116">
        <f>'Returns per Gal.'!S49</f>
        <v>0</v>
      </c>
      <c r="T42" s="100">
        <f>'Returns per Gal.'!T49</f>
        <v>2.0064370748299321</v>
      </c>
      <c r="U42" s="115">
        <f>'Returns per Gal.'!U49</f>
        <v>0</v>
      </c>
      <c r="V42" s="100">
        <f>'Returns per Gal.'!V49</f>
        <v>0.32669999999999999</v>
      </c>
      <c r="W42" s="115">
        <f>'Returns per Gal.'!W49</f>
        <v>0</v>
      </c>
      <c r="X42" s="100">
        <f>'Returns per Gal.'!X49</f>
        <v>0.21914999999999998</v>
      </c>
      <c r="Y42" s="115">
        <f>'Returns per Gal.'!Y49</f>
        <v>0</v>
      </c>
      <c r="Z42" s="100">
        <f>'Returns per Gal.'!Z49</f>
        <v>2.5522870748299322</v>
      </c>
      <c r="AA42" s="115">
        <f>'Returns per Gal.'!AA49</f>
        <v>0</v>
      </c>
      <c r="AB42" s="100">
        <f>'Returns per Gal.'!AB49</f>
        <v>0.2135298575757576</v>
      </c>
      <c r="AC42" s="115">
        <f>'Returns per Gal.'!AC49</f>
        <v>0</v>
      </c>
      <c r="AD42" s="100">
        <f>'Returns per Gal.'!AD49</f>
        <v>2.7658169324056896</v>
      </c>
      <c r="AE42" s="115">
        <f>'Returns per Gal.'!AE49</f>
        <v>0</v>
      </c>
      <c r="AF42" s="100">
        <f>'Returns per Gal.'!AF49</f>
        <v>2.2389759460111316</v>
      </c>
      <c r="AG42" s="112"/>
      <c r="AH42" s="100">
        <f>'Returns per Gal.'!AF49</f>
        <v>2.2389759460111316</v>
      </c>
      <c r="AI42" s="100">
        <f>'Returns per Gal.'!AI49</f>
        <v>0.64044200680272234</v>
      </c>
      <c r="AJ42" s="100">
        <f>'Returns per Gal.'!AH49</f>
        <v>0</v>
      </c>
      <c r="AK42" s="100">
        <f>'Returns per Gal.'!AK49</f>
        <v>0.45979200680272214</v>
      </c>
      <c r="AL42" s="100">
        <f>'Returns per Gal.'!AL49</f>
        <v>0</v>
      </c>
      <c r="AM42" s="100">
        <f>'Returns per Gal.'!AM49</f>
        <v>0.24626214922696477</v>
      </c>
      <c r="AN42" s="87">
        <f>'Returns per Gal.'!AN49</f>
        <v>0</v>
      </c>
      <c r="AO42" s="15">
        <f>'Returns per Gal.'!AO49</f>
        <v>0</v>
      </c>
      <c r="AP42" s="88">
        <f>'Returns per Gal.'!AP49</f>
        <v>0</v>
      </c>
      <c r="AQ42" s="100">
        <f>'Returns per Gal.'!AQ49</f>
        <v>0.30910609857978277</v>
      </c>
      <c r="AR42" s="100">
        <f>'Returns per Gal.'!AR49</f>
        <v>0</v>
      </c>
      <c r="AS42" s="100">
        <f>'Returns per Gal.'!AS49</f>
        <v>0.7440839598997494</v>
      </c>
      <c r="AT42" s="100">
        <f>'Returns per Gal.'!AT49</f>
        <v>0</v>
      </c>
      <c r="AU42" s="100">
        <f>'Returns per Gal.'!AU49</f>
        <v>1.0531900584795322</v>
      </c>
      <c r="AV42" s="112">
        <f>'Returns per Gal.'!AV49</f>
        <v>0</v>
      </c>
      <c r="AW42" s="111">
        <f>'Returns per Gal.'!AW49</f>
        <v>0</v>
      </c>
      <c r="AX42" s="100">
        <f>'Returns per Gal.'!AX49</f>
        <v>1.5990400584795321</v>
      </c>
      <c r="AY42" s="100">
        <f>'Returns per Gal.'!AY49</f>
        <v>0</v>
      </c>
      <c r="AZ42" s="100">
        <f>'Returns per Gal.'!AZ49</f>
        <v>1.8125699160552897</v>
      </c>
      <c r="BA42" s="112">
        <f>'Returns per Gal.'!BA49</f>
        <v>0</v>
      </c>
      <c r="BB42" s="111"/>
      <c r="BC42" s="100">
        <f>'Returns per Gal.'!BD49</f>
        <v>1.4130390231531222</v>
      </c>
      <c r="BD42" s="100">
        <f>'Returns per Gal.'!BE49</f>
        <v>0</v>
      </c>
      <c r="BE42" s="100">
        <f>'Returns per Gal.'!BF49</f>
        <v>1.1995091655773646</v>
      </c>
      <c r="BF42" s="100">
        <f>'Returns per Gal.'!BG49</f>
        <v>0</v>
      </c>
      <c r="BG42" s="100">
        <f>'Returns per Gal.'!BH49</f>
        <v>0.24626214922696477</v>
      </c>
      <c r="BH42" s="100">
        <f>'Returns per Gal.'!BI49</f>
        <v>0</v>
      </c>
      <c r="BI42" s="100">
        <f>'Returns per Gal.'!BJ49</f>
        <v>0.95324701635039988</v>
      </c>
      <c r="BJ42" s="57"/>
      <c r="BL42" s="200">
        <f>'Returns per Bu.'!H49</f>
        <v>5.6180238095238098</v>
      </c>
      <c r="BM42" s="189">
        <f>'Returns per Bu.'!I49</f>
        <v>0</v>
      </c>
      <c r="BN42" s="183">
        <f>'Returns per Bu.'!Q49</f>
        <v>8.4338214285714326</v>
      </c>
      <c r="BO42" s="183">
        <f>'Returns per Bu.'!R49</f>
        <v>0</v>
      </c>
      <c r="BP42" s="361">
        <f>'Returns per Bu.'!S49</f>
        <v>6.3075578273593109</v>
      </c>
      <c r="BQ42" s="182">
        <f>'Returns per Bu.'!AE49</f>
        <v>0</v>
      </c>
      <c r="BR42" s="186">
        <f>'Returns per Bu.'!AF49</f>
        <v>0.21372166559340583</v>
      </c>
      <c r="BS42" s="182">
        <f>'Returns per Bu.'!AM49</f>
        <v>0</v>
      </c>
      <c r="BT42" s="179">
        <f>'Returns per Bu.'!AN49</f>
        <v>2.9489321637426897</v>
      </c>
      <c r="BU42" s="190">
        <f>'Returns per Bu.'!AO49</f>
        <v>0</v>
      </c>
      <c r="BV42" s="15">
        <f t="shared" si="0"/>
        <v>2.0834350877192982</v>
      </c>
      <c r="BW42" s="100">
        <f>'Returns per Bu.'!AJ49</f>
        <v>0.86549707602339176</v>
      </c>
      <c r="BX42" s="100"/>
      <c r="BY42" s="100">
        <f t="shared" si="1"/>
        <v>0.7440839598997494</v>
      </c>
      <c r="BZ42" s="100"/>
      <c r="CA42" s="100"/>
    </row>
    <row r="43" spans="1:79" ht="13.15" hidden="1" x14ac:dyDescent="0.4">
      <c r="A43" s="8">
        <v>39600</v>
      </c>
      <c r="B43" s="8"/>
      <c r="C43" s="55"/>
      <c r="D43" s="100">
        <v>2.5354761904761918</v>
      </c>
      <c r="E43" s="101">
        <f>'Returns per Gal.'!E50</f>
        <v>0</v>
      </c>
      <c r="F43" s="102">
        <v>182.13095238095238</v>
      </c>
      <c r="G43" s="101">
        <f>'Returns per Gal.'!G50</f>
        <v>0</v>
      </c>
      <c r="H43" s="100">
        <v>6.4493154761904758</v>
      </c>
      <c r="I43" s="101">
        <f>'Returns per Gal.'!I50</f>
        <v>0</v>
      </c>
      <c r="J43" s="103">
        <v>11.83</v>
      </c>
      <c r="K43" s="16">
        <f>'Returns per Gal.'!K50</f>
        <v>0</v>
      </c>
      <c r="L43" s="91"/>
      <c r="M43" s="100">
        <f>'Returns per Gal.'!M50</f>
        <v>2.5354761904761918</v>
      </c>
      <c r="N43" s="115">
        <f>'Returns per Gal.'!N50</f>
        <v>0</v>
      </c>
      <c r="O43" s="100">
        <f>'Returns per Gal.'!O50</f>
        <v>0.55289753401360553</v>
      </c>
      <c r="P43" s="100">
        <f>'Returns per Gal.'!P50</f>
        <v>0</v>
      </c>
      <c r="Q43" s="100">
        <f>'Returns per Gal.'!Q50</f>
        <v>3.0883737244897973</v>
      </c>
      <c r="R43" s="115">
        <f>'Returns per Gal.'!R50</f>
        <v>0</v>
      </c>
      <c r="S43" s="116">
        <f>'Returns per Gal.'!S50</f>
        <v>0</v>
      </c>
      <c r="T43" s="100">
        <f>'Returns per Gal.'!T50</f>
        <v>2.3033269557823131</v>
      </c>
      <c r="U43" s="115">
        <f>'Returns per Gal.'!U50</f>
        <v>0</v>
      </c>
      <c r="V43" s="100">
        <f>'Returns per Gal.'!V50</f>
        <v>0.35489999999999999</v>
      </c>
      <c r="W43" s="115">
        <f>'Returns per Gal.'!W50</f>
        <v>0</v>
      </c>
      <c r="X43" s="100">
        <f>'Returns per Gal.'!X50</f>
        <v>0.21914999999999998</v>
      </c>
      <c r="Y43" s="115">
        <f>'Returns per Gal.'!Y50</f>
        <v>0</v>
      </c>
      <c r="Z43" s="100">
        <f>'Returns per Gal.'!Z50</f>
        <v>2.8773769557823128</v>
      </c>
      <c r="AA43" s="115">
        <f>'Returns per Gal.'!AA50</f>
        <v>0</v>
      </c>
      <c r="AB43" s="100">
        <f>'Returns per Gal.'!AB50</f>
        <v>0.2135298575757576</v>
      </c>
      <c r="AC43" s="115">
        <f>'Returns per Gal.'!AC50</f>
        <v>0</v>
      </c>
      <c r="AD43" s="100">
        <f>'Returns per Gal.'!AD50</f>
        <v>3.0909068133580702</v>
      </c>
      <c r="AE43" s="115">
        <f>'Returns per Gal.'!AE50</f>
        <v>0</v>
      </c>
      <c r="AF43" s="100">
        <f>'Returns per Gal.'!AF50</f>
        <v>2.5380092793444646</v>
      </c>
      <c r="AG43" s="112"/>
      <c r="AH43" s="100">
        <f>'Returns per Gal.'!AF50</f>
        <v>2.5380092793444646</v>
      </c>
      <c r="AI43" s="100">
        <f>'Returns per Gal.'!AI50</f>
        <v>0.39164676870748427</v>
      </c>
      <c r="AJ43" s="100">
        <f>'Returns per Gal.'!AH50</f>
        <v>0</v>
      </c>
      <c r="AK43" s="100">
        <f>'Returns per Gal.'!AK50</f>
        <v>0.21099676870748452</v>
      </c>
      <c r="AL43" s="100">
        <f>'Returns per Gal.'!AL50</f>
        <v>0</v>
      </c>
      <c r="AM43" s="100">
        <f>'Returns per Gal.'!AM50</f>
        <v>-2.5330888682728592E-3</v>
      </c>
      <c r="AN43" s="87">
        <f>'Returns per Gal.'!AN50</f>
        <v>0</v>
      </c>
      <c r="AO43" s="15">
        <f>'Returns per Gal.'!AO50</f>
        <v>0</v>
      </c>
      <c r="AP43" s="88">
        <f>'Returns per Gal.'!AP50</f>
        <v>0</v>
      </c>
      <c r="AQ43" s="100">
        <f>'Returns per Gal.'!AQ50</f>
        <v>0.30910609857978277</v>
      </c>
      <c r="AR43" s="100">
        <f>'Returns per Gal.'!AR50</f>
        <v>0</v>
      </c>
      <c r="AS43" s="100">
        <f>'Returns per Gal.'!AS50</f>
        <v>0.7474923419660261</v>
      </c>
      <c r="AT43" s="100">
        <f>'Returns per Gal.'!AT50</f>
        <v>0</v>
      </c>
      <c r="AU43" s="100">
        <f>'Returns per Gal.'!AU50</f>
        <v>1.0565984405458089</v>
      </c>
      <c r="AV43" s="112">
        <f>'Returns per Gal.'!AV50</f>
        <v>0</v>
      </c>
      <c r="AW43" s="111">
        <f>'Returns per Gal.'!AW50</f>
        <v>0</v>
      </c>
      <c r="AX43" s="100">
        <f>'Returns per Gal.'!AX50</f>
        <v>1.6306484405458088</v>
      </c>
      <c r="AY43" s="100">
        <f>'Returns per Gal.'!AY50</f>
        <v>0</v>
      </c>
      <c r="AZ43" s="100">
        <f>'Returns per Gal.'!AZ50</f>
        <v>1.8441782981215664</v>
      </c>
      <c r="BA43" s="112">
        <f>'Returns per Gal.'!BA50</f>
        <v>0</v>
      </c>
      <c r="BB43" s="111"/>
      <c r="BC43" s="100">
        <f>'Returns per Gal.'!BD50</f>
        <v>1.4577252839439885</v>
      </c>
      <c r="BD43" s="100">
        <f>'Returns per Gal.'!BE50</f>
        <v>0</v>
      </c>
      <c r="BE43" s="100">
        <f>'Returns per Gal.'!BF50</f>
        <v>1.2441954263682309</v>
      </c>
      <c r="BF43" s="100">
        <f>'Returns per Gal.'!BG50</f>
        <v>0</v>
      </c>
      <c r="BG43" s="100">
        <f>'Returns per Gal.'!BH50</f>
        <v>-2.5330888682733033E-3</v>
      </c>
      <c r="BH43" s="100">
        <f>'Returns per Gal.'!BI50</f>
        <v>0</v>
      </c>
      <c r="BI43" s="100">
        <f>'Returns per Gal.'!BJ50</f>
        <v>1.2467285152365042</v>
      </c>
      <c r="BJ43" s="57"/>
      <c r="BL43" s="200">
        <f>'Returns per Bu.'!H50</f>
        <v>6.4493154761904758</v>
      </c>
      <c r="BM43" s="189">
        <f>'Returns per Bu.'!I50</f>
        <v>0</v>
      </c>
      <c r="BN43" s="183">
        <f>'Returns per Bu.'!Q50</f>
        <v>8.6474464285714312</v>
      </c>
      <c r="BO43" s="183">
        <f>'Returns per Bu.'!R50</f>
        <v>0</v>
      </c>
      <c r="BP43" s="361">
        <f>'Returns per Bu.'!S50</f>
        <v>6.442222827359311</v>
      </c>
      <c r="BQ43" s="182">
        <f>'Returns per Bu.'!AE50</f>
        <v>0</v>
      </c>
      <c r="BR43" s="186">
        <f>'Returns per Bu.'!AF50</f>
        <v>-2.1983726436355659E-3</v>
      </c>
      <c r="BS43" s="182">
        <f>'Returns per Bu.'!AM50</f>
        <v>0</v>
      </c>
      <c r="BT43" s="179">
        <f>'Returns per Bu.'!AN50</f>
        <v>2.9584756335282649</v>
      </c>
      <c r="BU43" s="190">
        <f>'Returns per Bu.'!AO50</f>
        <v>0</v>
      </c>
      <c r="BV43" s="15">
        <f t="shared" si="0"/>
        <v>2.0929785575048729</v>
      </c>
      <c r="BW43" s="100">
        <f>'Returns per Bu.'!AJ50</f>
        <v>0.86549707602339176</v>
      </c>
      <c r="BX43" s="100"/>
      <c r="BY43" s="100">
        <f t="shared" si="1"/>
        <v>0.7474923419660261</v>
      </c>
      <c r="BZ43" s="100"/>
      <c r="CA43" s="100"/>
    </row>
    <row r="44" spans="1:79" ht="13.15" hidden="1" x14ac:dyDescent="0.4">
      <c r="A44" s="8">
        <v>39630</v>
      </c>
      <c r="B44" s="6"/>
      <c r="C44" s="55"/>
      <c r="D44" s="100">
        <v>2.6422727272727262</v>
      </c>
      <c r="E44" s="101">
        <f>'Returns per Gal.'!E51</f>
        <v>0</v>
      </c>
      <c r="F44" s="102">
        <v>185.86363636363637</v>
      </c>
      <c r="G44" s="101">
        <f>'Returns per Gal.'!G51</f>
        <v>0</v>
      </c>
      <c r="H44" s="100">
        <v>5.9243181818181823</v>
      </c>
      <c r="I44" s="101">
        <f>'Returns per Gal.'!I51</f>
        <v>0</v>
      </c>
      <c r="J44" s="103">
        <v>12.42</v>
      </c>
      <c r="K44" s="16">
        <f>'Returns per Gal.'!K51</f>
        <v>0</v>
      </c>
      <c r="L44" s="91"/>
      <c r="M44" s="100">
        <f>'Returns per Gal.'!M51</f>
        <v>2.6422727272727262</v>
      </c>
      <c r="N44" s="115">
        <f>'Returns per Gal.'!N51</f>
        <v>0</v>
      </c>
      <c r="O44" s="100">
        <f>'Returns per Gal.'!O51</f>
        <v>0.56422889610389615</v>
      </c>
      <c r="P44" s="100">
        <f>'Returns per Gal.'!P51</f>
        <v>0</v>
      </c>
      <c r="Q44" s="100">
        <f>'Returns per Gal.'!Q51</f>
        <v>3.2065016233766226</v>
      </c>
      <c r="R44" s="115">
        <f>'Returns per Gal.'!R51</f>
        <v>0</v>
      </c>
      <c r="S44" s="116">
        <f>'Returns per Gal.'!S51</f>
        <v>0</v>
      </c>
      <c r="T44" s="100">
        <f>'Returns per Gal.'!T51</f>
        <v>2.1158279220779224</v>
      </c>
      <c r="U44" s="115">
        <f>'Returns per Gal.'!U51</f>
        <v>0</v>
      </c>
      <c r="V44" s="100">
        <f>'Returns per Gal.'!V51</f>
        <v>0.37260000000000004</v>
      </c>
      <c r="W44" s="115">
        <f>'Returns per Gal.'!W51</f>
        <v>0</v>
      </c>
      <c r="X44" s="100">
        <f>'Returns per Gal.'!X51</f>
        <v>0.21914999999999998</v>
      </c>
      <c r="Y44" s="115">
        <f>'Returns per Gal.'!Y51</f>
        <v>0</v>
      </c>
      <c r="Z44" s="100">
        <f>'Returns per Gal.'!Z51</f>
        <v>2.7075779220779221</v>
      </c>
      <c r="AA44" s="115">
        <f>'Returns per Gal.'!AA51</f>
        <v>0</v>
      </c>
      <c r="AB44" s="100">
        <f>'Returns per Gal.'!AB51</f>
        <v>0.2135298575757576</v>
      </c>
      <c r="AC44" s="115">
        <f>'Returns per Gal.'!AC51</f>
        <v>0</v>
      </c>
      <c r="AD44" s="100">
        <f>'Returns per Gal.'!AD51</f>
        <v>2.9211077796536795</v>
      </c>
      <c r="AE44" s="115">
        <f>'Returns per Gal.'!AE51</f>
        <v>0</v>
      </c>
      <c r="AF44" s="100">
        <f>'Returns per Gal.'!AF51</f>
        <v>2.3568788835497836</v>
      </c>
      <c r="AG44" s="112"/>
      <c r="AH44" s="100">
        <f>'Returns per Gal.'!AF51</f>
        <v>2.3568788835497836</v>
      </c>
      <c r="AI44" s="100">
        <f>'Returns per Gal.'!AI51</f>
        <v>0.67957370129870021</v>
      </c>
      <c r="AJ44" s="100">
        <f>'Returns per Gal.'!AH51</f>
        <v>0</v>
      </c>
      <c r="AK44" s="100">
        <f>'Returns per Gal.'!AK51</f>
        <v>0.49892370129870045</v>
      </c>
      <c r="AL44" s="100">
        <f>'Returns per Gal.'!AL51</f>
        <v>0</v>
      </c>
      <c r="AM44" s="100">
        <f>'Returns per Gal.'!AM51</f>
        <v>0.28539384372294307</v>
      </c>
      <c r="AN44" s="87">
        <f>'Returns per Gal.'!AN51</f>
        <v>0</v>
      </c>
      <c r="AO44" s="15">
        <f>'Returns per Gal.'!AO51</f>
        <v>0</v>
      </c>
      <c r="AP44" s="88">
        <f>'Returns per Gal.'!AP51</f>
        <v>0</v>
      </c>
      <c r="AQ44" s="100">
        <f>'Returns per Gal.'!AQ51</f>
        <v>0.30910609857978277</v>
      </c>
      <c r="AR44" s="100">
        <f>'Returns per Gal.'!AR51</f>
        <v>0</v>
      </c>
      <c r="AS44" s="100">
        <f>'Returns per Gal.'!AS51</f>
        <v>0.75090072403230301</v>
      </c>
      <c r="AT44" s="100">
        <f>'Returns per Gal.'!AT51</f>
        <v>0</v>
      </c>
      <c r="AU44" s="100">
        <f>'Returns per Gal.'!AU51</f>
        <v>1.0600068226120858</v>
      </c>
      <c r="AV44" s="112">
        <f>'Returns per Gal.'!AV51</f>
        <v>0</v>
      </c>
      <c r="AW44" s="111">
        <f>'Returns per Gal.'!AW51</f>
        <v>0</v>
      </c>
      <c r="AX44" s="100">
        <f>'Returns per Gal.'!AX51</f>
        <v>1.6517568226120858</v>
      </c>
      <c r="AY44" s="100">
        <f>'Returns per Gal.'!AY51</f>
        <v>0</v>
      </c>
      <c r="AZ44" s="100">
        <f>'Returns per Gal.'!AZ51</f>
        <v>1.8652866801878434</v>
      </c>
      <c r="BA44" s="112">
        <f>'Returns per Gal.'!BA51</f>
        <v>0</v>
      </c>
      <c r="BB44" s="111"/>
      <c r="BC44" s="100">
        <f>'Returns per Gal.'!BD51</f>
        <v>1.5547448007645368</v>
      </c>
      <c r="BD44" s="100">
        <f>'Returns per Gal.'!BE51</f>
        <v>0</v>
      </c>
      <c r="BE44" s="100">
        <f>'Returns per Gal.'!BF51</f>
        <v>1.3412149431887792</v>
      </c>
      <c r="BF44" s="100">
        <f>'Returns per Gal.'!BG51</f>
        <v>0</v>
      </c>
      <c r="BG44" s="100">
        <f>'Returns per Gal.'!BH51</f>
        <v>0.28539384372294263</v>
      </c>
      <c r="BH44" s="100">
        <f>'Returns per Gal.'!BI51</f>
        <v>0</v>
      </c>
      <c r="BI44" s="100">
        <f>'Returns per Gal.'!BJ51</f>
        <v>1.0558210994658366</v>
      </c>
      <c r="BJ44" s="57"/>
      <c r="BL44" s="200">
        <f>'Returns per Bu.'!H51</f>
        <v>5.9243181818181823</v>
      </c>
      <c r="BM44" s="189">
        <f>'Returns per Bu.'!I51</f>
        <v>0</v>
      </c>
      <c r="BN44" s="183">
        <f>'Returns per Bu.'!Q51</f>
        <v>8.9782045454545418</v>
      </c>
      <c r="BO44" s="183">
        <f>'Returns per Bu.'!R51</f>
        <v>0</v>
      </c>
      <c r="BP44" s="361">
        <f>'Returns per Bu.'!S51</f>
        <v>6.7234209442424211</v>
      </c>
      <c r="BQ44" s="182">
        <f>'Returns per Bu.'!AE51</f>
        <v>0</v>
      </c>
      <c r="BR44" s="186">
        <f>'Returns per Bu.'!AF51</f>
        <v>0.24768259280623844</v>
      </c>
      <c r="BS44" s="182">
        <f>'Returns per Bu.'!AM51</f>
        <v>0</v>
      </c>
      <c r="BT44" s="179">
        <f>'Returns per Bu.'!AN51</f>
        <v>2.9680191033138401</v>
      </c>
      <c r="BU44" s="190">
        <f>'Returns per Bu.'!AO51</f>
        <v>0</v>
      </c>
      <c r="BV44" s="15">
        <f t="shared" si="0"/>
        <v>2.1025220272904486</v>
      </c>
      <c r="BW44" s="100">
        <f>'Returns per Bu.'!AJ51</f>
        <v>0.86549707602339176</v>
      </c>
      <c r="BX44" s="100"/>
      <c r="BY44" s="100">
        <f t="shared" si="1"/>
        <v>0.75090072403230301</v>
      </c>
      <c r="BZ44" s="100"/>
      <c r="CA44" s="100"/>
    </row>
    <row r="45" spans="1:79" ht="13.15" hidden="1" x14ac:dyDescent="0.4">
      <c r="A45" s="8">
        <v>39661</v>
      </c>
      <c r="B45" s="6"/>
      <c r="C45" s="55"/>
      <c r="D45" s="100">
        <v>2.2238095238095235</v>
      </c>
      <c r="E45" s="101">
        <f>'Returns per Gal.'!E52</f>
        <v>0</v>
      </c>
      <c r="F45" s="102">
        <v>154.66666666666666</v>
      </c>
      <c r="G45" s="101">
        <f>'Returns per Gal.'!G52</f>
        <v>0</v>
      </c>
      <c r="H45" s="100">
        <v>5.0598809523809516</v>
      </c>
      <c r="I45" s="101">
        <f>'Returns per Gal.'!I52</f>
        <v>0</v>
      </c>
      <c r="J45" s="103">
        <v>11.83</v>
      </c>
      <c r="K45" s="16">
        <f>'Returns per Gal.'!K52</f>
        <v>0</v>
      </c>
      <c r="L45" s="91"/>
      <c r="M45" s="100">
        <f>'Returns per Gal.'!M52</f>
        <v>2.2238095238095235</v>
      </c>
      <c r="N45" s="115">
        <f>'Returns per Gal.'!N52</f>
        <v>0</v>
      </c>
      <c r="O45" s="100">
        <f>'Returns per Gal.'!O52</f>
        <v>0.46952380952380945</v>
      </c>
      <c r="P45" s="100">
        <f>'Returns per Gal.'!P52</f>
        <v>0</v>
      </c>
      <c r="Q45" s="100">
        <f>'Returns per Gal.'!Q52</f>
        <v>2.6933333333333329</v>
      </c>
      <c r="R45" s="115">
        <f>'Returns per Gal.'!R52</f>
        <v>0</v>
      </c>
      <c r="S45" s="116">
        <f>'Returns per Gal.'!S52</f>
        <v>0</v>
      </c>
      <c r="T45" s="100">
        <f>'Returns per Gal.'!T52</f>
        <v>1.8071003401360544</v>
      </c>
      <c r="U45" s="115">
        <f>'Returns per Gal.'!U52</f>
        <v>0</v>
      </c>
      <c r="V45" s="100">
        <f>'Returns per Gal.'!V52</f>
        <v>0.35489999999999999</v>
      </c>
      <c r="W45" s="115">
        <f>'Returns per Gal.'!W52</f>
        <v>0</v>
      </c>
      <c r="X45" s="100">
        <f>'Returns per Gal.'!X52</f>
        <v>0.21914999999999998</v>
      </c>
      <c r="Y45" s="115">
        <f>'Returns per Gal.'!Y52</f>
        <v>0</v>
      </c>
      <c r="Z45" s="100">
        <f>'Returns per Gal.'!Z52</f>
        <v>2.3811503401360543</v>
      </c>
      <c r="AA45" s="115">
        <f>'Returns per Gal.'!AA52</f>
        <v>0</v>
      </c>
      <c r="AB45" s="100">
        <f>'Returns per Gal.'!AB52</f>
        <v>0.2135298575757576</v>
      </c>
      <c r="AC45" s="115">
        <f>'Returns per Gal.'!AC52</f>
        <v>0</v>
      </c>
      <c r="AD45" s="100">
        <f>'Returns per Gal.'!AD52</f>
        <v>2.5946801977118117</v>
      </c>
      <c r="AE45" s="115">
        <f>'Returns per Gal.'!AE52</f>
        <v>0</v>
      </c>
      <c r="AF45" s="100">
        <f>'Returns per Gal.'!AF52</f>
        <v>2.1251563881880022</v>
      </c>
      <c r="AG45" s="112"/>
      <c r="AH45" s="100">
        <f>'Returns per Gal.'!AF52</f>
        <v>2.1251563881880022</v>
      </c>
      <c r="AI45" s="100">
        <f>'Returns per Gal.'!AI52</f>
        <v>0.49283299319727858</v>
      </c>
      <c r="AJ45" s="100">
        <f>'Returns per Gal.'!AH52</f>
        <v>0</v>
      </c>
      <c r="AK45" s="100">
        <f>'Returns per Gal.'!AK52</f>
        <v>0.3121829931972786</v>
      </c>
      <c r="AL45" s="100">
        <f>'Returns per Gal.'!AL52</f>
        <v>0</v>
      </c>
      <c r="AM45" s="100">
        <f>'Returns per Gal.'!AM52</f>
        <v>9.8653135621521226E-2</v>
      </c>
      <c r="AN45" s="87">
        <f>'Returns per Gal.'!AN52</f>
        <v>0</v>
      </c>
      <c r="AO45" s="15">
        <f>'Returns per Gal.'!AO52</f>
        <v>0</v>
      </c>
      <c r="AP45" s="88">
        <f>'Returns per Gal.'!AP52</f>
        <v>0</v>
      </c>
      <c r="AQ45" s="100">
        <f>'Returns per Gal.'!AQ52</f>
        <v>0.30910609857978277</v>
      </c>
      <c r="AR45" s="100">
        <f>'Returns per Gal.'!AR52</f>
        <v>0</v>
      </c>
      <c r="AS45" s="100">
        <f>'Returns per Gal.'!AS52</f>
        <v>0.75430910609857971</v>
      </c>
      <c r="AT45" s="100">
        <f>'Returns per Gal.'!AT52</f>
        <v>0</v>
      </c>
      <c r="AU45" s="100">
        <f>'Returns per Gal.'!AU52</f>
        <v>1.0634152046783625</v>
      </c>
      <c r="AV45" s="112">
        <f>'Returns per Gal.'!AV52</f>
        <v>0</v>
      </c>
      <c r="AW45" s="111">
        <f>'Returns per Gal.'!AW52</f>
        <v>0</v>
      </c>
      <c r="AX45" s="100">
        <f>'Returns per Gal.'!AX52</f>
        <v>1.6374652046783624</v>
      </c>
      <c r="AY45" s="100">
        <f>'Returns per Gal.'!AY52</f>
        <v>0</v>
      </c>
      <c r="AZ45" s="100">
        <f>'Returns per Gal.'!AZ52</f>
        <v>1.85099506225412</v>
      </c>
      <c r="BA45" s="112">
        <f>'Returns per Gal.'!BA52</f>
        <v>0</v>
      </c>
      <c r="BB45" s="111"/>
      <c r="BC45" s="100">
        <f>'Returns per Gal.'!BD52</f>
        <v>1.0558681286549705</v>
      </c>
      <c r="BD45" s="100">
        <f>'Returns per Gal.'!BE52</f>
        <v>0</v>
      </c>
      <c r="BE45" s="100">
        <f>'Returns per Gal.'!BF52</f>
        <v>0.84233827107921289</v>
      </c>
      <c r="BF45" s="100">
        <f>'Returns per Gal.'!BG52</f>
        <v>0</v>
      </c>
      <c r="BG45" s="100">
        <f>'Returns per Gal.'!BH52</f>
        <v>9.8653135621521004E-2</v>
      </c>
      <c r="BH45" s="100">
        <f>'Returns per Gal.'!BI52</f>
        <v>0</v>
      </c>
      <c r="BI45" s="100">
        <f>'Returns per Gal.'!BJ52</f>
        <v>0.74368513545769188</v>
      </c>
      <c r="BJ45" s="57"/>
      <c r="BL45" s="200">
        <f>'Returns per Bu.'!H52</f>
        <v>5.0598809523809516</v>
      </c>
      <c r="BM45" s="189">
        <f>'Returns per Bu.'!I52</f>
        <v>0</v>
      </c>
      <c r="BN45" s="183">
        <f>'Returns per Bu.'!Q52</f>
        <v>7.5413333333333323</v>
      </c>
      <c r="BO45" s="183">
        <f>'Returns per Bu.'!R52</f>
        <v>0</v>
      </c>
      <c r="BP45" s="361">
        <f>'Returns per Bu.'!S52</f>
        <v>5.3361097321212112</v>
      </c>
      <c r="BQ45" s="182">
        <f>'Returns per Bu.'!AE52</f>
        <v>0</v>
      </c>
      <c r="BR45" s="186">
        <f>'Returns per Bu.'!AF52</f>
        <v>8.5617349345926366E-2</v>
      </c>
      <c r="BS45" s="182">
        <f>'Returns per Bu.'!AM52</f>
        <v>0</v>
      </c>
      <c r="BT45" s="179">
        <f>'Returns per Bu.'!AN52</f>
        <v>2.9775625730994149</v>
      </c>
      <c r="BU45" s="190">
        <f>'Returns per Bu.'!AO52</f>
        <v>0</v>
      </c>
      <c r="BV45" s="15">
        <f t="shared" si="0"/>
        <v>2.1120654970760233</v>
      </c>
      <c r="BW45" s="100">
        <f>'Returns per Bu.'!AJ52</f>
        <v>0.86549707602339176</v>
      </c>
      <c r="BX45" s="100"/>
      <c r="BY45" s="100">
        <f t="shared" si="1"/>
        <v>0.75430910609857971</v>
      </c>
      <c r="BZ45" s="100"/>
      <c r="CA45" s="100"/>
    </row>
    <row r="46" spans="1:79" ht="13.15" hidden="1" x14ac:dyDescent="0.4">
      <c r="A46" s="8">
        <v>39692</v>
      </c>
      <c r="B46" s="6"/>
      <c r="C46" s="55"/>
      <c r="D46" s="100">
        <v>2.15</v>
      </c>
      <c r="E46" s="101">
        <f>'Returns per Gal.'!E53</f>
        <v>0</v>
      </c>
      <c r="F46" s="102">
        <v>141.13095238095238</v>
      </c>
      <c r="G46" s="101">
        <f>'Returns per Gal.'!G53</f>
        <v>0</v>
      </c>
      <c r="H46" s="100">
        <v>5.1102678571428575</v>
      </c>
      <c r="I46" s="101">
        <f>'Returns per Gal.'!I53</f>
        <v>0</v>
      </c>
      <c r="J46" s="103">
        <v>9.3000000000000007</v>
      </c>
      <c r="K46" s="16">
        <f>'Returns per Gal.'!K53</f>
        <v>0</v>
      </c>
      <c r="L46" s="91"/>
      <c r="M46" s="100">
        <f>'Returns per Gal.'!M53</f>
        <v>2.15</v>
      </c>
      <c r="N46" s="115">
        <f>'Returns per Gal.'!N53</f>
        <v>0</v>
      </c>
      <c r="O46" s="100">
        <f>'Returns per Gal.'!O53</f>
        <v>0.42843324829931972</v>
      </c>
      <c r="P46" s="100">
        <f>'Returns per Gal.'!P53</f>
        <v>0</v>
      </c>
      <c r="Q46" s="100">
        <f>'Returns per Gal.'!Q53</f>
        <v>2.5784332482993197</v>
      </c>
      <c r="R46" s="115">
        <f>'Returns per Gal.'!R53</f>
        <v>0</v>
      </c>
      <c r="S46" s="116">
        <f>'Returns per Gal.'!S53</f>
        <v>0</v>
      </c>
      <c r="T46" s="100">
        <f>'Returns per Gal.'!T53</f>
        <v>1.8250956632653064</v>
      </c>
      <c r="U46" s="115">
        <f>'Returns per Gal.'!U53</f>
        <v>0</v>
      </c>
      <c r="V46" s="100">
        <f>'Returns per Gal.'!V53</f>
        <v>0.27900000000000003</v>
      </c>
      <c r="W46" s="115">
        <f>'Returns per Gal.'!W53</f>
        <v>0</v>
      </c>
      <c r="X46" s="100">
        <f>'Returns per Gal.'!X53</f>
        <v>0.21914999999999998</v>
      </c>
      <c r="Y46" s="115">
        <f>'Returns per Gal.'!Y53</f>
        <v>0</v>
      </c>
      <c r="Z46" s="100">
        <f>'Returns per Gal.'!Z53</f>
        <v>2.3232456632653062</v>
      </c>
      <c r="AA46" s="115">
        <f>'Returns per Gal.'!AA53</f>
        <v>0</v>
      </c>
      <c r="AB46" s="100">
        <f>'Returns per Gal.'!AB53</f>
        <v>0.2135298575757576</v>
      </c>
      <c r="AC46" s="115">
        <f>'Returns per Gal.'!AC53</f>
        <v>0</v>
      </c>
      <c r="AD46" s="100">
        <f>'Returns per Gal.'!AD53</f>
        <v>2.5367755208410641</v>
      </c>
      <c r="AE46" s="115">
        <f>'Returns per Gal.'!AE53</f>
        <v>0</v>
      </c>
      <c r="AF46" s="100">
        <f>'Returns per Gal.'!AF53</f>
        <v>2.1083422725417442</v>
      </c>
      <c r="AG46" s="112"/>
      <c r="AH46" s="100">
        <f>'Returns per Gal.'!AF53</f>
        <v>2.1083422725417442</v>
      </c>
      <c r="AI46" s="100">
        <f>'Returns per Gal.'!AI53</f>
        <v>0.43583758503401338</v>
      </c>
      <c r="AJ46" s="100">
        <f>'Returns per Gal.'!AH53</f>
        <v>0</v>
      </c>
      <c r="AK46" s="100">
        <f>'Returns per Gal.'!AK53</f>
        <v>0.25518758503401351</v>
      </c>
      <c r="AL46" s="100">
        <f>'Returns per Gal.'!AL53</f>
        <v>0</v>
      </c>
      <c r="AM46" s="100">
        <f>'Returns per Gal.'!AM53</f>
        <v>4.1657727458255689E-2</v>
      </c>
      <c r="AN46" s="87">
        <f>'Returns per Gal.'!AN53</f>
        <v>0</v>
      </c>
      <c r="AO46" s="15">
        <f>'Returns per Gal.'!AO53</f>
        <v>0</v>
      </c>
      <c r="AP46" s="88">
        <f>'Returns per Gal.'!AP53</f>
        <v>0</v>
      </c>
      <c r="AQ46" s="100">
        <f>'Returns per Gal.'!AQ53</f>
        <v>0.36758563074352546</v>
      </c>
      <c r="AR46" s="100">
        <f>'Returns per Gal.'!AR53</f>
        <v>0</v>
      </c>
      <c r="AS46" s="100">
        <f>'Returns per Gal.'!AS53</f>
        <v>0.82339885738652208</v>
      </c>
      <c r="AT46" s="100">
        <f>'Returns per Gal.'!AT53</f>
        <v>0</v>
      </c>
      <c r="AU46" s="100">
        <f>'Returns per Gal.'!AU53</f>
        <v>1.1909844881300475</v>
      </c>
      <c r="AV46" s="112">
        <f>'Returns per Gal.'!AV53</f>
        <v>0</v>
      </c>
      <c r="AW46" s="111">
        <f>'Returns per Gal.'!AW53</f>
        <v>0</v>
      </c>
      <c r="AX46" s="100">
        <f>'Returns per Gal.'!AX53</f>
        <v>1.6891344881300476</v>
      </c>
      <c r="AY46" s="100">
        <f>'Returns per Gal.'!AY53</f>
        <v>0</v>
      </c>
      <c r="AZ46" s="100">
        <f>'Returns per Gal.'!AZ53</f>
        <v>1.9026643457058052</v>
      </c>
      <c r="BA46" s="112">
        <f>'Returns per Gal.'!BA53</f>
        <v>0</v>
      </c>
      <c r="BB46" s="111"/>
      <c r="BC46" s="100">
        <f>'Returns per Gal.'!BD53</f>
        <v>0.88929876016927212</v>
      </c>
      <c r="BD46" s="100">
        <f>'Returns per Gal.'!BE53</f>
        <v>0</v>
      </c>
      <c r="BE46" s="100">
        <f>'Returns per Gal.'!BF53</f>
        <v>0.67576890259351452</v>
      </c>
      <c r="BF46" s="100">
        <f>'Returns per Gal.'!BG53</f>
        <v>0</v>
      </c>
      <c r="BG46" s="100">
        <f>'Returns per Gal.'!BH53</f>
        <v>4.1657727458255689E-2</v>
      </c>
      <c r="BH46" s="100">
        <f>'Returns per Gal.'!BI53</f>
        <v>0</v>
      </c>
      <c r="BI46" s="100">
        <f>'Returns per Gal.'!BJ53</f>
        <v>0.63411117513525883</v>
      </c>
      <c r="BJ46" s="57"/>
      <c r="BL46" s="200">
        <f>'Returns per Bu.'!H53</f>
        <v>5.1102678571428575</v>
      </c>
      <c r="BM46" s="189">
        <f>'Returns per Bu.'!I53</f>
        <v>0</v>
      </c>
      <c r="BN46" s="183">
        <f>'Returns per Bu.'!Q53</f>
        <v>7.2196130952380946</v>
      </c>
      <c r="BO46" s="183">
        <f>'Returns per Bu.'!R53</f>
        <v>0</v>
      </c>
      <c r="BP46" s="361">
        <f>'Returns per Bu.'!S53</f>
        <v>5.226909494025973</v>
      </c>
      <c r="BQ46" s="182">
        <f>'Returns per Bu.'!AE53</f>
        <v>0</v>
      </c>
      <c r="BR46" s="186">
        <f>'Returns per Bu.'!AF53</f>
        <v>3.6153176300792539E-2</v>
      </c>
      <c r="BS46" s="182">
        <f>'Returns per Bu.'!AM53</f>
        <v>0</v>
      </c>
      <c r="BT46" s="179">
        <f>'Returns per Bu.'!AN53</f>
        <v>3.334756566764133</v>
      </c>
      <c r="BU46" s="190">
        <f>'Returns per Bu.'!AO53</f>
        <v>0</v>
      </c>
      <c r="BV46" s="15">
        <f t="shared" si="0"/>
        <v>2.3055168006822617</v>
      </c>
      <c r="BW46" s="100">
        <f>'Returns per Bu.'!AJ53</f>
        <v>1.0292397660818713</v>
      </c>
      <c r="BX46" s="100"/>
      <c r="BY46" s="100">
        <f t="shared" si="1"/>
        <v>0.82339885738652208</v>
      </c>
      <c r="BZ46" s="100"/>
      <c r="CA46" s="100"/>
    </row>
    <row r="47" spans="1:79" ht="13.15" hidden="1" x14ac:dyDescent="0.4">
      <c r="A47" s="8">
        <v>39722</v>
      </c>
      <c r="B47" s="6"/>
      <c r="C47" s="55"/>
      <c r="D47" s="100">
        <v>1.85</v>
      </c>
      <c r="E47" s="101">
        <f>'Returns per Gal.'!E54</f>
        <v>0</v>
      </c>
      <c r="F47" s="102">
        <v>129.5</v>
      </c>
      <c r="G47" s="101">
        <f>'Returns per Gal.'!G54</f>
        <v>0</v>
      </c>
      <c r="H47" s="100">
        <v>3.9515652173913023</v>
      </c>
      <c r="I47" s="101">
        <f>'Returns per Gal.'!I54</f>
        <v>0</v>
      </c>
      <c r="J47" s="103">
        <v>7.3</v>
      </c>
      <c r="K47" s="16">
        <f>'Returns per Gal.'!K54</f>
        <v>0</v>
      </c>
      <c r="L47" s="91"/>
      <c r="M47" s="100">
        <f>'Returns per Gal.'!M54</f>
        <v>1.85</v>
      </c>
      <c r="N47" s="115">
        <f>'Returns per Gal.'!N54</f>
        <v>0</v>
      </c>
      <c r="O47" s="100">
        <f>'Returns per Gal.'!O54</f>
        <v>0.39312500000000006</v>
      </c>
      <c r="P47" s="100">
        <f>'Returns per Gal.'!P54</f>
        <v>0</v>
      </c>
      <c r="Q47" s="100">
        <f>'Returns per Gal.'!Q54</f>
        <v>2.243125</v>
      </c>
      <c r="R47" s="115">
        <f>'Returns per Gal.'!R54</f>
        <v>0</v>
      </c>
      <c r="S47" s="116">
        <f>'Returns per Gal.'!S54</f>
        <v>0</v>
      </c>
      <c r="T47" s="100">
        <f>'Returns per Gal.'!T54</f>
        <v>1.4112732919254651</v>
      </c>
      <c r="U47" s="115">
        <f>'Returns per Gal.'!U54</f>
        <v>0</v>
      </c>
      <c r="V47" s="100">
        <f>'Returns per Gal.'!V54</f>
        <v>0.219</v>
      </c>
      <c r="W47" s="115">
        <f>'Returns per Gal.'!W54</f>
        <v>0</v>
      </c>
      <c r="X47" s="100">
        <f>'Returns per Gal.'!X54</f>
        <v>0.21914999999999998</v>
      </c>
      <c r="Y47" s="115">
        <f>'Returns per Gal.'!Y54</f>
        <v>0</v>
      </c>
      <c r="Z47" s="100">
        <f>'Returns per Gal.'!Z54</f>
        <v>1.8494232919254652</v>
      </c>
      <c r="AA47" s="115">
        <f>'Returns per Gal.'!AA54</f>
        <v>0</v>
      </c>
      <c r="AB47" s="100">
        <f>'Returns per Gal.'!AB54</f>
        <v>0.2135298575757576</v>
      </c>
      <c r="AC47" s="115">
        <f>'Returns per Gal.'!AC54</f>
        <v>0</v>
      </c>
      <c r="AD47" s="100">
        <f>'Returns per Gal.'!AD54</f>
        <v>2.0629531495012228</v>
      </c>
      <c r="AE47" s="115">
        <f>'Returns per Gal.'!AE54</f>
        <v>0</v>
      </c>
      <c r="AF47" s="100">
        <f>'Returns per Gal.'!AF54</f>
        <v>1.6698281495012228</v>
      </c>
      <c r="AG47" s="112"/>
      <c r="AH47" s="100">
        <f>'Returns per Gal.'!AF54</f>
        <v>1.6698281495012228</v>
      </c>
      <c r="AI47" s="100">
        <f>'Returns per Gal.'!AI54</f>
        <v>0.57435170807453495</v>
      </c>
      <c r="AJ47" s="100">
        <f>'Returns per Gal.'!AH54</f>
        <v>0</v>
      </c>
      <c r="AK47" s="100">
        <f>'Returns per Gal.'!AK54</f>
        <v>0.39370170807453486</v>
      </c>
      <c r="AL47" s="100">
        <f>'Returns per Gal.'!AL54</f>
        <v>0</v>
      </c>
      <c r="AM47" s="100">
        <f>'Returns per Gal.'!AM54</f>
        <v>0.18017185049877726</v>
      </c>
      <c r="AN47" s="87">
        <f>'Returns per Gal.'!AN54</f>
        <v>0</v>
      </c>
      <c r="AO47" s="15">
        <f>'Returns per Gal.'!AO54</f>
        <v>0</v>
      </c>
      <c r="AP47" s="88">
        <f>'Returns per Gal.'!AP54</f>
        <v>0</v>
      </c>
      <c r="AQ47" s="100">
        <f>'Returns per Gal.'!AQ54</f>
        <v>0.36758563074352546</v>
      </c>
      <c r="AR47" s="100">
        <f>'Returns per Gal.'!AR54</f>
        <v>0</v>
      </c>
      <c r="AS47" s="100">
        <f>'Returns per Gal.'!AS54</f>
        <v>0.82686245996936791</v>
      </c>
      <c r="AT47" s="100">
        <f>'Returns per Gal.'!AT54</f>
        <v>0</v>
      </c>
      <c r="AU47" s="100">
        <f>'Returns per Gal.'!AU54</f>
        <v>1.1944480907128934</v>
      </c>
      <c r="AV47" s="112">
        <f>'Returns per Gal.'!AV54</f>
        <v>0</v>
      </c>
      <c r="AW47" s="111">
        <f>'Returns per Gal.'!AW54</f>
        <v>0</v>
      </c>
      <c r="AX47" s="100">
        <f>'Returns per Gal.'!AX54</f>
        <v>1.6325980907128934</v>
      </c>
      <c r="AY47" s="100">
        <f>'Returns per Gal.'!AY54</f>
        <v>0</v>
      </c>
      <c r="AZ47" s="100">
        <f>'Returns per Gal.'!AZ54</f>
        <v>1.846127948288651</v>
      </c>
      <c r="BA47" s="112">
        <f>'Returns per Gal.'!BA54</f>
        <v>0</v>
      </c>
      <c r="BB47" s="111"/>
      <c r="BC47" s="100">
        <f>'Returns per Gal.'!BD54</f>
        <v>0.61052690928710662</v>
      </c>
      <c r="BD47" s="100">
        <f>'Returns per Gal.'!BE54</f>
        <v>0</v>
      </c>
      <c r="BE47" s="100">
        <f>'Returns per Gal.'!BF54</f>
        <v>0.39699705171134902</v>
      </c>
      <c r="BF47" s="100">
        <f>'Returns per Gal.'!BG54</f>
        <v>0</v>
      </c>
      <c r="BG47" s="100">
        <f>'Returns per Gal.'!BH54</f>
        <v>0.18017185049877726</v>
      </c>
      <c r="BH47" s="100">
        <f>'Returns per Gal.'!BI54</f>
        <v>0</v>
      </c>
      <c r="BI47" s="100">
        <f>'Returns per Gal.'!BJ54</f>
        <v>0.21682520121257176</v>
      </c>
      <c r="BJ47" s="57"/>
      <c r="BL47" s="200">
        <f>'Returns per Bu.'!H54</f>
        <v>3.9515652173913023</v>
      </c>
      <c r="BM47" s="189">
        <f>'Returns per Bu.'!I54</f>
        <v>0</v>
      </c>
      <c r="BN47" s="183">
        <f>'Returns per Bu.'!Q54</f>
        <v>6.2807499999999994</v>
      </c>
      <c r="BO47" s="183">
        <f>'Returns per Bu.'!R54</f>
        <v>0</v>
      </c>
      <c r="BP47" s="361">
        <f>'Returns per Bu.'!S54</f>
        <v>4.456046398787878</v>
      </c>
      <c r="BQ47" s="182">
        <f>'Returns per Bu.'!AE54</f>
        <v>0</v>
      </c>
      <c r="BR47" s="186">
        <f>'Returns per Bu.'!AF54</f>
        <v>0.15636437878301593</v>
      </c>
      <c r="BS47" s="182">
        <f>'Returns per Bu.'!AM54</f>
        <v>0</v>
      </c>
      <c r="BT47" s="179">
        <f>'Returns per Bu.'!AN54</f>
        <v>3.3444546539961015</v>
      </c>
      <c r="BU47" s="190">
        <f>'Returns per Bu.'!AO54</f>
        <v>0</v>
      </c>
      <c r="BV47" s="15">
        <f t="shared" si="0"/>
        <v>2.3152148879142302</v>
      </c>
      <c r="BW47" s="100">
        <f>'Returns per Bu.'!AJ54</f>
        <v>1.0292397660818713</v>
      </c>
      <c r="BX47" s="100"/>
      <c r="BY47" s="100">
        <f t="shared" si="1"/>
        <v>0.82686245996936791</v>
      </c>
      <c r="BZ47" s="100"/>
      <c r="CA47" s="100"/>
    </row>
    <row r="48" spans="1:79" ht="13.15" hidden="1" x14ac:dyDescent="0.4">
      <c r="A48" s="8">
        <v>39753</v>
      </c>
      <c r="B48" s="6"/>
      <c r="C48" s="55"/>
      <c r="D48" s="100">
        <v>1.6465000000000001</v>
      </c>
      <c r="E48" s="101">
        <f>'Returns per Gal.'!E55</f>
        <v>0</v>
      </c>
      <c r="F48" s="102">
        <v>120.30263157894737</v>
      </c>
      <c r="G48" s="101">
        <f>'Returns per Gal.'!G55</f>
        <v>0</v>
      </c>
      <c r="H48" s="100">
        <v>3.5661842105263171</v>
      </c>
      <c r="I48" s="101">
        <f>'Returns per Gal.'!I55</f>
        <v>0</v>
      </c>
      <c r="J48" s="103">
        <v>7.11</v>
      </c>
      <c r="K48" s="16">
        <f>'Returns per Gal.'!K55</f>
        <v>0</v>
      </c>
      <c r="L48" s="91"/>
      <c r="M48" s="100">
        <f>'Returns per Gal.'!M55</f>
        <v>1.6465000000000001</v>
      </c>
      <c r="N48" s="115">
        <f>'Returns per Gal.'!N55</f>
        <v>0</v>
      </c>
      <c r="O48" s="100">
        <f>'Returns per Gal.'!O55</f>
        <v>0.36520441729323311</v>
      </c>
      <c r="P48" s="100">
        <f>'Returns per Gal.'!P55</f>
        <v>0</v>
      </c>
      <c r="Q48" s="100">
        <f>'Returns per Gal.'!Q55</f>
        <v>2.0117044172932332</v>
      </c>
      <c r="R48" s="115">
        <f>'Returns per Gal.'!R55</f>
        <v>0</v>
      </c>
      <c r="S48" s="116">
        <f>'Returns per Gal.'!S55</f>
        <v>0</v>
      </c>
      <c r="T48" s="100">
        <f>'Returns per Gal.'!T55</f>
        <v>1.2736372180451134</v>
      </c>
      <c r="U48" s="115">
        <f>'Returns per Gal.'!U55</f>
        <v>0</v>
      </c>
      <c r="V48" s="100">
        <f>'Returns per Gal.'!V55</f>
        <v>0.21329999999999999</v>
      </c>
      <c r="W48" s="115">
        <f>'Returns per Gal.'!W55</f>
        <v>0</v>
      </c>
      <c r="X48" s="100">
        <f>'Returns per Gal.'!X55</f>
        <v>0.21914999999999998</v>
      </c>
      <c r="Y48" s="115">
        <f>'Returns per Gal.'!Y55</f>
        <v>0</v>
      </c>
      <c r="Z48" s="100">
        <f>'Returns per Gal.'!Z55</f>
        <v>1.7060872180451134</v>
      </c>
      <c r="AA48" s="115">
        <f>'Returns per Gal.'!AA55</f>
        <v>0</v>
      </c>
      <c r="AB48" s="100">
        <f>'Returns per Gal.'!AB55</f>
        <v>0.2135298575757576</v>
      </c>
      <c r="AC48" s="115">
        <f>'Returns per Gal.'!AC55</f>
        <v>0</v>
      </c>
      <c r="AD48" s="100">
        <f>'Returns per Gal.'!AD55</f>
        <v>1.919617075620871</v>
      </c>
      <c r="AE48" s="115">
        <f>'Returns per Gal.'!AE55</f>
        <v>0</v>
      </c>
      <c r="AF48" s="100">
        <f>'Returns per Gal.'!AF55</f>
        <v>1.5544126583276379</v>
      </c>
      <c r="AG48" s="112"/>
      <c r="AH48" s="100">
        <f>'Returns per Gal.'!AF55</f>
        <v>1.5544126583276379</v>
      </c>
      <c r="AI48" s="100">
        <f>'Returns per Gal.'!AI55</f>
        <v>0.48626719924811979</v>
      </c>
      <c r="AJ48" s="100">
        <f>'Returns per Gal.'!AH55</f>
        <v>0</v>
      </c>
      <c r="AK48" s="100">
        <f>'Returns per Gal.'!AK55</f>
        <v>0.30561719924811981</v>
      </c>
      <c r="AL48" s="100">
        <f>'Returns per Gal.'!AL55</f>
        <v>0</v>
      </c>
      <c r="AM48" s="100">
        <f>'Returns per Gal.'!AM55</f>
        <v>9.2087341672362211E-2</v>
      </c>
      <c r="AN48" s="87">
        <f>'Returns per Gal.'!AN55</f>
        <v>0</v>
      </c>
      <c r="AO48" s="15">
        <f>'Returns per Gal.'!AO55</f>
        <v>0</v>
      </c>
      <c r="AP48" s="88">
        <f>'Returns per Gal.'!AP55</f>
        <v>0</v>
      </c>
      <c r="AQ48" s="100">
        <f>'Returns per Gal.'!AQ55</f>
        <v>0.36758563074352546</v>
      </c>
      <c r="AR48" s="100">
        <f>'Returns per Gal.'!AR55</f>
        <v>0</v>
      </c>
      <c r="AS48" s="100">
        <f>'Returns per Gal.'!AS55</f>
        <v>0.83032606255221397</v>
      </c>
      <c r="AT48" s="100">
        <f>'Returns per Gal.'!AT55</f>
        <v>0</v>
      </c>
      <c r="AU48" s="100">
        <f>'Returns per Gal.'!AU55</f>
        <v>1.1979116932957394</v>
      </c>
      <c r="AV48" s="112">
        <f>'Returns per Gal.'!AV55</f>
        <v>0</v>
      </c>
      <c r="AW48" s="111">
        <f>'Returns per Gal.'!AW55</f>
        <v>0</v>
      </c>
      <c r="AX48" s="100">
        <f>'Returns per Gal.'!AX55</f>
        <v>1.6303616932957394</v>
      </c>
      <c r="AY48" s="100">
        <f>'Returns per Gal.'!AY55</f>
        <v>0</v>
      </c>
      <c r="AZ48" s="100">
        <f>'Returns per Gal.'!AZ55</f>
        <v>1.843891550871497</v>
      </c>
      <c r="BA48" s="112">
        <f>'Returns per Gal.'!BA55</f>
        <v>0</v>
      </c>
      <c r="BB48" s="111"/>
      <c r="BC48" s="100">
        <f>'Returns per Gal.'!BD55</f>
        <v>0.3813427239974938</v>
      </c>
      <c r="BD48" s="100">
        <f>'Returns per Gal.'!BE55</f>
        <v>0</v>
      </c>
      <c r="BE48" s="100">
        <f>'Returns per Gal.'!BF55</f>
        <v>0.16781286642173621</v>
      </c>
      <c r="BF48" s="100">
        <f>'Returns per Gal.'!BG55</f>
        <v>0</v>
      </c>
      <c r="BG48" s="100">
        <f>'Returns per Gal.'!BH55</f>
        <v>9.2087341672362211E-2</v>
      </c>
      <c r="BH48" s="100">
        <f>'Returns per Gal.'!BI55</f>
        <v>0</v>
      </c>
      <c r="BI48" s="100">
        <f>'Returns per Gal.'!BJ55</f>
        <v>7.5725524749373996E-2</v>
      </c>
      <c r="BJ48" s="57"/>
      <c r="BL48" s="200">
        <f>'Returns per Bu.'!H55</f>
        <v>3.5661842105263171</v>
      </c>
      <c r="BM48" s="189">
        <f>'Returns per Bu.'!I55</f>
        <v>0</v>
      </c>
      <c r="BN48" s="183">
        <f>'Returns per Bu.'!Q55</f>
        <v>5.6327723684210529</v>
      </c>
      <c r="BO48" s="183">
        <f>'Returns per Bu.'!R55</f>
        <v>0</v>
      </c>
      <c r="BP48" s="361">
        <f>'Returns per Bu.'!S55</f>
        <v>3.8240287672089313</v>
      </c>
      <c r="BQ48" s="182">
        <f>'Returns per Bu.'!AE55</f>
        <v>0</v>
      </c>
      <c r="BR48" s="186">
        <f>'Returns per Bu.'!AF55</f>
        <v>7.9919143498367984E-2</v>
      </c>
      <c r="BS48" s="182">
        <f>'Returns per Bu.'!AM55</f>
        <v>0</v>
      </c>
      <c r="BT48" s="179">
        <f>'Returns per Bu.'!AN55</f>
        <v>3.3541527412280705</v>
      </c>
      <c r="BU48" s="190">
        <f>'Returns per Bu.'!AO55</f>
        <v>0</v>
      </c>
      <c r="BV48" s="15">
        <f t="shared" si="0"/>
        <v>2.3249129751461992</v>
      </c>
      <c r="BW48" s="100">
        <f>'Returns per Bu.'!AJ55</f>
        <v>1.0292397660818713</v>
      </c>
      <c r="BX48" s="100"/>
      <c r="BY48" s="100">
        <f t="shared" si="1"/>
        <v>0.83032606255221397</v>
      </c>
      <c r="BZ48" s="100"/>
      <c r="CA48" s="100"/>
    </row>
    <row r="49" spans="1:79" ht="13.15" hidden="1" x14ac:dyDescent="0.4">
      <c r="A49" s="75">
        <v>39783</v>
      </c>
      <c r="B49" s="77"/>
      <c r="C49" s="74"/>
      <c r="D49" s="104">
        <v>1.4927272727272725</v>
      </c>
      <c r="E49" s="105">
        <f>'Returns per Gal.'!E56</f>
        <v>0</v>
      </c>
      <c r="F49" s="106">
        <v>116.3452380952381</v>
      </c>
      <c r="G49" s="105">
        <f>'Returns per Gal.'!G56</f>
        <v>0</v>
      </c>
      <c r="H49" s="104">
        <v>3.3650595238095233</v>
      </c>
      <c r="I49" s="105">
        <f>'Returns per Gal.'!I56</f>
        <v>0</v>
      </c>
      <c r="J49" s="107">
        <v>7.92</v>
      </c>
      <c r="K49" s="78">
        <f>'Returns per Gal.'!K56</f>
        <v>0</v>
      </c>
      <c r="L49" s="93"/>
      <c r="M49" s="104">
        <f>'Returns per Gal.'!M56</f>
        <v>1.4927272727272725</v>
      </c>
      <c r="N49" s="118">
        <f>'Returns per Gal.'!N56</f>
        <v>0</v>
      </c>
      <c r="O49" s="104">
        <f>'Returns per Gal.'!O56</f>
        <v>0.35319090136054426</v>
      </c>
      <c r="P49" s="104">
        <f>'Returns per Gal.'!P56</f>
        <v>0</v>
      </c>
      <c r="Q49" s="104">
        <f>'Returns per Gal.'!Q56</f>
        <v>1.8459181740878168</v>
      </c>
      <c r="R49" s="118">
        <f>'Returns per Gal.'!R56</f>
        <v>0</v>
      </c>
      <c r="S49" s="119">
        <f>'Returns per Gal.'!S56</f>
        <v>0</v>
      </c>
      <c r="T49" s="104">
        <f>'Returns per Gal.'!T56</f>
        <v>1.2018069727891156</v>
      </c>
      <c r="U49" s="118">
        <f>'Returns per Gal.'!U56</f>
        <v>0</v>
      </c>
      <c r="V49" s="104">
        <f>'Returns per Gal.'!V56</f>
        <v>0.23760000000000001</v>
      </c>
      <c r="W49" s="118">
        <f>'Returns per Gal.'!W56</f>
        <v>0</v>
      </c>
      <c r="X49" s="104">
        <f>'Returns per Gal.'!X56</f>
        <v>0.21914999999999998</v>
      </c>
      <c r="Y49" s="118">
        <f>'Returns per Gal.'!Y56</f>
        <v>0</v>
      </c>
      <c r="Z49" s="104">
        <f>'Returns per Gal.'!Z56</f>
        <v>1.6585569727891156</v>
      </c>
      <c r="AA49" s="118">
        <f>'Returns per Gal.'!AA56</f>
        <v>0</v>
      </c>
      <c r="AB49" s="104">
        <f>'Returns per Gal.'!AB56</f>
        <v>0.2135298575757576</v>
      </c>
      <c r="AC49" s="118">
        <f>'Returns per Gal.'!AC56</f>
        <v>0</v>
      </c>
      <c r="AD49" s="104">
        <f>'Returns per Gal.'!AD56</f>
        <v>1.8720868303648732</v>
      </c>
      <c r="AE49" s="118">
        <f>'Returns per Gal.'!AE56</f>
        <v>0</v>
      </c>
      <c r="AF49" s="104">
        <f>'Returns per Gal.'!AF56</f>
        <v>1.5188959290043289</v>
      </c>
      <c r="AG49" s="114"/>
      <c r="AH49" s="104">
        <f>'Returns per Gal.'!AF56</f>
        <v>1.5188959290043289</v>
      </c>
      <c r="AI49" s="104">
        <f>'Returns per Gal.'!AI56</f>
        <v>0.36801120129870113</v>
      </c>
      <c r="AJ49" s="104">
        <f>'Returns per Gal.'!AH56</f>
        <v>0</v>
      </c>
      <c r="AK49" s="104">
        <f>'Returns per Gal.'!AK56</f>
        <v>0.18736120129870115</v>
      </c>
      <c r="AL49" s="104">
        <f>'Returns per Gal.'!AL56</f>
        <v>0</v>
      </c>
      <c r="AM49" s="104">
        <f>'Returns per Gal.'!AM56</f>
        <v>-2.6168656277056446E-2</v>
      </c>
      <c r="AN49" s="89">
        <f>'Returns per Gal.'!AN56</f>
        <v>0</v>
      </c>
      <c r="AO49" s="15">
        <f>'Returns per Gal.'!AO56</f>
        <v>0</v>
      </c>
      <c r="AP49" s="90">
        <f>'Returns per Gal.'!AP56</f>
        <v>0</v>
      </c>
      <c r="AQ49" s="104">
        <f>'Returns per Gal.'!AQ56</f>
        <v>0.36758563074352546</v>
      </c>
      <c r="AR49" s="104">
        <f>'Returns per Gal.'!AR56</f>
        <v>0</v>
      </c>
      <c r="AS49" s="104">
        <f>'Returns per Gal.'!AS56</f>
        <v>0.83378966513506003</v>
      </c>
      <c r="AT49" s="104">
        <f>'Returns per Gal.'!AT56</f>
        <v>0</v>
      </c>
      <c r="AU49" s="104">
        <f>'Returns per Gal.'!AU56</f>
        <v>1.2013752958785855</v>
      </c>
      <c r="AV49" s="114">
        <f>'Returns per Gal.'!AV56</f>
        <v>0</v>
      </c>
      <c r="AW49" s="113">
        <f>'Returns per Gal.'!AW56</f>
        <v>0</v>
      </c>
      <c r="AX49" s="104">
        <f>'Returns per Gal.'!AX56</f>
        <v>1.6581252958785855</v>
      </c>
      <c r="AY49" s="104">
        <f>'Returns per Gal.'!AY56</f>
        <v>0</v>
      </c>
      <c r="AZ49" s="104">
        <f>'Returns per Gal.'!AZ56</f>
        <v>1.8716551534543431</v>
      </c>
      <c r="BA49" s="114">
        <f>'Returns per Gal.'!BA56</f>
        <v>0</v>
      </c>
      <c r="BB49" s="113"/>
      <c r="BC49" s="104">
        <f>'Returns per Gal.'!BD56</f>
        <v>0.1877928782092313</v>
      </c>
      <c r="BD49" s="104">
        <f>'Returns per Gal.'!BE56</f>
        <v>0</v>
      </c>
      <c r="BE49" s="104">
        <f>'Returns per Gal.'!BF56</f>
        <v>-2.5736979366526302E-2</v>
      </c>
      <c r="BF49" s="104">
        <f>'Returns per Gal.'!BG56</f>
        <v>0</v>
      </c>
      <c r="BG49" s="104">
        <f>'Returns per Gal.'!BH56</f>
        <v>-2.6168656277056446E-2</v>
      </c>
      <c r="BH49" s="104">
        <f>'Returns per Gal.'!BI56</f>
        <v>0</v>
      </c>
      <c r="BI49" s="104">
        <f>'Returns per Gal.'!BJ56</f>
        <v>4.3167691053014323E-4</v>
      </c>
      <c r="BJ49" s="71"/>
      <c r="BL49" s="201">
        <f>'Returns per Bu.'!H56</f>
        <v>3.3650595238095233</v>
      </c>
      <c r="BM49" s="191">
        <f>'Returns per Bu.'!I56</f>
        <v>0</v>
      </c>
      <c r="BN49" s="184">
        <f>'Returns per Bu.'!Q56</f>
        <v>5.1685708874458864</v>
      </c>
      <c r="BO49" s="184">
        <f>'Returns per Bu.'!R56</f>
        <v>0</v>
      </c>
      <c r="BP49" s="362">
        <f>'Returns per Bu.'!S56</f>
        <v>3.2917872862337649</v>
      </c>
      <c r="BQ49" s="181">
        <f>'Returns per Bu.'!AE56</f>
        <v>0</v>
      </c>
      <c r="BR49" s="187">
        <f>'Returns per Bu.'!AF56</f>
        <v>-2.2710793450922563E-2</v>
      </c>
      <c r="BS49" s="181">
        <f>'Returns per Bu.'!AM56</f>
        <v>0</v>
      </c>
      <c r="BT49" s="180">
        <f>'Returns per Bu.'!AN56</f>
        <v>3.3638508284600395</v>
      </c>
      <c r="BU49" s="181">
        <f>'Returns per Bu.'!AO56</f>
        <v>0</v>
      </c>
      <c r="BV49" s="15">
        <f t="shared" si="0"/>
        <v>2.3346110623781682</v>
      </c>
      <c r="BW49" s="100">
        <f>'Returns per Bu.'!AJ56</f>
        <v>1.0292397660818713</v>
      </c>
      <c r="BX49" s="100"/>
      <c r="BY49" s="100">
        <f t="shared" si="1"/>
        <v>0.83378966513506003</v>
      </c>
      <c r="BZ49" s="100"/>
      <c r="CA49" s="100"/>
    </row>
    <row r="50" spans="1:79" ht="13.15" hidden="1" x14ac:dyDescent="0.4">
      <c r="A50" s="22">
        <v>39814</v>
      </c>
      <c r="C50" s="58"/>
      <c r="D50" s="108">
        <v>1.5161363636363638</v>
      </c>
      <c r="E50" s="109">
        <f>'Returns per Gal.'!E57</f>
        <v>0</v>
      </c>
      <c r="F50" s="110">
        <v>125.22619047619048</v>
      </c>
      <c r="G50" s="109">
        <f>'Returns per Gal.'!G57</f>
        <v>0</v>
      </c>
      <c r="H50" s="108">
        <v>3.6678988095238108</v>
      </c>
      <c r="I50" s="109">
        <f>'Returns per Gal.'!I57</f>
        <v>0</v>
      </c>
      <c r="J50" s="97">
        <v>8.2200000000000006</v>
      </c>
      <c r="K50" s="95">
        <f>'Returns per Gal.'!K57</f>
        <v>0</v>
      </c>
      <c r="L50" s="80"/>
      <c r="M50" s="108">
        <f>'Returns per Gal.'!M57</f>
        <v>1.5161363636363638</v>
      </c>
      <c r="N50" s="121">
        <f>'Returns per Gal.'!N57</f>
        <v>0</v>
      </c>
      <c r="O50" s="108">
        <f>'Returns per Gal.'!O57</f>
        <v>0.38015093537414973</v>
      </c>
      <c r="P50" s="108">
        <f>'Returns per Gal.'!P57</f>
        <v>0</v>
      </c>
      <c r="Q50" s="108">
        <f>'Returns per Gal.'!Q57</f>
        <v>1.8962872990105135</v>
      </c>
      <c r="R50" s="122">
        <f>'Returns per Gal.'!R57</f>
        <v>0</v>
      </c>
      <c r="S50" s="121">
        <f>'Returns per Gal.'!S57</f>
        <v>0</v>
      </c>
      <c r="T50" s="108">
        <f>'Returns per Gal.'!T57</f>
        <v>1.3099638605442183</v>
      </c>
      <c r="U50" s="121">
        <f>'Returns per Gal.'!U57</f>
        <v>0</v>
      </c>
      <c r="V50" s="108">
        <f>'Returns per Gal.'!V57</f>
        <v>0.24659999999999999</v>
      </c>
      <c r="W50" s="121">
        <f>'Returns per Gal.'!W57</f>
        <v>0</v>
      </c>
      <c r="X50" s="108">
        <f>'Returns per Gal.'!X57</f>
        <v>0.21914999999999998</v>
      </c>
      <c r="Y50" s="121">
        <f>'Returns per Gal.'!Y57</f>
        <v>0</v>
      </c>
      <c r="Z50" s="108">
        <f>'Returns per Gal.'!Z57</f>
        <v>1.7757138605442182</v>
      </c>
      <c r="AA50" s="121">
        <f>'Returns per Gal.'!AA57</f>
        <v>0</v>
      </c>
      <c r="AB50" s="108">
        <f>'Returns per Gal.'!AB57</f>
        <v>0.2135298575757576</v>
      </c>
      <c r="AC50" s="121">
        <f>'Returns per Gal.'!AC57</f>
        <v>0</v>
      </c>
      <c r="AD50" s="108">
        <f>'Returns per Gal.'!AD57</f>
        <v>1.9892437181199758</v>
      </c>
      <c r="AE50" s="121">
        <f>'Returns per Gal.'!AE57</f>
        <v>0</v>
      </c>
      <c r="AF50" s="108">
        <f>'Returns per Gal.'!AF57</f>
        <v>1.6090927827458261</v>
      </c>
      <c r="AG50" s="123"/>
      <c r="AH50" s="108">
        <f>'Returns per Gal.'!AF57</f>
        <v>1.6090927827458261</v>
      </c>
      <c r="AI50" s="108">
        <f>'Returns per Gal.'!AI57</f>
        <v>0.30122343846629523</v>
      </c>
      <c r="AJ50" s="108">
        <f>'Returns per Gal.'!AH57</f>
        <v>0</v>
      </c>
      <c r="AK50" s="108">
        <f>'Returns per Gal.'!AK57</f>
        <v>0.12057343846629531</v>
      </c>
      <c r="AL50" s="108">
        <f>'Returns per Gal.'!AL57</f>
        <v>0</v>
      </c>
      <c r="AM50" s="108">
        <f>'Returns per Gal.'!AM57</f>
        <v>-9.2956419109462285E-2</v>
      </c>
      <c r="AN50" s="87">
        <f>'Returns per Gal.'!AN57</f>
        <v>0</v>
      </c>
      <c r="AO50" s="15">
        <f>'Returns per Gal.'!AO57</f>
        <v>0</v>
      </c>
      <c r="AP50" s="88">
        <f>'Returns per Gal.'!AP57</f>
        <v>0</v>
      </c>
      <c r="AQ50" s="100">
        <f>'Returns per Gal.'!AQ57</f>
        <v>0.36758563074352546</v>
      </c>
      <c r="AR50" s="100">
        <f>'Returns per Gal.'!AR57</f>
        <v>0</v>
      </c>
      <c r="AS50" s="100">
        <f>'Returns per Gal.'!AS57</f>
        <v>0.83725326771790609</v>
      </c>
      <c r="AT50" s="100">
        <f>'Returns per Gal.'!AT57</f>
        <v>0</v>
      </c>
      <c r="AU50" s="100">
        <f>'Returns per Gal.'!AU57</f>
        <v>1.2048388984614316</v>
      </c>
      <c r="AV50" s="112">
        <f>'Returns per Gal.'!AV57</f>
        <v>0</v>
      </c>
      <c r="AW50" s="111">
        <f>'Returns per Gal.'!AW57</f>
        <v>0</v>
      </c>
      <c r="AX50" s="108">
        <f>'Returns per Gal.'!AX57</f>
        <v>1.6705888984614314</v>
      </c>
      <c r="AY50" s="108">
        <f>'Returns per Gal.'!AY57</f>
        <v>0</v>
      </c>
      <c r="AZ50" s="108">
        <f>'Returns per Gal.'!AZ57</f>
        <v>1.884118756037189</v>
      </c>
      <c r="BA50" s="123">
        <f>'Returns per Gal.'!BA57</f>
        <v>0</v>
      </c>
      <c r="BB50" s="124"/>
      <c r="BC50" s="108">
        <f>'Returns per Gal.'!BD57</f>
        <v>0.22569840054908208</v>
      </c>
      <c r="BD50" s="108">
        <f>'Returns per Gal.'!BE57</f>
        <v>0</v>
      </c>
      <c r="BE50" s="108">
        <f>'Returns per Gal.'!BF57</f>
        <v>1.2168542973324481E-2</v>
      </c>
      <c r="BF50" s="108">
        <f>'Returns per Gal.'!BG57</f>
        <v>0</v>
      </c>
      <c r="BG50" s="108">
        <f>'Returns per Gal.'!BH57</f>
        <v>-9.2956419109462285E-2</v>
      </c>
      <c r="BH50" s="108">
        <f>'Returns per Gal.'!BI57</f>
        <v>0</v>
      </c>
      <c r="BI50" s="108">
        <f>'Returns per Gal.'!BJ57</f>
        <v>0.10512496208278677</v>
      </c>
      <c r="BJ50" s="57"/>
      <c r="BL50" s="202">
        <f>'Returns per Bu.'!H57</f>
        <v>3.6678988095238108</v>
      </c>
      <c r="BM50" s="193">
        <f>'Returns per Bu.'!I57</f>
        <v>0</v>
      </c>
      <c r="BN50" s="185">
        <f>'Returns per Bu.'!Q57</f>
        <v>5.3096044372294378</v>
      </c>
      <c r="BO50" s="185">
        <f>'Returns per Bu.'!R57</f>
        <v>0</v>
      </c>
      <c r="BP50" s="363">
        <f>'Returns per Bu.'!S57</f>
        <v>3.4076208360173164</v>
      </c>
      <c r="BQ50" s="194">
        <f>'Returns per Bu.'!AE57</f>
        <v>0</v>
      </c>
      <c r="BR50" s="188">
        <f>'Returns per Bu.'!AF57</f>
        <v>-8.0673383148958749E-2</v>
      </c>
      <c r="BS50" s="182">
        <f>'Returns per Bu.'!AM57</f>
        <v>0</v>
      </c>
      <c r="BT50" s="179">
        <f>'Returns per Bu.'!AN57</f>
        <v>3.373548915692008</v>
      </c>
      <c r="BU50" s="182">
        <f>'Returns per Bu.'!AO57</f>
        <v>0</v>
      </c>
      <c r="BV50" s="15">
        <f t="shared" si="0"/>
        <v>2.3443091496101367</v>
      </c>
      <c r="BW50" s="100">
        <f>'Returns per Bu.'!AJ57</f>
        <v>1.0292397660818713</v>
      </c>
      <c r="BX50" s="100"/>
      <c r="BY50" s="100">
        <f t="shared" si="1"/>
        <v>0.83725326771790609</v>
      </c>
      <c r="BZ50" s="100"/>
      <c r="CA50" s="100"/>
    </row>
    <row r="51" spans="1:79" ht="13.15" hidden="1" x14ac:dyDescent="0.4">
      <c r="A51" s="8">
        <v>39845</v>
      </c>
      <c r="C51" s="58"/>
      <c r="D51" s="100">
        <v>1.4890000000000005</v>
      </c>
      <c r="E51" s="28">
        <f>'Returns per Gal.'!E58</f>
        <v>0</v>
      </c>
      <c r="F51" s="102">
        <v>124.5125</v>
      </c>
      <c r="G51" s="101">
        <f>'Returns per Gal.'!G58</f>
        <v>0</v>
      </c>
      <c r="H51" s="100">
        <v>3.4548749999999986</v>
      </c>
      <c r="I51" s="101">
        <f>'Returns per Gal.'!I58</f>
        <v>0</v>
      </c>
      <c r="J51" s="103">
        <v>7.84</v>
      </c>
      <c r="K51" s="92">
        <f>'Returns per Gal.'!K58</f>
        <v>0</v>
      </c>
      <c r="L51" s="16"/>
      <c r="M51" s="100">
        <f>'Returns per Gal.'!M58</f>
        <v>1.4890000000000005</v>
      </c>
      <c r="N51" s="115">
        <f>'Returns per Gal.'!N58</f>
        <v>0</v>
      </c>
      <c r="O51" s="100">
        <f>'Returns per Gal.'!O58</f>
        <v>0.37798437499999998</v>
      </c>
      <c r="P51" s="100">
        <f>'Returns per Gal.'!P58</f>
        <v>0</v>
      </c>
      <c r="Q51" s="100">
        <f>'Returns per Gal.'!Q58</f>
        <v>1.8669843750000006</v>
      </c>
      <c r="R51" s="117">
        <f>'Returns per Gal.'!R58</f>
        <v>0</v>
      </c>
      <c r="S51" s="115">
        <f>'Returns per Gal.'!S58</f>
        <v>0</v>
      </c>
      <c r="T51" s="100">
        <f>'Returns per Gal.'!T58</f>
        <v>1.233883928571428</v>
      </c>
      <c r="U51" s="115">
        <f>'Returns per Gal.'!U58</f>
        <v>0</v>
      </c>
      <c r="V51" s="100">
        <f>'Returns per Gal.'!V58</f>
        <v>0.23519999999999999</v>
      </c>
      <c r="W51" s="115">
        <f>'Returns per Gal.'!W58</f>
        <v>0</v>
      </c>
      <c r="X51" s="100">
        <f>'Returns per Gal.'!X58</f>
        <v>0.21914999999999998</v>
      </c>
      <c r="Y51" s="115">
        <f>'Returns per Gal.'!Y58</f>
        <v>0</v>
      </c>
      <c r="Z51" s="100">
        <f>'Returns per Gal.'!Z58</f>
        <v>1.6882339285714281</v>
      </c>
      <c r="AA51" s="115">
        <f>'Returns per Gal.'!AA58</f>
        <v>0</v>
      </c>
      <c r="AB51" s="100">
        <f>'Returns per Gal.'!AB58</f>
        <v>0.2135298575757576</v>
      </c>
      <c r="AC51" s="115">
        <f>'Returns per Gal.'!AC58</f>
        <v>0</v>
      </c>
      <c r="AD51" s="100">
        <f>'Returns per Gal.'!AD58</f>
        <v>1.9017637861471857</v>
      </c>
      <c r="AE51" s="115">
        <f>'Returns per Gal.'!AE58</f>
        <v>0</v>
      </c>
      <c r="AF51" s="100">
        <f>'Returns per Gal.'!AF58</f>
        <v>1.5237794111471856</v>
      </c>
      <c r="AG51" s="112"/>
      <c r="AH51" s="100">
        <f>'Returns per Gal.'!AF58</f>
        <v>1.5237794111471856</v>
      </c>
      <c r="AI51" s="100">
        <f>'Returns per Gal.'!AI58</f>
        <v>0.35940044642857261</v>
      </c>
      <c r="AJ51" s="100">
        <f>'Returns per Gal.'!AH58</f>
        <v>0</v>
      </c>
      <c r="AK51" s="100">
        <f>'Returns per Gal.'!AK58</f>
        <v>0.17875044642857252</v>
      </c>
      <c r="AL51" s="100">
        <f>'Returns per Gal.'!AL58</f>
        <v>0</v>
      </c>
      <c r="AM51" s="100">
        <f>'Returns per Gal.'!AM58</f>
        <v>-3.477941114718508E-2</v>
      </c>
      <c r="AN51" s="87">
        <f>'Returns per Gal.'!AN58</f>
        <v>0</v>
      </c>
      <c r="AO51" s="15">
        <f>'Returns per Gal.'!AO58</f>
        <v>0</v>
      </c>
      <c r="AP51" s="88">
        <f>'Returns per Gal.'!AP58</f>
        <v>0</v>
      </c>
      <c r="AQ51" s="100">
        <f>'Returns per Gal.'!AQ58</f>
        <v>0.36758563074352546</v>
      </c>
      <c r="AR51" s="100">
        <f>'Returns per Gal.'!AR58</f>
        <v>0</v>
      </c>
      <c r="AS51" s="100">
        <f>'Returns per Gal.'!AS58</f>
        <v>0.84071687030075215</v>
      </c>
      <c r="AT51" s="100">
        <f>'Returns per Gal.'!AT58</f>
        <v>0</v>
      </c>
      <c r="AU51" s="100">
        <f>'Returns per Gal.'!AU58</f>
        <v>1.2083025010442776</v>
      </c>
      <c r="AV51" s="112">
        <f>'Returns per Gal.'!AV58</f>
        <v>0</v>
      </c>
      <c r="AW51" s="111">
        <f>'Returns per Gal.'!AW58</f>
        <v>0</v>
      </c>
      <c r="AX51" s="100">
        <f>'Returns per Gal.'!AX58</f>
        <v>1.6626525010442776</v>
      </c>
      <c r="AY51" s="100">
        <f>'Returns per Gal.'!AY58</f>
        <v>0</v>
      </c>
      <c r="AZ51" s="100">
        <f>'Returns per Gal.'!AZ58</f>
        <v>1.8761823586200352</v>
      </c>
      <c r="BA51" s="112">
        <f>'Returns per Gal.'!BA58</f>
        <v>0</v>
      </c>
      <c r="BB51" s="111"/>
      <c r="BC51" s="100">
        <f>'Returns per Gal.'!BD58</f>
        <v>0.20433187395572294</v>
      </c>
      <c r="BD51" s="100">
        <f>'Returns per Gal.'!BE58</f>
        <v>0</v>
      </c>
      <c r="BE51" s="100">
        <f>'Returns per Gal.'!BF58</f>
        <v>-9.1979836200346554E-3</v>
      </c>
      <c r="BF51" s="100">
        <f>'Returns per Gal.'!BG58</f>
        <v>0</v>
      </c>
      <c r="BG51" s="100">
        <f>'Returns per Gal.'!BH58</f>
        <v>-3.477941114718508E-2</v>
      </c>
      <c r="BH51" s="100">
        <f>'Returns per Gal.'!BI58</f>
        <v>0</v>
      </c>
      <c r="BI51" s="100">
        <f>'Returns per Gal.'!BJ58</f>
        <v>2.5581427527150424E-2</v>
      </c>
      <c r="BJ51" s="57"/>
      <c r="BL51" s="200">
        <f>'Returns per Bu.'!H58</f>
        <v>3.4548749999999986</v>
      </c>
      <c r="BM51" s="189">
        <f>'Returns per Bu.'!I58</f>
        <v>0</v>
      </c>
      <c r="BN51" s="183">
        <f>'Returns per Bu.'!Q58</f>
        <v>5.227556250000001</v>
      </c>
      <c r="BO51" s="183">
        <f>'Returns per Bu.'!R58</f>
        <v>0</v>
      </c>
      <c r="BP51" s="361">
        <f>'Returns per Bu.'!S58</f>
        <v>3.35749264878788</v>
      </c>
      <c r="BQ51" s="182">
        <f>'Returns per Bu.'!AE58</f>
        <v>0</v>
      </c>
      <c r="BR51" s="186">
        <f>'Returns per Bu.'!AF58</f>
        <v>-3.0183744038892648E-2</v>
      </c>
      <c r="BS51" s="182">
        <f>'Returns per Bu.'!AM58</f>
        <v>0</v>
      </c>
      <c r="BT51" s="179">
        <f>'Returns per Bu.'!AN58</f>
        <v>3.383247002923977</v>
      </c>
      <c r="BU51" s="182">
        <f>'Returns per Bu.'!AO58</f>
        <v>0</v>
      </c>
      <c r="BV51" s="15">
        <f t="shared" si="0"/>
        <v>2.3540072368421057</v>
      </c>
      <c r="BW51" s="100">
        <f>'Returns per Bu.'!AJ58</f>
        <v>1.0292397660818713</v>
      </c>
      <c r="BX51" s="100"/>
      <c r="BY51" s="100">
        <f t="shared" si="1"/>
        <v>0.84071687030075215</v>
      </c>
      <c r="BZ51" s="100"/>
      <c r="CA51" s="100"/>
    </row>
    <row r="52" spans="1:79" ht="13.15" hidden="1" x14ac:dyDescent="0.4">
      <c r="A52" s="8">
        <v>39873</v>
      </c>
      <c r="C52" s="58"/>
      <c r="D52" s="100">
        <v>1.4606818181818175</v>
      </c>
      <c r="E52" s="28">
        <f>'Returns per Gal.'!E59</f>
        <v>0</v>
      </c>
      <c r="F52" s="102">
        <v>121.06818181818181</v>
      </c>
      <c r="G52" s="101">
        <f>'Returns per Gal.'!G59</f>
        <v>0</v>
      </c>
      <c r="H52" s="100">
        <v>3.6221590909090908</v>
      </c>
      <c r="I52" s="101">
        <f>'Returns per Gal.'!I59</f>
        <v>0</v>
      </c>
      <c r="J52" s="103">
        <v>7.28</v>
      </c>
      <c r="K52" s="92">
        <f>'Returns per Gal.'!K59</f>
        <v>0</v>
      </c>
      <c r="L52" s="16"/>
      <c r="M52" s="100">
        <f>'Returns per Gal.'!M59</f>
        <v>1.4606818181818175</v>
      </c>
      <c r="N52" s="115">
        <f>'Returns per Gal.'!N59</f>
        <v>0</v>
      </c>
      <c r="O52" s="100">
        <f>'Returns per Gal.'!O59</f>
        <v>0.36752840909090911</v>
      </c>
      <c r="P52" s="100">
        <f>'Returns per Gal.'!P59</f>
        <v>0</v>
      </c>
      <c r="Q52" s="100">
        <f>'Returns per Gal.'!Q59</f>
        <v>1.8282102272727268</v>
      </c>
      <c r="R52" s="117">
        <f>'Returns per Gal.'!R59</f>
        <v>0</v>
      </c>
      <c r="S52" s="115">
        <f>'Returns per Gal.'!S59</f>
        <v>0</v>
      </c>
      <c r="T52" s="100">
        <f>'Returns per Gal.'!T59</f>
        <v>1.2936282467532467</v>
      </c>
      <c r="U52" s="115">
        <f>'Returns per Gal.'!U59</f>
        <v>0</v>
      </c>
      <c r="V52" s="100">
        <f>'Returns per Gal.'!V59</f>
        <v>0.21840000000000001</v>
      </c>
      <c r="W52" s="115">
        <f>'Returns per Gal.'!W59</f>
        <v>0</v>
      </c>
      <c r="X52" s="100">
        <f>'Returns per Gal.'!X59</f>
        <v>0.21914999999999998</v>
      </c>
      <c r="Y52" s="115">
        <f>'Returns per Gal.'!Y59</f>
        <v>0</v>
      </c>
      <c r="Z52" s="100">
        <f>'Returns per Gal.'!Z59</f>
        <v>1.7311782467532466</v>
      </c>
      <c r="AA52" s="115">
        <f>'Returns per Gal.'!AA59</f>
        <v>0</v>
      </c>
      <c r="AB52" s="100">
        <f>'Returns per Gal.'!AB59</f>
        <v>0.2135298575757576</v>
      </c>
      <c r="AC52" s="115">
        <f>'Returns per Gal.'!AC59</f>
        <v>0</v>
      </c>
      <c r="AD52" s="100">
        <f>'Returns per Gal.'!AD59</f>
        <v>1.9447081043290042</v>
      </c>
      <c r="AE52" s="115">
        <f>'Returns per Gal.'!AE59</f>
        <v>0</v>
      </c>
      <c r="AF52" s="100">
        <f>'Returns per Gal.'!AF59</f>
        <v>1.5771796952380952</v>
      </c>
      <c r="AG52" s="112"/>
      <c r="AH52" s="100">
        <f>'Returns per Gal.'!AF59</f>
        <v>1.5771796952380952</v>
      </c>
      <c r="AI52" s="100">
        <f>'Returns per Gal.'!AI59</f>
        <v>0.27768198051948001</v>
      </c>
      <c r="AJ52" s="100">
        <f>'Returns per Gal.'!AH59</f>
        <v>0</v>
      </c>
      <c r="AK52" s="100">
        <f>'Returns per Gal.'!AK59</f>
        <v>9.7031980519480143E-2</v>
      </c>
      <c r="AL52" s="100">
        <f>'Returns per Gal.'!AL59</f>
        <v>0</v>
      </c>
      <c r="AM52" s="100">
        <f>'Returns per Gal.'!AM59</f>
        <v>-0.11649787705627745</v>
      </c>
      <c r="AN52" s="87">
        <f>'Returns per Gal.'!AN59</f>
        <v>0</v>
      </c>
      <c r="AO52" s="15">
        <f>'Returns per Gal.'!AO59</f>
        <v>0</v>
      </c>
      <c r="AP52" s="88">
        <f>'Returns per Gal.'!AP59</f>
        <v>0</v>
      </c>
      <c r="AQ52" s="100">
        <f>'Returns per Gal.'!AQ59</f>
        <v>0.36758563074352546</v>
      </c>
      <c r="AR52" s="100">
        <f>'Returns per Gal.'!AR59</f>
        <v>0</v>
      </c>
      <c r="AS52" s="100">
        <f>'Returns per Gal.'!AS59</f>
        <v>0.84418047288359821</v>
      </c>
      <c r="AT52" s="100">
        <f>'Returns per Gal.'!AT59</f>
        <v>0</v>
      </c>
      <c r="AU52" s="100">
        <f>'Returns per Gal.'!AU59</f>
        <v>1.2117661036271237</v>
      </c>
      <c r="AV52" s="112">
        <f>'Returns per Gal.'!AV59</f>
        <v>0</v>
      </c>
      <c r="AW52" s="111">
        <f>'Returns per Gal.'!AW59</f>
        <v>0</v>
      </c>
      <c r="AX52" s="100">
        <f>'Returns per Gal.'!AX59</f>
        <v>1.6493161036271236</v>
      </c>
      <c r="AY52" s="100">
        <f>'Returns per Gal.'!AY59</f>
        <v>0</v>
      </c>
      <c r="AZ52" s="100">
        <f>'Returns per Gal.'!AZ59</f>
        <v>1.8628459612028812</v>
      </c>
      <c r="BA52" s="112">
        <f>'Returns per Gal.'!BA59</f>
        <v>0</v>
      </c>
      <c r="BB52" s="111"/>
      <c r="BC52" s="100">
        <f>'Returns per Gal.'!BD59</f>
        <v>0.1788941236456032</v>
      </c>
      <c r="BD52" s="100">
        <f>'Returns per Gal.'!BE59</f>
        <v>0</v>
      </c>
      <c r="BE52" s="100">
        <f>'Returns per Gal.'!BF59</f>
        <v>-3.46357339301544E-2</v>
      </c>
      <c r="BF52" s="100">
        <f>'Returns per Gal.'!BG59</f>
        <v>0</v>
      </c>
      <c r="BG52" s="100">
        <f>'Returns per Gal.'!BH59</f>
        <v>-0.11649787705627745</v>
      </c>
      <c r="BH52" s="100">
        <f>'Returns per Gal.'!BI59</f>
        <v>0</v>
      </c>
      <c r="BI52" s="100">
        <f>'Returns per Gal.'!BJ59</f>
        <v>8.1862143126123055E-2</v>
      </c>
      <c r="BJ52" s="57"/>
      <c r="BL52" s="200">
        <f>'Returns per Bu.'!H59</f>
        <v>3.6221590909090908</v>
      </c>
      <c r="BM52" s="189">
        <f>'Returns per Bu.'!I59</f>
        <v>0</v>
      </c>
      <c r="BN52" s="183">
        <f>'Returns per Bu.'!Q59</f>
        <v>5.1189886363636337</v>
      </c>
      <c r="BO52" s="183">
        <f>'Returns per Bu.'!R59</f>
        <v>0</v>
      </c>
      <c r="BP52" s="361">
        <f>'Returns per Bu.'!S59</f>
        <v>3.2959650351515126</v>
      </c>
      <c r="BQ52" s="182">
        <f>'Returns per Bu.'!AE59</f>
        <v>0</v>
      </c>
      <c r="BR52" s="186">
        <f>'Returns per Bu.'!AF59</f>
        <v>-0.10110412989052762</v>
      </c>
      <c r="BS52" s="182">
        <f>'Returns per Bu.'!AM59</f>
        <v>0</v>
      </c>
      <c r="BT52" s="179">
        <f>'Returns per Bu.'!AN59</f>
        <v>3.3929450901559459</v>
      </c>
      <c r="BU52" s="182">
        <f>'Returns per Bu.'!AO59</f>
        <v>0</v>
      </c>
      <c r="BV52" s="15">
        <f t="shared" si="0"/>
        <v>2.3637053240740746</v>
      </c>
      <c r="BW52" s="100">
        <f>'Returns per Bu.'!AJ59</f>
        <v>1.0292397660818713</v>
      </c>
      <c r="BX52" s="100"/>
      <c r="BY52" s="100">
        <f t="shared" si="1"/>
        <v>0.84418047288359821</v>
      </c>
      <c r="BZ52" s="100"/>
      <c r="CA52" s="100"/>
    </row>
    <row r="53" spans="1:79" ht="13.15" hidden="1" x14ac:dyDescent="0.4">
      <c r="A53" s="8">
        <v>39904</v>
      </c>
      <c r="C53" s="58"/>
      <c r="D53" s="100">
        <v>1.4981818181818185</v>
      </c>
      <c r="E53" s="28">
        <f>'Returns per Gal.'!E60</f>
        <v>0</v>
      </c>
      <c r="F53" s="102">
        <v>119.94318181818181</v>
      </c>
      <c r="G53" s="101">
        <f>'Returns per Gal.'!G60</f>
        <v>0</v>
      </c>
      <c r="H53" s="100">
        <v>3.7570454545454526</v>
      </c>
      <c r="I53" s="101">
        <f>'Returns per Gal.'!I60</f>
        <v>0</v>
      </c>
      <c r="J53" s="103">
        <v>5.6</v>
      </c>
      <c r="K53" s="92">
        <f>'Returns per Gal.'!K60</f>
        <v>0</v>
      </c>
      <c r="L53" s="16"/>
      <c r="M53" s="100">
        <f>'Returns per Gal.'!M60</f>
        <v>1.4981818181818185</v>
      </c>
      <c r="N53" s="115">
        <f>'Returns per Gal.'!N60</f>
        <v>0</v>
      </c>
      <c r="O53" s="100">
        <f>'Returns per Gal.'!O60</f>
        <v>0.36411323051948052</v>
      </c>
      <c r="P53" s="100">
        <f>'Returns per Gal.'!P60</f>
        <v>0</v>
      </c>
      <c r="Q53" s="100">
        <f>'Returns per Gal.'!Q60</f>
        <v>1.862295048701299</v>
      </c>
      <c r="R53" s="92">
        <f>'Returns per Gal.'!R60</f>
        <v>0</v>
      </c>
      <c r="S53" s="16">
        <f>'Returns per Gal.'!S60</f>
        <v>0</v>
      </c>
      <c r="T53" s="100">
        <f>'Returns per Gal.'!T60</f>
        <v>1.3418019480519474</v>
      </c>
      <c r="U53" s="115">
        <f>'Returns per Gal.'!U60</f>
        <v>0</v>
      </c>
      <c r="V53" s="100">
        <f>'Returns per Gal.'!V60</f>
        <v>0.16800000000000001</v>
      </c>
      <c r="W53" s="115">
        <f>'Returns per Gal.'!W60</f>
        <v>0</v>
      </c>
      <c r="X53" s="100">
        <f>'Returns per Gal.'!X60</f>
        <v>0.21914999999999998</v>
      </c>
      <c r="Y53" s="115">
        <f>'Returns per Gal.'!Y60</f>
        <v>0</v>
      </c>
      <c r="Z53" s="100">
        <f>'Returns per Gal.'!Z60</f>
        <v>1.7289519480519473</v>
      </c>
      <c r="AA53" s="115">
        <f>'Returns per Gal.'!AA60</f>
        <v>0</v>
      </c>
      <c r="AB53" s="100">
        <f>'Returns per Gal.'!AB60</f>
        <v>0.2135298575757576</v>
      </c>
      <c r="AC53" s="115">
        <f>'Returns per Gal.'!AC60</f>
        <v>0</v>
      </c>
      <c r="AD53" s="100">
        <f>'Returns per Gal.'!AD60</f>
        <v>1.9424818056277049</v>
      </c>
      <c r="AE53" s="115">
        <f>'Returns per Gal.'!AE60</f>
        <v>0</v>
      </c>
      <c r="AF53" s="100">
        <f>'Returns per Gal.'!AF60</f>
        <v>1.5783685751082244</v>
      </c>
      <c r="AG53" s="112"/>
      <c r="AH53" s="100">
        <f>'Returns per Gal.'!AF60</f>
        <v>1.5783685751082244</v>
      </c>
      <c r="AI53" s="100">
        <f>'Returns per Gal.'!AI60</f>
        <v>0.3139931006493516</v>
      </c>
      <c r="AJ53" s="100">
        <f>'Returns per Gal.'!AH60</f>
        <v>0</v>
      </c>
      <c r="AK53" s="100">
        <f>'Returns per Gal.'!AK60</f>
        <v>0.13334310064935173</v>
      </c>
      <c r="AL53" s="100">
        <f>'Returns per Gal.'!AL60</f>
        <v>0</v>
      </c>
      <c r="AM53" s="100">
        <f>'Returns per Gal.'!AM60</f>
        <v>-8.0186756926405867E-2</v>
      </c>
      <c r="AN53" s="87">
        <f>'Returns per Gal.'!AN60</f>
        <v>0</v>
      </c>
      <c r="AO53" s="15">
        <f>'Returns per Gal.'!AO60</f>
        <v>0</v>
      </c>
      <c r="AP53" s="88">
        <f>'Returns per Gal.'!AP60</f>
        <v>0</v>
      </c>
      <c r="AQ53" s="100">
        <f>'Returns per Gal.'!AQ60</f>
        <v>0.36758563074352546</v>
      </c>
      <c r="AR53" s="100">
        <f>'Returns per Gal.'!AR60</f>
        <v>0</v>
      </c>
      <c r="AS53" s="100">
        <f>'Returns per Gal.'!AS60</f>
        <v>0.84764407546644405</v>
      </c>
      <c r="AT53" s="100">
        <f>'Returns per Gal.'!AT60</f>
        <v>0</v>
      </c>
      <c r="AU53" s="100">
        <f>'Returns per Gal.'!AU60</f>
        <v>1.2152297062099695</v>
      </c>
      <c r="AV53" s="112">
        <f>'Returns per Gal.'!AV60</f>
        <v>0</v>
      </c>
      <c r="AW53" s="111">
        <f>'Returns per Gal.'!AW60</f>
        <v>0</v>
      </c>
      <c r="AX53" s="100">
        <f>'Returns per Gal.'!AX60</f>
        <v>1.6023797062099694</v>
      </c>
      <c r="AY53" s="100">
        <f>'Returns per Gal.'!AY60</f>
        <v>0</v>
      </c>
      <c r="AZ53" s="100">
        <f>'Returns per Gal.'!AZ60</f>
        <v>1.815909563785727</v>
      </c>
      <c r="BA53" s="112">
        <f>'Returns per Gal.'!BA60</f>
        <v>0</v>
      </c>
      <c r="BB53" s="111"/>
      <c r="BC53" s="100">
        <f>'Returns per Gal.'!BD60</f>
        <v>0.25991534249132964</v>
      </c>
      <c r="BD53" s="100">
        <f>'Returns per Gal.'!BE60</f>
        <v>0</v>
      </c>
      <c r="BE53" s="100">
        <f>'Returns per Gal.'!BF60</f>
        <v>4.6385484915572039E-2</v>
      </c>
      <c r="BF53" s="100">
        <f>'Returns per Gal.'!BG60</f>
        <v>0</v>
      </c>
      <c r="BG53" s="100">
        <f>'Returns per Gal.'!BH60</f>
        <v>-8.0186756926405867E-2</v>
      </c>
      <c r="BH53" s="100">
        <f>'Returns per Gal.'!BI60</f>
        <v>0</v>
      </c>
      <c r="BI53" s="100">
        <f>'Returns per Gal.'!BJ60</f>
        <v>0.12657224184197791</v>
      </c>
      <c r="BJ53" s="57"/>
      <c r="BL53" s="200">
        <f>'Returns per Bu.'!H60</f>
        <v>3.7570454545454526</v>
      </c>
      <c r="BM53" s="189">
        <f>'Returns per Bu.'!I60</f>
        <v>0</v>
      </c>
      <c r="BN53" s="183">
        <f>'Returns per Bu.'!Q60</f>
        <v>5.2144261363636373</v>
      </c>
      <c r="BO53" s="183">
        <f>'Returns per Bu.'!R60</f>
        <v>0</v>
      </c>
      <c r="BP53" s="361">
        <f>'Returns per Bu.'!S60</f>
        <v>3.5325225351515162</v>
      </c>
      <c r="BQ53" s="182">
        <f>'Returns per Bu.'!AE60</f>
        <v>0</v>
      </c>
      <c r="BR53" s="186">
        <f>'Returns per Bu.'!AF60</f>
        <v>-6.9591073182141028E-2</v>
      </c>
      <c r="BS53" s="182">
        <f>'Returns per Bu.'!AM60</f>
        <v>0</v>
      </c>
      <c r="BT53" s="179">
        <f>'Returns per Bu.'!AN60</f>
        <v>3.4026431773879144</v>
      </c>
      <c r="BU53" s="182">
        <f>'Returns per Bu.'!AO60</f>
        <v>0</v>
      </c>
      <c r="BV53" s="15">
        <f t="shared" si="0"/>
        <v>2.3734034113060432</v>
      </c>
      <c r="BW53" s="100">
        <f>'Returns per Bu.'!AJ60</f>
        <v>1.0292397660818713</v>
      </c>
      <c r="BX53" s="100"/>
      <c r="BY53" s="100">
        <f t="shared" si="1"/>
        <v>0.84764407546644405</v>
      </c>
      <c r="BZ53" s="100"/>
      <c r="CA53" s="100"/>
    </row>
    <row r="54" spans="1:79" ht="13.15" hidden="1" x14ac:dyDescent="0.4">
      <c r="A54" s="8">
        <v>39934</v>
      </c>
      <c r="C54" s="58"/>
      <c r="D54" s="100">
        <v>1.56</v>
      </c>
      <c r="E54" s="28">
        <f>'Returns per Gal.'!E61</f>
        <v>0</v>
      </c>
      <c r="F54" s="102">
        <v>128.71250000000001</v>
      </c>
      <c r="G54" s="101">
        <f>'Returns per Gal.'!G61</f>
        <v>0</v>
      </c>
      <c r="H54" s="100">
        <v>3.9796249999999995</v>
      </c>
      <c r="I54" s="101">
        <f>'Returns per Gal.'!I61</f>
        <v>0</v>
      </c>
      <c r="J54" s="103">
        <v>4.84</v>
      </c>
      <c r="K54" s="92">
        <f>'Returns per Gal.'!K61</f>
        <v>0</v>
      </c>
      <c r="L54" s="16"/>
      <c r="M54" s="100">
        <f>'Returns per Gal.'!M61</f>
        <v>1.56</v>
      </c>
      <c r="N54" s="115">
        <f>'Returns per Gal.'!N61</f>
        <v>0</v>
      </c>
      <c r="O54" s="100">
        <f>'Returns per Gal.'!O61</f>
        <v>0.39073437500000002</v>
      </c>
      <c r="P54" s="100">
        <f>'Returns per Gal.'!P61</f>
        <v>0</v>
      </c>
      <c r="Q54" s="100">
        <f>'Returns per Gal.'!Q61</f>
        <v>1.9507343750000001</v>
      </c>
      <c r="R54" s="92">
        <f>'Returns per Gal.'!R61</f>
        <v>0</v>
      </c>
      <c r="S54" s="16">
        <f>'Returns per Gal.'!S61</f>
        <v>0</v>
      </c>
      <c r="T54" s="100">
        <f>'Returns per Gal.'!T61</f>
        <v>1.4212946428571427</v>
      </c>
      <c r="U54" s="115">
        <f>'Returns per Gal.'!U61</f>
        <v>0</v>
      </c>
      <c r="V54" s="100">
        <f>'Returns per Gal.'!V61</f>
        <v>0.1452</v>
      </c>
      <c r="W54" s="115">
        <f>'Returns per Gal.'!W61</f>
        <v>0</v>
      </c>
      <c r="X54" s="100">
        <f>'Returns per Gal.'!X61</f>
        <v>0.21914999999999998</v>
      </c>
      <c r="Y54" s="115">
        <f>'Returns per Gal.'!Y61</f>
        <v>0</v>
      </c>
      <c r="Z54" s="100">
        <f>'Returns per Gal.'!Z61</f>
        <v>1.7856446428571426</v>
      </c>
      <c r="AA54" s="115">
        <f>'Returns per Gal.'!AA61</f>
        <v>0</v>
      </c>
      <c r="AB54" s="100">
        <f>'Returns per Gal.'!AB61</f>
        <v>0.2135298575757576</v>
      </c>
      <c r="AC54" s="115">
        <f>'Returns per Gal.'!AC61</f>
        <v>0</v>
      </c>
      <c r="AD54" s="100">
        <f>'Returns per Gal.'!AD61</f>
        <v>1.9991745004329002</v>
      </c>
      <c r="AE54" s="115">
        <f>'Returns per Gal.'!AE61</f>
        <v>0</v>
      </c>
      <c r="AF54" s="100">
        <f>'Returns per Gal.'!AF61</f>
        <v>1.6084401254329002</v>
      </c>
      <c r="AG54" s="112"/>
      <c r="AH54" s="100">
        <f>'Returns per Gal.'!AF61</f>
        <v>1.6084401254329002</v>
      </c>
      <c r="AI54" s="100">
        <f>'Returns per Gal.'!AI61</f>
        <v>0.34573973214285747</v>
      </c>
      <c r="AJ54" s="100">
        <f>'Returns per Gal.'!AH61</f>
        <v>0</v>
      </c>
      <c r="AK54" s="100">
        <f>'Returns per Gal.'!AK61</f>
        <v>0.16508973214285749</v>
      </c>
      <c r="AL54" s="100">
        <f>'Returns per Gal.'!AL61</f>
        <v>0</v>
      </c>
      <c r="AM54" s="100">
        <f>'Returns per Gal.'!AM61</f>
        <v>-4.8440125432900105E-2</v>
      </c>
      <c r="AN54" s="87">
        <f>'Returns per Gal.'!AN61</f>
        <v>0</v>
      </c>
      <c r="AO54" s="15">
        <f>'Returns per Gal.'!AO61</f>
        <v>0</v>
      </c>
      <c r="AP54" s="88">
        <f>'Returns per Gal.'!AP61</f>
        <v>0</v>
      </c>
      <c r="AQ54" s="100">
        <f>'Returns per Gal.'!AQ61</f>
        <v>0.36758563074352546</v>
      </c>
      <c r="AR54" s="100">
        <f>'Returns per Gal.'!AR61</f>
        <v>0</v>
      </c>
      <c r="AS54" s="100">
        <f>'Returns per Gal.'!AS61</f>
        <v>0.85110767804929011</v>
      </c>
      <c r="AT54" s="100">
        <f>'Returns per Gal.'!AT61</f>
        <v>0</v>
      </c>
      <c r="AU54" s="100">
        <f>'Returns per Gal.'!AU61</f>
        <v>1.2186933087928156</v>
      </c>
      <c r="AV54" s="112">
        <f>'Returns per Gal.'!AV61</f>
        <v>0</v>
      </c>
      <c r="AW54" s="111">
        <f>'Returns per Gal.'!AW61</f>
        <v>0</v>
      </c>
      <c r="AX54" s="100">
        <f>'Returns per Gal.'!AX61</f>
        <v>1.5830433087928155</v>
      </c>
      <c r="AY54" s="100">
        <f>'Returns per Gal.'!AY61</f>
        <v>0</v>
      </c>
      <c r="AZ54" s="100">
        <f>'Returns per Gal.'!AZ61</f>
        <v>1.7965731663685731</v>
      </c>
      <c r="BA54" s="112">
        <f>'Returns per Gal.'!BA61</f>
        <v>0</v>
      </c>
      <c r="BB54" s="111"/>
      <c r="BC54" s="100">
        <f>'Returns per Gal.'!BD61</f>
        <v>0.36769106620718461</v>
      </c>
      <c r="BD54" s="100">
        <f>'Returns per Gal.'!BE61</f>
        <v>0</v>
      </c>
      <c r="BE54" s="100">
        <f>'Returns per Gal.'!BF61</f>
        <v>0.15416120863142702</v>
      </c>
      <c r="BF54" s="100">
        <f>'Returns per Gal.'!BG61</f>
        <v>0</v>
      </c>
      <c r="BG54" s="100">
        <f>'Returns per Gal.'!BH61</f>
        <v>-4.8440125432900105E-2</v>
      </c>
      <c r="BH54" s="100">
        <f>'Returns per Gal.'!BI61</f>
        <v>0</v>
      </c>
      <c r="BI54" s="100">
        <f>'Returns per Gal.'!BJ61</f>
        <v>0.20260133406432712</v>
      </c>
      <c r="BJ54" s="57"/>
      <c r="BL54" s="200">
        <f>'Returns per Bu.'!H61</f>
        <v>3.9796249999999995</v>
      </c>
      <c r="BM54" s="189">
        <f>'Returns per Bu.'!I61</f>
        <v>0</v>
      </c>
      <c r="BN54" s="183">
        <f>'Returns per Bu.'!Q61</f>
        <v>5.4620562499999998</v>
      </c>
      <c r="BO54" s="183">
        <f>'Returns per Bu.'!R61</f>
        <v>0</v>
      </c>
      <c r="BP54" s="361">
        <f>'Returns per Bu.'!S61</f>
        <v>3.8439926487878786</v>
      </c>
      <c r="BQ54" s="182">
        <f>'Returns per Bu.'!AE61</f>
        <v>0</v>
      </c>
      <c r="BR54" s="186">
        <f>'Returns per Bu.'!AF61</f>
        <v>-4.2039364642803896E-2</v>
      </c>
      <c r="BS54" s="182">
        <f>'Returns per Bu.'!AM61</f>
        <v>0</v>
      </c>
      <c r="BT54" s="179">
        <f>'Returns per Bu.'!AN61</f>
        <v>3.4123412646198834</v>
      </c>
      <c r="BU54" s="182">
        <f>'Returns per Bu.'!AO61</f>
        <v>0</v>
      </c>
      <c r="BV54" s="15">
        <f t="shared" si="0"/>
        <v>2.3831014985380121</v>
      </c>
      <c r="BW54" s="100">
        <f>'Returns per Bu.'!AJ61</f>
        <v>1.0292397660818713</v>
      </c>
      <c r="BX54" s="100"/>
      <c r="BY54" s="100">
        <f t="shared" si="1"/>
        <v>0.85110767804929011</v>
      </c>
      <c r="BZ54" s="100"/>
      <c r="CA54" s="100"/>
    </row>
    <row r="55" spans="1:79" ht="13.15" hidden="1" x14ac:dyDescent="0.4">
      <c r="A55" s="8">
        <v>39965</v>
      </c>
      <c r="C55" s="58"/>
      <c r="D55" s="100">
        <v>1.6725000000000001</v>
      </c>
      <c r="E55" s="28">
        <f>'Returns per Gal.'!E62</f>
        <v>0</v>
      </c>
      <c r="F55" s="102">
        <v>137.32954545454547</v>
      </c>
      <c r="G55" s="101">
        <f>'Returns per Gal.'!G62</f>
        <v>0</v>
      </c>
      <c r="H55" s="100">
        <v>3.9137499999999998</v>
      </c>
      <c r="I55" s="101">
        <f>'Returns per Gal.'!I62</f>
        <v>0</v>
      </c>
      <c r="J55" s="103">
        <v>4.57</v>
      </c>
      <c r="K55" s="92">
        <f>'Returns per Gal.'!K62</f>
        <v>0</v>
      </c>
      <c r="L55" s="16"/>
      <c r="M55" s="100">
        <f>'Returns per Gal.'!M62</f>
        <v>1.6725000000000001</v>
      </c>
      <c r="N55" s="115">
        <f>'Returns per Gal.'!N62</f>
        <v>0</v>
      </c>
      <c r="O55" s="100">
        <f>'Returns per Gal.'!O62</f>
        <v>0.41689326298701301</v>
      </c>
      <c r="P55" s="100">
        <f>'Returns per Gal.'!P62</f>
        <v>0</v>
      </c>
      <c r="Q55" s="100">
        <f>'Returns per Gal.'!Q62</f>
        <v>2.0893932629870129</v>
      </c>
      <c r="R55" s="92">
        <f>'Returns per Gal.'!R62</f>
        <v>0</v>
      </c>
      <c r="S55" s="16">
        <f>'Returns per Gal.'!S62</f>
        <v>0</v>
      </c>
      <c r="T55" s="100">
        <f>'Returns per Gal.'!T62</f>
        <v>1.3977678571428571</v>
      </c>
      <c r="U55" s="115">
        <f>'Returns per Gal.'!U62</f>
        <v>0</v>
      </c>
      <c r="V55" s="100">
        <f>'Returns per Gal.'!V62</f>
        <v>0.1371</v>
      </c>
      <c r="W55" s="115">
        <f>'Returns per Gal.'!W62</f>
        <v>0</v>
      </c>
      <c r="X55" s="100">
        <f>'Returns per Gal.'!X62</f>
        <v>0.21914999999999998</v>
      </c>
      <c r="Y55" s="115">
        <f>'Returns per Gal.'!Y62</f>
        <v>0</v>
      </c>
      <c r="Z55" s="100">
        <f>'Returns per Gal.'!Z62</f>
        <v>1.7540178571428571</v>
      </c>
      <c r="AA55" s="115">
        <f>'Returns per Gal.'!AA62</f>
        <v>0</v>
      </c>
      <c r="AB55" s="100">
        <f>'Returns per Gal.'!AB62</f>
        <v>0.2135298575757576</v>
      </c>
      <c r="AC55" s="115">
        <f>'Returns per Gal.'!AC62</f>
        <v>0</v>
      </c>
      <c r="AD55" s="100">
        <f>'Returns per Gal.'!AD62</f>
        <v>1.9675477147186147</v>
      </c>
      <c r="AE55" s="115">
        <f>'Returns per Gal.'!AE62</f>
        <v>0</v>
      </c>
      <c r="AF55" s="100">
        <f>'Returns per Gal.'!AF62</f>
        <v>1.5506544517316017</v>
      </c>
      <c r="AG55" s="112"/>
      <c r="AH55" s="100">
        <f>'Returns per Gal.'!AF62</f>
        <v>1.5506544517316017</v>
      </c>
      <c r="AI55" s="100">
        <f>'Returns per Gal.'!AI62</f>
        <v>0.51602540584415579</v>
      </c>
      <c r="AJ55" s="100">
        <f>'Returns per Gal.'!AH62</f>
        <v>0</v>
      </c>
      <c r="AK55" s="100">
        <f>'Returns per Gal.'!AK62</f>
        <v>0.33537540584415582</v>
      </c>
      <c r="AL55" s="100">
        <f>'Returns per Gal.'!AL62</f>
        <v>0</v>
      </c>
      <c r="AM55" s="100">
        <f>'Returns per Gal.'!AM62</f>
        <v>0.12184554826839822</v>
      </c>
      <c r="AN55" s="87">
        <f>'Returns per Gal.'!AN62</f>
        <v>0</v>
      </c>
      <c r="AO55" s="15">
        <f>'Returns per Gal.'!AO62</f>
        <v>0</v>
      </c>
      <c r="AP55" s="88">
        <f>'Returns per Gal.'!AP62</f>
        <v>0</v>
      </c>
      <c r="AQ55" s="100">
        <f>'Returns per Gal.'!AQ62</f>
        <v>0.36758563074352546</v>
      </c>
      <c r="AR55" s="100">
        <f>'Returns per Gal.'!AR62</f>
        <v>0</v>
      </c>
      <c r="AS55" s="100">
        <f>'Returns per Gal.'!AS62</f>
        <v>0.85457128063213617</v>
      </c>
      <c r="AT55" s="100">
        <f>'Returns per Gal.'!AT62</f>
        <v>0</v>
      </c>
      <c r="AU55" s="100">
        <f>'Returns per Gal.'!AU62</f>
        <v>1.2221569113756616</v>
      </c>
      <c r="AV55" s="112">
        <f>'Returns per Gal.'!AV62</f>
        <v>0</v>
      </c>
      <c r="AW55" s="111">
        <f>'Returns per Gal.'!AW62</f>
        <v>0</v>
      </c>
      <c r="AX55" s="100">
        <f>'Returns per Gal.'!AX62</f>
        <v>1.5784069113756616</v>
      </c>
      <c r="AY55" s="100">
        <f>'Returns per Gal.'!AY62</f>
        <v>0</v>
      </c>
      <c r="AZ55" s="100">
        <f>'Returns per Gal.'!AZ62</f>
        <v>1.7919367689514192</v>
      </c>
      <c r="BA55" s="112">
        <f>'Returns per Gal.'!BA62</f>
        <v>0</v>
      </c>
      <c r="BB55" s="111"/>
      <c r="BC55" s="100">
        <f>'Returns per Gal.'!BD62</f>
        <v>0.51098635161135131</v>
      </c>
      <c r="BD55" s="100">
        <f>'Returns per Gal.'!BE62</f>
        <v>0</v>
      </c>
      <c r="BE55" s="100">
        <f>'Returns per Gal.'!BF62</f>
        <v>0.29745649403559371</v>
      </c>
      <c r="BF55" s="100">
        <f>'Returns per Gal.'!BG62</f>
        <v>0</v>
      </c>
      <c r="BG55" s="100">
        <f>'Returns per Gal.'!BH62</f>
        <v>0.12184554826839822</v>
      </c>
      <c r="BH55" s="100">
        <f>'Returns per Gal.'!BI62</f>
        <v>0</v>
      </c>
      <c r="BI55" s="100">
        <f>'Returns per Gal.'!BJ62</f>
        <v>0.17561094576719549</v>
      </c>
      <c r="BJ55" s="57"/>
      <c r="BL55" s="200">
        <f>'Returns per Bu.'!H62</f>
        <v>3.9137499999999998</v>
      </c>
      <c r="BM55" s="189">
        <f>'Returns per Bu.'!I62</f>
        <v>0</v>
      </c>
      <c r="BN55" s="183">
        <f>'Returns per Bu.'!Q62</f>
        <v>5.8503011363636359</v>
      </c>
      <c r="BO55" s="183">
        <f>'Returns per Bu.'!R62</f>
        <v>0</v>
      </c>
      <c r="BP55" s="361">
        <f>'Returns per Bu.'!S62</f>
        <v>4.2549175351515149</v>
      </c>
      <c r="BQ55" s="182">
        <f>'Returns per Bu.'!AE62</f>
        <v>0</v>
      </c>
      <c r="BR55" s="186">
        <f>'Returns per Bu.'!AF62</f>
        <v>0.10574517278765136</v>
      </c>
      <c r="BS55" s="182">
        <f>'Returns per Bu.'!AM62</f>
        <v>0</v>
      </c>
      <c r="BT55" s="179">
        <f>'Returns per Bu.'!AN62</f>
        <v>3.4220393518518524</v>
      </c>
      <c r="BU55" s="182">
        <f>'Returns per Bu.'!AO62</f>
        <v>0</v>
      </c>
      <c r="BV55" s="15">
        <f t="shared" si="0"/>
        <v>2.3927995857699811</v>
      </c>
      <c r="BW55" s="100">
        <f>'Returns per Bu.'!AJ62</f>
        <v>1.0292397660818713</v>
      </c>
      <c r="BX55" s="100"/>
      <c r="BY55" s="100">
        <f t="shared" si="1"/>
        <v>0.85457128063213617</v>
      </c>
      <c r="BZ55" s="100"/>
      <c r="CA55" s="100"/>
    </row>
    <row r="56" spans="1:79" ht="13.15" hidden="1" x14ac:dyDescent="0.4">
      <c r="A56" s="8">
        <v>39995</v>
      </c>
      <c r="C56" s="58"/>
      <c r="D56" s="100">
        <v>1.5884782608695653</v>
      </c>
      <c r="E56" s="28">
        <f>'Returns per Gal.'!E63</f>
        <v>0</v>
      </c>
      <c r="F56" s="102">
        <v>90.806818181818187</v>
      </c>
      <c r="G56" s="101">
        <f>'Returns per Gal.'!G63</f>
        <v>0</v>
      </c>
      <c r="H56" s="100">
        <v>3.0752272727272749</v>
      </c>
      <c r="I56" s="101">
        <f>'Returns per Gal.'!I63</f>
        <v>0</v>
      </c>
      <c r="J56" s="103">
        <v>4.55</v>
      </c>
      <c r="K56" s="92">
        <f>'Returns per Gal.'!K63</f>
        <v>0</v>
      </c>
      <c r="L56" s="16"/>
      <c r="M56" s="100">
        <f>'Returns per Gal.'!M63</f>
        <v>1.5884782608695653</v>
      </c>
      <c r="N56" s="115">
        <f>'Returns per Gal.'!N63</f>
        <v>0</v>
      </c>
      <c r="O56" s="100">
        <f>'Returns per Gal.'!O63</f>
        <v>0.27566355519480523</v>
      </c>
      <c r="P56" s="100">
        <f>'Returns per Gal.'!P63</f>
        <v>0</v>
      </c>
      <c r="Q56" s="100">
        <f>'Returns per Gal.'!Q63</f>
        <v>1.8641418160643706</v>
      </c>
      <c r="R56" s="92">
        <f>'Returns per Gal.'!R63</f>
        <v>0</v>
      </c>
      <c r="S56" s="16">
        <f>'Returns per Gal.'!S63</f>
        <v>0</v>
      </c>
      <c r="T56" s="100">
        <f>'Returns per Gal.'!T63</f>
        <v>1.0982954545454553</v>
      </c>
      <c r="U56" s="115">
        <f>'Returns per Gal.'!U63</f>
        <v>0</v>
      </c>
      <c r="V56" s="100">
        <f>'Returns per Gal.'!V63</f>
        <v>0.13650000000000001</v>
      </c>
      <c r="W56" s="115">
        <f>'Returns per Gal.'!W63</f>
        <v>0</v>
      </c>
      <c r="X56" s="100">
        <f>'Returns per Gal.'!X63</f>
        <v>0.21914999999999998</v>
      </c>
      <c r="Y56" s="115">
        <f>'Returns per Gal.'!Y63</f>
        <v>0</v>
      </c>
      <c r="Z56" s="100">
        <f>'Returns per Gal.'!Z63</f>
        <v>1.4539454545454553</v>
      </c>
      <c r="AA56" s="115">
        <f>'Returns per Gal.'!AA63</f>
        <v>0</v>
      </c>
      <c r="AB56" s="100">
        <f>'Returns per Gal.'!AB63</f>
        <v>0.2135298575757576</v>
      </c>
      <c r="AC56" s="115">
        <f>'Returns per Gal.'!AC63</f>
        <v>0</v>
      </c>
      <c r="AD56" s="100">
        <f>'Returns per Gal.'!AD63</f>
        <v>1.6674753121212129</v>
      </c>
      <c r="AE56" s="115">
        <f>'Returns per Gal.'!AE63</f>
        <v>0</v>
      </c>
      <c r="AF56" s="100">
        <f>'Returns per Gal.'!AF63</f>
        <v>1.3918117569264077</v>
      </c>
      <c r="AG56" s="112"/>
      <c r="AH56" s="100">
        <f>'Returns per Gal.'!AF63</f>
        <v>1.3918117569264077</v>
      </c>
      <c r="AI56" s="100">
        <f>'Returns per Gal.'!AI63</f>
        <v>0.59084636151891523</v>
      </c>
      <c r="AJ56" s="100">
        <f>'Returns per Gal.'!AH63</f>
        <v>0</v>
      </c>
      <c r="AK56" s="100">
        <f>'Returns per Gal.'!AK63</f>
        <v>0.41019636151891525</v>
      </c>
      <c r="AL56" s="100">
        <f>'Returns per Gal.'!AL63</f>
        <v>0</v>
      </c>
      <c r="AM56" s="100">
        <f>'Returns per Gal.'!AM63</f>
        <v>0.19666650394315766</v>
      </c>
      <c r="AN56" s="87">
        <f>'Returns per Gal.'!AN63</f>
        <v>0</v>
      </c>
      <c r="AO56" s="15">
        <f>'Returns per Gal.'!AO63</f>
        <v>0</v>
      </c>
      <c r="AP56" s="88">
        <f>'Returns per Gal.'!AP63</f>
        <v>0</v>
      </c>
      <c r="AQ56" s="100">
        <f>'Returns per Gal.'!AQ63</f>
        <v>0.36758563074352546</v>
      </c>
      <c r="AR56" s="100">
        <f>'Returns per Gal.'!AR63</f>
        <v>0</v>
      </c>
      <c r="AS56" s="100">
        <f>'Returns per Gal.'!AS63</f>
        <v>0.858034883214982</v>
      </c>
      <c r="AT56" s="100">
        <f>'Returns per Gal.'!AT63</f>
        <v>0</v>
      </c>
      <c r="AU56" s="100">
        <f>'Returns per Gal.'!AU63</f>
        <v>1.2256205139585075</v>
      </c>
      <c r="AV56" s="112">
        <f>'Returns per Gal.'!AV63</f>
        <v>0</v>
      </c>
      <c r="AW56" s="111">
        <f>'Returns per Gal.'!AW63</f>
        <v>0</v>
      </c>
      <c r="AX56" s="100">
        <f>'Returns per Gal.'!AX63</f>
        <v>1.5812705139585075</v>
      </c>
      <c r="AY56" s="100">
        <f>'Returns per Gal.'!AY63</f>
        <v>0</v>
      </c>
      <c r="AZ56" s="100">
        <f>'Returns per Gal.'!AZ63</f>
        <v>1.7948003715342651</v>
      </c>
      <c r="BA56" s="112">
        <f>'Returns per Gal.'!BA63</f>
        <v>0</v>
      </c>
      <c r="BB56" s="111"/>
      <c r="BC56" s="100">
        <f>'Returns per Gal.'!BD63</f>
        <v>0.28287130210586309</v>
      </c>
      <c r="BD56" s="100">
        <f>'Returns per Gal.'!BE63</f>
        <v>0</v>
      </c>
      <c r="BE56" s="100">
        <f>'Returns per Gal.'!BF63</f>
        <v>6.9341444530105489E-2</v>
      </c>
      <c r="BF56" s="100">
        <f>'Returns per Gal.'!BG63</f>
        <v>0</v>
      </c>
      <c r="BG56" s="100">
        <f>'Returns per Gal.'!BH63</f>
        <v>0.19666650394315766</v>
      </c>
      <c r="BH56" s="100">
        <f>'Returns per Gal.'!BI63</f>
        <v>0</v>
      </c>
      <c r="BI56" s="100">
        <f>'Returns per Gal.'!BJ63</f>
        <v>-0.12732505941305217</v>
      </c>
      <c r="BJ56" s="57"/>
      <c r="BL56" s="200">
        <f>'Returns per Bu.'!H63</f>
        <v>3.0752272727272749</v>
      </c>
      <c r="BM56" s="189">
        <f>'Returns per Bu.'!I63</f>
        <v>0</v>
      </c>
      <c r="BN56" s="183">
        <f>'Returns per Bu.'!Q63</f>
        <v>5.2195970849802373</v>
      </c>
      <c r="BO56" s="183">
        <f>'Returns per Bu.'!R63</f>
        <v>0</v>
      </c>
      <c r="BP56" s="361">
        <f>'Returns per Bu.'!S63</f>
        <v>3.6258934837681163</v>
      </c>
      <c r="BQ56" s="182">
        <f>'Returns per Bu.'!AE63</f>
        <v>0</v>
      </c>
      <c r="BR56" s="186">
        <f>'Returns per Bu.'!AF63</f>
        <v>0.17067946869263106</v>
      </c>
      <c r="BS56" s="182">
        <f>'Returns per Bu.'!AM63</f>
        <v>0</v>
      </c>
      <c r="BT56" s="179">
        <f>'Returns per Bu.'!AN63</f>
        <v>3.4317374390838209</v>
      </c>
      <c r="BU56" s="182">
        <f>'Returns per Bu.'!AO63</f>
        <v>0</v>
      </c>
      <c r="BV56" s="15">
        <f t="shared" si="0"/>
        <v>2.4024976730019496</v>
      </c>
      <c r="BW56" s="100">
        <f>'Returns per Bu.'!AJ63</f>
        <v>1.0292397660818713</v>
      </c>
      <c r="BX56" s="100"/>
      <c r="BY56" s="100">
        <f t="shared" si="1"/>
        <v>0.858034883214982</v>
      </c>
      <c r="BZ56" s="100"/>
      <c r="CA56" s="100"/>
    </row>
    <row r="57" spans="1:79" ht="13.15" hidden="1" x14ac:dyDescent="0.4">
      <c r="A57" s="8">
        <v>40026</v>
      </c>
      <c r="C57" s="58"/>
      <c r="D57" s="100">
        <v>1.5345238095238098</v>
      </c>
      <c r="E57" s="28">
        <f>'Returns per Gal.'!E64</f>
        <v>0</v>
      </c>
      <c r="F57" s="102">
        <v>78.75</v>
      </c>
      <c r="G57" s="101">
        <f>'Returns per Gal.'!G64</f>
        <v>0</v>
      </c>
      <c r="H57" s="100">
        <v>3.1445238095238102</v>
      </c>
      <c r="I57" s="101">
        <f>'Returns per Gal.'!I64</f>
        <v>0</v>
      </c>
      <c r="J57" s="103">
        <v>4.7300000000000004</v>
      </c>
      <c r="K57" s="92">
        <f>'Returns per Gal.'!K64</f>
        <v>0</v>
      </c>
      <c r="L57" s="16"/>
      <c r="M57" s="100">
        <f>'Returns per Gal.'!M64</f>
        <v>1.5345238095238098</v>
      </c>
      <c r="N57" s="115">
        <f>'Returns per Gal.'!N64</f>
        <v>0</v>
      </c>
      <c r="O57" s="100">
        <f>'Returns per Gal.'!O64</f>
        <v>0.23906250000000004</v>
      </c>
      <c r="P57" s="100">
        <f>'Returns per Gal.'!P64</f>
        <v>0</v>
      </c>
      <c r="Q57" s="100">
        <f>'Returns per Gal.'!Q64</f>
        <v>1.7735863095238098</v>
      </c>
      <c r="R57" s="92">
        <f>'Returns per Gal.'!R64</f>
        <v>0</v>
      </c>
      <c r="S57" s="16">
        <f>'Returns per Gal.'!S64</f>
        <v>0</v>
      </c>
      <c r="T57" s="100">
        <f>'Returns per Gal.'!T64</f>
        <v>1.1230442176870752</v>
      </c>
      <c r="U57" s="115">
        <f>'Returns per Gal.'!U64</f>
        <v>0</v>
      </c>
      <c r="V57" s="100">
        <f>'Returns per Gal.'!V64</f>
        <v>0.14190000000000003</v>
      </c>
      <c r="W57" s="115">
        <f>'Returns per Gal.'!W64</f>
        <v>0</v>
      </c>
      <c r="X57" s="100">
        <f>'Returns per Gal.'!X64</f>
        <v>0.21914999999999998</v>
      </c>
      <c r="Y57" s="115">
        <f>'Returns per Gal.'!Y64</f>
        <v>0</v>
      </c>
      <c r="Z57" s="100">
        <f>'Returns per Gal.'!Z64</f>
        <v>1.4840942176870753</v>
      </c>
      <c r="AA57" s="115">
        <f>'Returns per Gal.'!AA64</f>
        <v>0</v>
      </c>
      <c r="AB57" s="100">
        <f>'Returns per Gal.'!AB64</f>
        <v>0.2135298575757576</v>
      </c>
      <c r="AC57" s="115">
        <f>'Returns per Gal.'!AC64</f>
        <v>0</v>
      </c>
      <c r="AD57" s="100">
        <f>'Returns per Gal.'!AD64</f>
        <v>1.6976240752628329</v>
      </c>
      <c r="AE57" s="115">
        <f>'Returns per Gal.'!AE64</f>
        <v>0</v>
      </c>
      <c r="AF57" s="100">
        <f>'Returns per Gal.'!AF64</f>
        <v>1.4585615752628329</v>
      </c>
      <c r="AG57" s="112"/>
      <c r="AH57" s="100">
        <f>'Returns per Gal.'!AF64</f>
        <v>1.4585615752628329</v>
      </c>
      <c r="AI57" s="100">
        <f>'Returns per Gal.'!AI64</f>
        <v>0.47014209183673461</v>
      </c>
      <c r="AJ57" s="100">
        <f>'Returns per Gal.'!AH64</f>
        <v>0</v>
      </c>
      <c r="AK57" s="100">
        <f>'Returns per Gal.'!AK64</f>
        <v>0.28949209183673452</v>
      </c>
      <c r="AL57" s="100">
        <f>'Returns per Gal.'!AL64</f>
        <v>0</v>
      </c>
      <c r="AM57" s="100">
        <f>'Returns per Gal.'!AM64</f>
        <v>7.5962234260976924E-2</v>
      </c>
      <c r="AN57" s="87">
        <f>'Returns per Gal.'!AN64</f>
        <v>0</v>
      </c>
      <c r="AO57" s="15">
        <f>'Returns per Gal.'!AO64</f>
        <v>0</v>
      </c>
      <c r="AP57" s="88">
        <f>'Returns per Gal.'!AP64</f>
        <v>0</v>
      </c>
      <c r="AQ57" s="100">
        <f>'Returns per Gal.'!AQ64</f>
        <v>0.36758563074352546</v>
      </c>
      <c r="AR57" s="100">
        <f>'Returns per Gal.'!AR64</f>
        <v>0</v>
      </c>
      <c r="AS57" s="100">
        <f>'Returns per Gal.'!AS64</f>
        <v>0.86149848579782806</v>
      </c>
      <c r="AT57" s="100">
        <f>'Returns per Gal.'!AT64</f>
        <v>0</v>
      </c>
      <c r="AU57" s="100">
        <f>'Returns per Gal.'!AU64</f>
        <v>1.2290841165413535</v>
      </c>
      <c r="AV57" s="112">
        <f>'Returns per Gal.'!AV64</f>
        <v>0</v>
      </c>
      <c r="AW57" s="111">
        <f>'Returns per Gal.'!AW64</f>
        <v>0</v>
      </c>
      <c r="AX57" s="100">
        <f>'Returns per Gal.'!AX64</f>
        <v>1.5901341165413534</v>
      </c>
      <c r="AY57" s="100">
        <f>'Returns per Gal.'!AY64</f>
        <v>0</v>
      </c>
      <c r="AZ57" s="100">
        <f>'Returns per Gal.'!AZ64</f>
        <v>1.803663974117111</v>
      </c>
      <c r="BA57" s="112">
        <f>'Returns per Gal.'!BA64</f>
        <v>0</v>
      </c>
      <c r="BB57" s="111"/>
      <c r="BC57" s="100">
        <f>'Returns per Gal.'!BD64</f>
        <v>0.18345219298245641</v>
      </c>
      <c r="BD57" s="100">
        <f>'Returns per Gal.'!BE64</f>
        <v>0</v>
      </c>
      <c r="BE57" s="100">
        <f>'Returns per Gal.'!BF64</f>
        <v>-3.007766459330119E-2</v>
      </c>
      <c r="BF57" s="100">
        <f>'Returns per Gal.'!BG64</f>
        <v>0</v>
      </c>
      <c r="BG57" s="100">
        <f>'Returns per Gal.'!BH64</f>
        <v>7.5962234260977146E-2</v>
      </c>
      <c r="BH57" s="100">
        <f>'Returns per Gal.'!BI64</f>
        <v>0</v>
      </c>
      <c r="BI57" s="100">
        <f>'Returns per Gal.'!BJ64</f>
        <v>-0.10603989885427834</v>
      </c>
      <c r="BJ57" s="57"/>
      <c r="BL57" s="200">
        <f>'Returns per Bu.'!H64</f>
        <v>3.1445238095238102</v>
      </c>
      <c r="BM57" s="189">
        <f>'Returns per Bu.'!I64</f>
        <v>0</v>
      </c>
      <c r="BN57" s="183">
        <f>'Returns per Bu.'!Q64</f>
        <v>4.9660416666666674</v>
      </c>
      <c r="BO57" s="183">
        <f>'Returns per Bu.'!R64</f>
        <v>0</v>
      </c>
      <c r="BP57" s="361">
        <f>'Returns per Bu.'!S64</f>
        <v>3.3572180654545463</v>
      </c>
      <c r="BQ57" s="182">
        <f>'Returns per Bu.'!AE64</f>
        <v>0</v>
      </c>
      <c r="BR57" s="186">
        <f>'Returns per Bu.'!AF64</f>
        <v>6.592476870446673E-2</v>
      </c>
      <c r="BS57" s="182">
        <f>'Returns per Bu.'!AM64</f>
        <v>0</v>
      </c>
      <c r="BT57" s="179">
        <f>'Returns per Bu.'!AN64</f>
        <v>3.4414355263157899</v>
      </c>
      <c r="BU57" s="182">
        <f>'Returns per Bu.'!AO64</f>
        <v>0</v>
      </c>
      <c r="BV57" s="15">
        <f t="shared" si="0"/>
        <v>2.4121957602339186</v>
      </c>
      <c r="BW57" s="100">
        <f>'Returns per Bu.'!AJ64</f>
        <v>1.0292397660818713</v>
      </c>
      <c r="BX57" s="100"/>
      <c r="BY57" s="100">
        <f t="shared" si="1"/>
        <v>0.86149848579782806</v>
      </c>
      <c r="BZ57" s="100"/>
      <c r="CA57" s="100"/>
    </row>
    <row r="58" spans="1:79" ht="13.15" hidden="1" x14ac:dyDescent="0.4">
      <c r="A58" s="8">
        <v>40057</v>
      </c>
      <c r="C58" s="58"/>
      <c r="D58" s="100">
        <v>1.5390909090909093</v>
      </c>
      <c r="E58" s="28">
        <f>'Returns per Gal.'!E65</f>
        <v>0</v>
      </c>
      <c r="F58" s="102">
        <v>80.892857142857139</v>
      </c>
      <c r="G58" s="101">
        <f>'Returns per Gal.'!G65</f>
        <v>0</v>
      </c>
      <c r="H58" s="100">
        <v>3.1452380952380952</v>
      </c>
      <c r="I58" s="101">
        <f>'Returns per Gal.'!I65</f>
        <v>0</v>
      </c>
      <c r="J58" s="103">
        <v>4.68</v>
      </c>
      <c r="K58" s="92">
        <f>'Returns per Gal.'!K65</f>
        <v>0</v>
      </c>
      <c r="L58" s="16"/>
      <c r="M58" s="100">
        <f>'Returns per Gal.'!M65</f>
        <v>1.5390909090909093</v>
      </c>
      <c r="N58" s="115">
        <f>'Returns per Gal.'!N65</f>
        <v>0</v>
      </c>
      <c r="O58" s="100">
        <f>'Returns per Gal.'!O65</f>
        <v>0.24556760204081632</v>
      </c>
      <c r="P58" s="100">
        <f>'Returns per Gal.'!P65</f>
        <v>0</v>
      </c>
      <c r="Q58" s="100">
        <f>'Returns per Gal.'!Q65</f>
        <v>1.7846585111317257</v>
      </c>
      <c r="R58" s="92">
        <f>'Returns per Gal.'!R65</f>
        <v>0</v>
      </c>
      <c r="S58" s="16">
        <f>'Returns per Gal.'!S65</f>
        <v>0</v>
      </c>
      <c r="T58" s="100">
        <f>'Returns per Gal.'!T65</f>
        <v>1.1232993197278911</v>
      </c>
      <c r="U58" s="115">
        <f>'Returns per Gal.'!U65</f>
        <v>0</v>
      </c>
      <c r="V58" s="100">
        <f>'Returns per Gal.'!V65</f>
        <v>0.1404</v>
      </c>
      <c r="W58" s="115">
        <f>'Returns per Gal.'!W65</f>
        <v>0</v>
      </c>
      <c r="X58" s="100">
        <f>'Returns per Gal.'!X65</f>
        <v>0.21914999999999998</v>
      </c>
      <c r="Y58" s="115">
        <f>'Returns per Gal.'!Y65</f>
        <v>0</v>
      </c>
      <c r="Z58" s="100">
        <f>'Returns per Gal.'!Z65</f>
        <v>1.4828493197278911</v>
      </c>
      <c r="AA58" s="115">
        <f>'Returns per Gal.'!AA65</f>
        <v>0</v>
      </c>
      <c r="AB58" s="100">
        <f>'Returns per Gal.'!AB65</f>
        <v>0.2135298575757576</v>
      </c>
      <c r="AC58" s="115">
        <f>'Returns per Gal.'!AC65</f>
        <v>0</v>
      </c>
      <c r="AD58" s="100">
        <f>'Returns per Gal.'!AD65</f>
        <v>1.6963791773036487</v>
      </c>
      <c r="AE58" s="115">
        <f>'Returns per Gal.'!AE65</f>
        <v>0</v>
      </c>
      <c r="AF58" s="100">
        <f>'Returns per Gal.'!AF65</f>
        <v>1.4508115752628323</v>
      </c>
      <c r="AG58" s="112"/>
      <c r="AH58" s="100">
        <f>'Returns per Gal.'!AF65</f>
        <v>1.4508115752628323</v>
      </c>
      <c r="AI58" s="100">
        <f>'Returns per Gal.'!AI65</f>
        <v>0.48245919140383464</v>
      </c>
      <c r="AJ58" s="100">
        <f>'Returns per Gal.'!AH65</f>
        <v>0</v>
      </c>
      <c r="AK58" s="100">
        <f>'Returns per Gal.'!AK65</f>
        <v>0.30180919140383455</v>
      </c>
      <c r="AL58" s="100">
        <f>'Returns per Gal.'!AL65</f>
        <v>0</v>
      </c>
      <c r="AM58" s="100">
        <f>'Returns per Gal.'!AM65</f>
        <v>8.8279333828076956E-2</v>
      </c>
      <c r="AN58" s="87">
        <f>'Returns per Gal.'!AN65</f>
        <v>0</v>
      </c>
      <c r="AO58" s="15">
        <f>'Returns per Gal.'!AO65</f>
        <v>0</v>
      </c>
      <c r="AP58" s="88">
        <f>'Returns per Gal.'!AP65</f>
        <v>0</v>
      </c>
      <c r="AQ58" s="100">
        <f>'Returns per Gal.'!AQ65</f>
        <v>0.35910518053375196</v>
      </c>
      <c r="AR58" s="100">
        <f>'Returns per Gal.'!AR65</f>
        <v>0</v>
      </c>
      <c r="AS58" s="100">
        <f>'Returns per Gal.'!AS65</f>
        <v>1.0397339665658931</v>
      </c>
      <c r="AT58" s="100">
        <f>'Returns per Gal.'!AT65</f>
        <v>0</v>
      </c>
      <c r="AU58" s="100">
        <f>'Returns per Gal.'!AU65</f>
        <v>1.3988391470996451</v>
      </c>
      <c r="AV58" s="112">
        <f>'Returns per Gal.'!AV65</f>
        <v>0</v>
      </c>
      <c r="AW58" s="111">
        <f>'Returns per Gal.'!AW65</f>
        <v>0</v>
      </c>
      <c r="AX58" s="100">
        <f>'Returns per Gal.'!AX65</f>
        <v>1.7583891470996451</v>
      </c>
      <c r="AY58" s="100">
        <f>'Returns per Gal.'!AY65</f>
        <v>0</v>
      </c>
      <c r="AZ58" s="100">
        <f>'Returns per Gal.'!AZ65</f>
        <v>1.9719190046754027</v>
      </c>
      <c r="BA58" s="112">
        <f>'Returns per Gal.'!BA65</f>
        <v>0</v>
      </c>
      <c r="BB58" s="111"/>
      <c r="BC58" s="100">
        <f>'Returns per Gal.'!BD65</f>
        <v>2.6269364032080578E-2</v>
      </c>
      <c r="BD58" s="100">
        <f>'Returns per Gal.'!BE65</f>
        <v>0</v>
      </c>
      <c r="BE58" s="100">
        <f>'Returns per Gal.'!BF65</f>
        <v>-0.18726049354367702</v>
      </c>
      <c r="BF58" s="100">
        <f>'Returns per Gal.'!BG65</f>
        <v>0</v>
      </c>
      <c r="BG58" s="100">
        <f>'Returns per Gal.'!BH65</f>
        <v>8.8279333828076956E-2</v>
      </c>
      <c r="BH58" s="100">
        <f>'Returns per Gal.'!BI65</f>
        <v>0</v>
      </c>
      <c r="BI58" s="100">
        <f>'Returns per Gal.'!BJ65</f>
        <v>-0.27553982737175398</v>
      </c>
      <c r="BJ58" s="57"/>
      <c r="BL58" s="200">
        <f>'Returns per Bu.'!H65</f>
        <v>3.1452380952380952</v>
      </c>
      <c r="BM58" s="189">
        <f>'Returns per Bu.'!I65</f>
        <v>0</v>
      </c>
      <c r="BN58" s="183">
        <f>'Returns per Bu.'!Q65</f>
        <v>4.9970438311688321</v>
      </c>
      <c r="BO58" s="183">
        <f>'Returns per Bu.'!R65</f>
        <v>0</v>
      </c>
      <c r="BP58" s="361">
        <f>'Returns per Bu.'!S65</f>
        <v>3.3924202299567106</v>
      </c>
      <c r="BQ58" s="182">
        <f>'Returns per Bu.'!AE65</f>
        <v>0</v>
      </c>
      <c r="BR58" s="186">
        <f>'Returns per Bu.'!AF65</f>
        <v>7.6614316582708578E-2</v>
      </c>
      <c r="BS58" s="182">
        <f>'Returns per Bu.'!AM65</f>
        <v>0</v>
      </c>
      <c r="BT58" s="179">
        <f>'Returns per Bu.'!AN65</f>
        <v>3.9167496118790059</v>
      </c>
      <c r="BU58" s="182">
        <f>'Returns per Bu.'!AO65</f>
        <v>0</v>
      </c>
      <c r="BV58" s="15">
        <f t="shared" si="0"/>
        <v>2.9112551063845005</v>
      </c>
      <c r="BW58" s="100">
        <f>'Returns per Bu.'!AJ65</f>
        <v>1.0054945054945055</v>
      </c>
      <c r="BX58" s="100"/>
      <c r="BY58" s="100">
        <f t="shared" si="1"/>
        <v>1.0397339665658931</v>
      </c>
      <c r="BZ58" s="100"/>
      <c r="CA58" s="100"/>
    </row>
    <row r="59" spans="1:79" ht="13.15" hidden="1" x14ac:dyDescent="0.4">
      <c r="A59" s="8">
        <v>40087</v>
      </c>
      <c r="C59" s="58"/>
      <c r="D59" s="100">
        <v>1.7979545454545454</v>
      </c>
      <c r="E59" s="28">
        <f>'Returns per Gal.'!E66</f>
        <v>0</v>
      </c>
      <c r="F59" s="102">
        <v>104.98863636363636</v>
      </c>
      <c r="G59" s="101">
        <f>'Returns per Gal.'!G66</f>
        <v>0</v>
      </c>
      <c r="H59" s="100">
        <v>3.6098863636363645</v>
      </c>
      <c r="I59" s="101">
        <f>'Returns per Gal.'!I66</f>
        <v>0</v>
      </c>
      <c r="J59" s="103">
        <v>4.84</v>
      </c>
      <c r="K59" s="92">
        <f>'Returns per Gal.'!K66</f>
        <v>0</v>
      </c>
      <c r="L59" s="16"/>
      <c r="M59" s="100">
        <f>'Returns per Gal.'!M66</f>
        <v>1.7979545454545454</v>
      </c>
      <c r="N59" s="115">
        <f>'Returns per Gal.'!N66</f>
        <v>0</v>
      </c>
      <c r="O59" s="100">
        <f>'Returns per Gal.'!O66</f>
        <v>0.31871550324675324</v>
      </c>
      <c r="P59" s="100">
        <f>'Returns per Gal.'!P66</f>
        <v>0</v>
      </c>
      <c r="Q59" s="100">
        <f>'Returns per Gal.'!Q66</f>
        <v>2.1166700487012986</v>
      </c>
      <c r="R59" s="92">
        <f>'Returns per Gal.'!R66</f>
        <v>0</v>
      </c>
      <c r="S59" s="16">
        <f>'Returns per Gal.'!S66</f>
        <v>0</v>
      </c>
      <c r="T59" s="100">
        <f>'Returns per Gal.'!T66</f>
        <v>1.2892451298701302</v>
      </c>
      <c r="U59" s="115">
        <f>'Returns per Gal.'!U66</f>
        <v>0</v>
      </c>
      <c r="V59" s="100">
        <f>'Returns per Gal.'!V66</f>
        <v>0.1452</v>
      </c>
      <c r="W59" s="115">
        <f>'Returns per Gal.'!W66</f>
        <v>0</v>
      </c>
      <c r="X59" s="100">
        <f>'Returns per Gal.'!X66</f>
        <v>0.21914999999999998</v>
      </c>
      <c r="Y59" s="115">
        <f>'Returns per Gal.'!Y66</f>
        <v>0</v>
      </c>
      <c r="Z59" s="100">
        <f>'Returns per Gal.'!Z66</f>
        <v>1.6535951298701301</v>
      </c>
      <c r="AA59" s="115">
        <f>'Returns per Gal.'!AA66</f>
        <v>0</v>
      </c>
      <c r="AB59" s="100">
        <f>'Returns per Gal.'!AB66</f>
        <v>0.2135298575757576</v>
      </c>
      <c r="AC59" s="115">
        <f>'Returns per Gal.'!AC66</f>
        <v>0</v>
      </c>
      <c r="AD59" s="100">
        <f>'Returns per Gal.'!AD66</f>
        <v>1.8671249874458877</v>
      </c>
      <c r="AE59" s="115">
        <f>'Returns per Gal.'!AE66</f>
        <v>0</v>
      </c>
      <c r="AF59" s="100">
        <f>'Returns per Gal.'!AF66</f>
        <v>1.5484094841991345</v>
      </c>
      <c r="AG59" s="112"/>
      <c r="AH59" s="100">
        <f>'Returns per Gal.'!AF66</f>
        <v>1.5484094841991345</v>
      </c>
      <c r="AI59" s="100">
        <f>'Returns per Gal.'!AI66</f>
        <v>0.64372491883116845</v>
      </c>
      <c r="AJ59" s="100">
        <f>'Returns per Gal.'!AH66</f>
        <v>0</v>
      </c>
      <c r="AK59" s="100">
        <f>'Returns per Gal.'!AK66</f>
        <v>0.46307491883116847</v>
      </c>
      <c r="AL59" s="100">
        <f>'Returns per Gal.'!AL66</f>
        <v>0</v>
      </c>
      <c r="AM59" s="100">
        <f>'Returns per Gal.'!AM66</f>
        <v>0.24954506125541087</v>
      </c>
      <c r="AN59" s="87">
        <f>'Returns per Gal.'!AN66</f>
        <v>0</v>
      </c>
      <c r="AO59" s="15">
        <f>'Returns per Gal.'!AO66</f>
        <v>0</v>
      </c>
      <c r="AP59" s="88">
        <f>'Returns per Gal.'!AP66</f>
        <v>0</v>
      </c>
      <c r="AQ59" s="100">
        <f>'Returns per Gal.'!AQ66</f>
        <v>0.35910518053375196</v>
      </c>
      <c r="AR59" s="100">
        <f>'Returns per Gal.'!AR66</f>
        <v>0</v>
      </c>
      <c r="AS59" s="100">
        <f>'Returns per Gal.'!AS66</f>
        <v>1.0433673149999183</v>
      </c>
      <c r="AT59" s="100">
        <f>'Returns per Gal.'!AT66</f>
        <v>0</v>
      </c>
      <c r="AU59" s="100">
        <f>'Returns per Gal.'!AU66</f>
        <v>1.4024724955336703</v>
      </c>
      <c r="AV59" s="112">
        <f>'Returns per Gal.'!AV66</f>
        <v>0</v>
      </c>
      <c r="AW59" s="111">
        <f>'Returns per Gal.'!AW66</f>
        <v>0</v>
      </c>
      <c r="AX59" s="100">
        <f>'Returns per Gal.'!AX66</f>
        <v>1.7668224955336702</v>
      </c>
      <c r="AY59" s="100">
        <f>'Returns per Gal.'!AY66</f>
        <v>0</v>
      </c>
      <c r="AZ59" s="100">
        <f>'Returns per Gal.'!AZ66</f>
        <v>1.9803523531094278</v>
      </c>
      <c r="BA59" s="112">
        <f>'Returns per Gal.'!BA66</f>
        <v>0</v>
      </c>
      <c r="BB59" s="111"/>
      <c r="BC59" s="100">
        <f>'Returns per Gal.'!BD66</f>
        <v>0.34984755316762839</v>
      </c>
      <c r="BD59" s="100">
        <f>'Returns per Gal.'!BE66</f>
        <v>0</v>
      </c>
      <c r="BE59" s="100">
        <f>'Returns per Gal.'!BF66</f>
        <v>0.13631769559187079</v>
      </c>
      <c r="BF59" s="100">
        <f>'Returns per Gal.'!BG66</f>
        <v>0</v>
      </c>
      <c r="BG59" s="100">
        <f>'Returns per Gal.'!BH66</f>
        <v>0.24954506125541087</v>
      </c>
      <c r="BH59" s="100">
        <f>'Returns per Gal.'!BI66</f>
        <v>0</v>
      </c>
      <c r="BI59" s="100">
        <f>'Returns per Gal.'!BJ66</f>
        <v>-0.11322736566354008</v>
      </c>
      <c r="BJ59" s="57"/>
      <c r="BL59" s="200">
        <f>'Returns per Bu.'!H66</f>
        <v>3.6098863636363645</v>
      </c>
      <c r="BM59" s="189">
        <f>'Returns per Bu.'!I66</f>
        <v>0</v>
      </c>
      <c r="BN59" s="183">
        <f>'Returns per Bu.'!Q66</f>
        <v>5.9266761363636355</v>
      </c>
      <c r="BO59" s="183">
        <f>'Returns per Bu.'!R66</f>
        <v>0</v>
      </c>
      <c r="BP59" s="361">
        <f>'Returns per Bu.'!S66</f>
        <v>4.3086125351515143</v>
      </c>
      <c r="BQ59" s="182">
        <f>'Returns per Bu.'!AE66</f>
        <v>0</v>
      </c>
      <c r="BR59" s="186">
        <f>'Returns per Bu.'!AF66</f>
        <v>0.21657078158186988</v>
      </c>
      <c r="BS59" s="182">
        <f>'Returns per Bu.'!AM66</f>
        <v>0</v>
      </c>
      <c r="BT59" s="179">
        <f>'Returns per Bu.'!AN66</f>
        <v>3.9269229874942764</v>
      </c>
      <c r="BU59" s="182">
        <f>'Returns per Bu.'!AO66</f>
        <v>0</v>
      </c>
      <c r="BV59" s="15">
        <f t="shared" si="0"/>
        <v>2.9214284819997709</v>
      </c>
      <c r="BW59" s="100">
        <f>'Returns per Bu.'!AJ66</f>
        <v>1.0054945054945055</v>
      </c>
      <c r="BX59" s="100"/>
      <c r="BY59" s="100">
        <f t="shared" si="1"/>
        <v>1.0433673149999183</v>
      </c>
      <c r="BZ59" s="100"/>
      <c r="CA59" s="100"/>
    </row>
    <row r="60" spans="1:79" ht="13.15" hidden="1" x14ac:dyDescent="0.4">
      <c r="A60" s="8">
        <v>40118</v>
      </c>
      <c r="C60" s="58"/>
      <c r="D60" s="100">
        <v>1.9832500000000011</v>
      </c>
      <c r="E60" s="28">
        <f>'Returns per Gal.'!E67</f>
        <v>0</v>
      </c>
      <c r="F60" s="102">
        <v>117.15</v>
      </c>
      <c r="G60" s="101">
        <f>'Returns per Gal.'!G67</f>
        <v>0</v>
      </c>
      <c r="H60" s="100">
        <v>3.6488749999999994</v>
      </c>
      <c r="I60" s="101">
        <f>'Returns per Gal.'!I67</f>
        <v>0</v>
      </c>
      <c r="J60" s="103">
        <v>6.16</v>
      </c>
      <c r="K60" s="92">
        <f>'Returns per Gal.'!K67</f>
        <v>0</v>
      </c>
      <c r="L60" s="16"/>
      <c r="M60" s="100">
        <f>'Returns per Gal.'!M67</f>
        <v>1.9832500000000011</v>
      </c>
      <c r="N60" s="115">
        <f>'Returns per Gal.'!N67</f>
        <v>0</v>
      </c>
      <c r="O60" s="100">
        <f>'Returns per Gal.'!O67</f>
        <v>0.35563392857142861</v>
      </c>
      <c r="P60" s="100">
        <f>'Returns per Gal.'!P67</f>
        <v>0</v>
      </c>
      <c r="Q60" s="100">
        <f>'Returns per Gal.'!Q67</f>
        <v>2.3388839285714296</v>
      </c>
      <c r="R60" s="92">
        <f>'Returns per Gal.'!R67</f>
        <v>0</v>
      </c>
      <c r="S60" s="16">
        <f>'Returns per Gal.'!S67</f>
        <v>0</v>
      </c>
      <c r="T60" s="100">
        <f>'Returns per Gal.'!T67</f>
        <v>1.3031696428571427</v>
      </c>
      <c r="U60" s="115">
        <f>'Returns per Gal.'!U67</f>
        <v>0</v>
      </c>
      <c r="V60" s="100">
        <f>'Returns per Gal.'!V67</f>
        <v>0.18480000000000002</v>
      </c>
      <c r="W60" s="115">
        <f>'Returns per Gal.'!W67</f>
        <v>0</v>
      </c>
      <c r="X60" s="100">
        <f>'Returns per Gal.'!X67</f>
        <v>0.21914999999999998</v>
      </c>
      <c r="Y60" s="115">
        <f>'Returns per Gal.'!Y67</f>
        <v>0</v>
      </c>
      <c r="Z60" s="100">
        <f>'Returns per Gal.'!Z67</f>
        <v>1.7071196428571427</v>
      </c>
      <c r="AA60" s="115">
        <f>'Returns per Gal.'!AA67</f>
        <v>0</v>
      </c>
      <c r="AB60" s="100">
        <f>'Returns per Gal.'!AB67</f>
        <v>0.2135298575757576</v>
      </c>
      <c r="AC60" s="115">
        <f>'Returns per Gal.'!AC67</f>
        <v>0</v>
      </c>
      <c r="AD60" s="100">
        <f>'Returns per Gal.'!AD67</f>
        <v>1.9206495004329003</v>
      </c>
      <c r="AE60" s="115">
        <f>'Returns per Gal.'!AE67</f>
        <v>0</v>
      </c>
      <c r="AF60" s="100">
        <f>'Returns per Gal.'!AF67</f>
        <v>1.5650155718614718</v>
      </c>
      <c r="AG60" s="112"/>
      <c r="AH60" s="100">
        <f>'Returns per Gal.'!AF67</f>
        <v>1.5650155718614718</v>
      </c>
      <c r="AI60" s="100">
        <f>'Returns per Gal.'!AI67</f>
        <v>0.81241428571428687</v>
      </c>
      <c r="AJ60" s="100">
        <f>'Returns per Gal.'!AH67</f>
        <v>0</v>
      </c>
      <c r="AK60" s="100">
        <f>'Returns per Gal.'!AK67</f>
        <v>0.63176428571428689</v>
      </c>
      <c r="AL60" s="100">
        <f>'Returns per Gal.'!AL67</f>
        <v>0</v>
      </c>
      <c r="AM60" s="100">
        <f>'Returns per Gal.'!AM67</f>
        <v>0.41823442813852929</v>
      </c>
      <c r="AN60" s="87">
        <f>'Returns per Gal.'!AN67</f>
        <v>0</v>
      </c>
      <c r="AO60" s="17">
        <f>'Returns per Gal.'!AO67</f>
        <v>0</v>
      </c>
      <c r="AP60" s="88">
        <f>'Returns per Gal.'!AP67</f>
        <v>0</v>
      </c>
      <c r="AQ60" s="100">
        <f>'Returns per Gal.'!AQ67</f>
        <v>0.35910518053375196</v>
      </c>
      <c r="AR60" s="100">
        <f>'Returns per Gal.'!AR67</f>
        <v>0</v>
      </c>
      <c r="AS60" s="100">
        <f>'Returns per Gal.'!AS67</f>
        <v>1.0470006634339433</v>
      </c>
      <c r="AT60" s="100">
        <f>'Returns per Gal.'!AT67</f>
        <v>0</v>
      </c>
      <c r="AU60" s="100">
        <f>'Returns per Gal.'!AU67</f>
        <v>1.4061058439676952</v>
      </c>
      <c r="AV60" s="112">
        <f>'Returns per Gal.'!AV67</f>
        <v>0</v>
      </c>
      <c r="AW60" s="111">
        <f>'Returns per Gal.'!AW67</f>
        <v>0</v>
      </c>
      <c r="AX60" s="100">
        <f>'Returns per Gal.'!AX67</f>
        <v>1.8100558439676953</v>
      </c>
      <c r="AY60" s="100">
        <f>'Returns per Gal.'!AY67</f>
        <v>0</v>
      </c>
      <c r="AZ60" s="100">
        <f>'Returns per Gal.'!AZ67</f>
        <v>2.0235857015434529</v>
      </c>
      <c r="BA60" s="112">
        <f>'Returns per Gal.'!BA67</f>
        <v>0</v>
      </c>
      <c r="BB60" s="111"/>
      <c r="BC60" s="100">
        <f>'Returns per Gal.'!BD67</f>
        <v>0.52882808460373432</v>
      </c>
      <c r="BD60" s="100">
        <f>'Returns per Gal.'!BE67</f>
        <v>0</v>
      </c>
      <c r="BE60" s="100">
        <f>'Returns per Gal.'!BF67</f>
        <v>0.31529822702797672</v>
      </c>
      <c r="BF60" s="100">
        <f>'Returns per Gal.'!BG67</f>
        <v>0</v>
      </c>
      <c r="BG60" s="100">
        <f>'Returns per Gal.'!BH67</f>
        <v>0.41823442813852929</v>
      </c>
      <c r="BH60" s="100">
        <f>'Returns per Gal.'!BI67</f>
        <v>0</v>
      </c>
      <c r="BI60" s="100">
        <f>'Returns per Gal.'!BJ67</f>
        <v>-0.10293620111055257</v>
      </c>
      <c r="BJ60" s="57"/>
      <c r="BL60" s="200">
        <f>'Returns per Bu.'!H67</f>
        <v>3.6488749999999994</v>
      </c>
      <c r="BM60" s="189">
        <f>'Returns per Bu.'!I67</f>
        <v>0</v>
      </c>
      <c r="BN60" s="183">
        <f>'Returns per Bu.'!Q67</f>
        <v>6.5488750000000024</v>
      </c>
      <c r="BO60" s="183">
        <f>'Returns per Bu.'!R67</f>
        <v>0</v>
      </c>
      <c r="BP60" s="361">
        <f>'Returns per Bu.'!S67</f>
        <v>4.8199313987878813</v>
      </c>
      <c r="BQ60" s="182">
        <f>'Returns per Bu.'!AE67</f>
        <v>0</v>
      </c>
      <c r="BR60" s="186">
        <f>'Returns per Bu.'!AF67</f>
        <v>0.36296994430878093</v>
      </c>
      <c r="BS60" s="182">
        <f>'Returns per Bu.'!AM67</f>
        <v>0</v>
      </c>
      <c r="BT60" s="179">
        <f>'Returns per Bu.'!AN67</f>
        <v>3.9370963631095464</v>
      </c>
      <c r="BU60" s="182">
        <f>'Returns per Bu.'!AO67</f>
        <v>0</v>
      </c>
      <c r="BV60" s="15">
        <f t="shared" si="0"/>
        <v>2.9316018576150409</v>
      </c>
      <c r="BW60" s="100">
        <f>'Returns per Bu.'!AJ67</f>
        <v>1.0054945054945055</v>
      </c>
      <c r="BX60" s="100"/>
      <c r="BY60" s="100">
        <f t="shared" si="1"/>
        <v>1.0470006634339433</v>
      </c>
      <c r="BZ60" s="100"/>
      <c r="CA60" s="100"/>
    </row>
    <row r="61" spans="1:79" ht="13.15" hidden="1" x14ac:dyDescent="0.4">
      <c r="A61" s="75">
        <v>40148</v>
      </c>
      <c r="B61" s="77"/>
      <c r="C61" s="74"/>
      <c r="D61" s="104">
        <v>1.9576086956521745</v>
      </c>
      <c r="E61" s="105"/>
      <c r="F61" s="106">
        <v>111.77272727272727</v>
      </c>
      <c r="G61" s="105"/>
      <c r="H61" s="104">
        <v>3.6548863636363644</v>
      </c>
      <c r="I61" s="105"/>
      <c r="J61" s="107">
        <v>6.79</v>
      </c>
      <c r="K61" s="78"/>
      <c r="L61" s="93"/>
      <c r="M61" s="104">
        <f>'Returns per Gal.'!M68</f>
        <v>1.9576086956521745</v>
      </c>
      <c r="N61" s="118">
        <f>'Returns per Gal.'!N68</f>
        <v>0</v>
      </c>
      <c r="O61" s="104">
        <f>'Returns per Gal.'!O68</f>
        <v>0.33931006493506494</v>
      </c>
      <c r="P61" s="104">
        <f>'Returns per Gal.'!P68</f>
        <v>0</v>
      </c>
      <c r="Q61" s="104">
        <f>'Returns per Gal.'!Q68</f>
        <v>2.2969187605872396</v>
      </c>
      <c r="R61" s="94">
        <f>'Returns per Gal.'!R68</f>
        <v>0</v>
      </c>
      <c r="S61" s="78">
        <f>'Returns per Gal.'!S68</f>
        <v>0</v>
      </c>
      <c r="T61" s="104">
        <f>'Returns per Gal.'!T68</f>
        <v>1.3053165584415589</v>
      </c>
      <c r="U61" s="118">
        <f>'Returns per Gal.'!U68</f>
        <v>0</v>
      </c>
      <c r="V61" s="104">
        <f>'Returns per Gal.'!V68</f>
        <v>0.20369999999999999</v>
      </c>
      <c r="W61" s="118">
        <f>'Returns per Gal.'!W68</f>
        <v>0</v>
      </c>
      <c r="X61" s="104">
        <f>'Returns per Gal.'!X68</f>
        <v>0.21914999999999998</v>
      </c>
      <c r="Y61" s="118">
        <f>'Returns per Gal.'!Y68</f>
        <v>0</v>
      </c>
      <c r="Z61" s="104">
        <f>'Returns per Gal.'!Z68</f>
        <v>1.7281665584415589</v>
      </c>
      <c r="AA61" s="118">
        <f>'Returns per Gal.'!AA68</f>
        <v>0</v>
      </c>
      <c r="AB61" s="104">
        <f>'Returns per Gal.'!AB68</f>
        <v>0.2135298575757576</v>
      </c>
      <c r="AC61" s="118">
        <f>'Returns per Gal.'!AC68</f>
        <v>0</v>
      </c>
      <c r="AD61" s="104">
        <f>'Returns per Gal.'!AD68</f>
        <v>1.9416964160173165</v>
      </c>
      <c r="AE61" s="118">
        <f>'Returns per Gal.'!AE68</f>
        <v>0</v>
      </c>
      <c r="AF61" s="104">
        <f>'Returns per Gal.'!AF68</f>
        <v>1.6023863510822516</v>
      </c>
      <c r="AG61" s="114"/>
      <c r="AH61" s="104">
        <f>'Returns per Gal.'!AF68</f>
        <v>1.6023863510822516</v>
      </c>
      <c r="AI61" s="104">
        <f>'Returns per Gal.'!AI68</f>
        <v>0.74940220214568076</v>
      </c>
      <c r="AJ61" s="104">
        <f>'Returns per Gal.'!AH68</f>
        <v>0</v>
      </c>
      <c r="AK61" s="104">
        <f>'Returns per Gal.'!AK68</f>
        <v>0.56875220214568079</v>
      </c>
      <c r="AL61" s="104">
        <f>'Returns per Gal.'!AL68</f>
        <v>0</v>
      </c>
      <c r="AM61" s="104">
        <f>'Returns per Gal.'!AM68</f>
        <v>0.35522234456992319</v>
      </c>
      <c r="AN61" s="89">
        <f>'Returns per Gal.'!AN68</f>
        <v>0</v>
      </c>
      <c r="AO61" s="72">
        <f>'Returns per Gal.'!AO68</f>
        <v>0</v>
      </c>
      <c r="AP61" s="90">
        <f>'Returns per Gal.'!AP68</f>
        <v>0</v>
      </c>
      <c r="AQ61" s="104">
        <f>'Returns per Gal.'!AQ68</f>
        <v>0.35910518053375196</v>
      </c>
      <c r="AR61" s="104">
        <f>'Returns per Gal.'!AR68</f>
        <v>0</v>
      </c>
      <c r="AS61" s="104">
        <f>'Returns per Gal.'!AS68</f>
        <v>1.0506340118679682</v>
      </c>
      <c r="AT61" s="104">
        <f>'Returns per Gal.'!AT68</f>
        <v>0</v>
      </c>
      <c r="AU61" s="104">
        <f>'Returns per Gal.'!AU68</f>
        <v>1.4097391924017202</v>
      </c>
      <c r="AV61" s="114">
        <f>'Returns per Gal.'!AV68</f>
        <v>0</v>
      </c>
      <c r="AW61" s="113">
        <f>'Returns per Gal.'!AW68</f>
        <v>0</v>
      </c>
      <c r="AX61" s="104">
        <f>'Returns per Gal.'!AX68</f>
        <v>1.8325891924017201</v>
      </c>
      <c r="AY61" s="104">
        <f>'Returns per Gal.'!AY68</f>
        <v>0</v>
      </c>
      <c r="AZ61" s="104">
        <f>'Returns per Gal.'!AZ68</f>
        <v>2.0461190499774777</v>
      </c>
      <c r="BA61" s="114">
        <f>'Returns per Gal.'!BA68</f>
        <v>0</v>
      </c>
      <c r="BB61" s="113"/>
      <c r="BC61" s="104">
        <f>'Returns per Gal.'!BD68</f>
        <v>0.46432956818551951</v>
      </c>
      <c r="BD61" s="104">
        <f>'Returns per Gal.'!BE68</f>
        <v>0</v>
      </c>
      <c r="BE61" s="104">
        <f>'Returns per Gal.'!BF68</f>
        <v>0.25079971060976192</v>
      </c>
      <c r="BF61" s="104">
        <f>'Returns per Gal.'!BG68</f>
        <v>0</v>
      </c>
      <c r="BG61" s="104">
        <f>'Returns per Gal.'!BH68</f>
        <v>0.35522234456992319</v>
      </c>
      <c r="BH61" s="104">
        <f>'Returns per Gal.'!BI68</f>
        <v>0</v>
      </c>
      <c r="BI61" s="104">
        <f>'Returns per Gal.'!BJ68</f>
        <v>-0.10442263396016127</v>
      </c>
      <c r="BJ61" s="71"/>
      <c r="BL61" s="201">
        <f>'Returns per Bu.'!H68</f>
        <v>3.6548863636363644</v>
      </c>
      <c r="BM61" s="191">
        <f>'Returns per Bu.'!I68</f>
        <v>0</v>
      </c>
      <c r="BN61" s="184">
        <f>'Returns per Bu.'!Q68</f>
        <v>6.4313725296442703</v>
      </c>
      <c r="BO61" s="184">
        <f>'Returns per Bu.'!R68</f>
        <v>0</v>
      </c>
      <c r="BP61" s="362">
        <f>'Returns per Bu.'!S68</f>
        <v>4.6495089284321498</v>
      </c>
      <c r="BQ61" s="181">
        <f>'Returns per Bu.'!AE68</f>
        <v>0</v>
      </c>
      <c r="BR61" s="187">
        <f>'Returns per Bu.'!AF68</f>
        <v>0.30828412476620226</v>
      </c>
      <c r="BS61" s="181">
        <f>'Returns per Bu.'!AM68</f>
        <v>0</v>
      </c>
      <c r="BT61" s="180">
        <f>'Returns per Bu.'!AN68</f>
        <v>3.9472697387248163</v>
      </c>
      <c r="BU61" s="181">
        <f>'Returns per Bu.'!AO68</f>
        <v>0</v>
      </c>
      <c r="BV61" s="15">
        <f t="shared" si="0"/>
        <v>2.9417752332303109</v>
      </c>
      <c r="BW61" s="100">
        <f>'Returns per Bu.'!AJ68</f>
        <v>1.0054945054945055</v>
      </c>
      <c r="BX61" s="100"/>
      <c r="BY61" s="100">
        <f t="shared" ref="BY61:BY66" si="2">AS61</f>
        <v>1.0506340118679682</v>
      </c>
      <c r="BZ61" s="100"/>
      <c r="CA61" s="100"/>
    </row>
    <row r="62" spans="1:79" ht="13.15" hidden="1" x14ac:dyDescent="0.4">
      <c r="A62" s="22">
        <v>40179</v>
      </c>
      <c r="C62" s="58"/>
      <c r="D62" s="108">
        <v>1.8157500000000006</v>
      </c>
      <c r="E62" s="109"/>
      <c r="F62" s="110">
        <v>101.8125</v>
      </c>
      <c r="G62" s="109"/>
      <c r="H62" s="108">
        <v>3.6025</v>
      </c>
      <c r="I62" s="109"/>
      <c r="J62" s="97">
        <v>6.61</v>
      </c>
      <c r="K62" s="95"/>
      <c r="L62" s="80"/>
      <c r="M62" s="108">
        <f>'Returns per Gal.'!M69</f>
        <v>1.8157500000000006</v>
      </c>
      <c r="N62" s="121">
        <f>'Returns per Gal.'!N69</f>
        <v>0</v>
      </c>
      <c r="O62" s="108">
        <f>'Returns per Gal.'!O69</f>
        <v>0.30907366071428577</v>
      </c>
      <c r="P62" s="108">
        <f>'Returns per Gal.'!P69</f>
        <v>0</v>
      </c>
      <c r="Q62" s="108">
        <f>'Returns per Gal.'!Q69</f>
        <v>2.1248236607142865</v>
      </c>
      <c r="R62" s="122">
        <f>'Returns per Gal.'!R69</f>
        <v>0</v>
      </c>
      <c r="S62" s="121">
        <f>'Returns per Gal.'!S69</f>
        <v>0</v>
      </c>
      <c r="T62" s="108">
        <f>'Returns per Gal.'!T69</f>
        <v>1.2866071428571431</v>
      </c>
      <c r="U62" s="121">
        <f>'Returns per Gal.'!U69</f>
        <v>0</v>
      </c>
      <c r="V62" s="108">
        <f>'Returns per Gal.'!V69</f>
        <v>0.1983</v>
      </c>
      <c r="W62" s="121">
        <f>'Returns per Gal.'!W69</f>
        <v>0</v>
      </c>
      <c r="X62" s="108">
        <f>'Returns per Gal.'!X69</f>
        <v>0.21914999999999998</v>
      </c>
      <c r="Y62" s="121">
        <f>'Returns per Gal.'!Y69</f>
        <v>0</v>
      </c>
      <c r="Z62" s="108">
        <f>'Returns per Gal.'!Z69</f>
        <v>1.7040571428571429</v>
      </c>
      <c r="AA62" s="121">
        <f>'Returns per Gal.'!AA69</f>
        <v>0</v>
      </c>
      <c r="AB62" s="108">
        <f>'Returns per Gal.'!AB69</f>
        <v>0.2135298575757576</v>
      </c>
      <c r="AC62" s="121">
        <f>'Returns per Gal.'!AC69</f>
        <v>0</v>
      </c>
      <c r="AD62" s="108">
        <f>'Returns per Gal.'!AD69</f>
        <v>1.9175870004329005</v>
      </c>
      <c r="AE62" s="121">
        <f>'Returns per Gal.'!AE69</f>
        <v>0</v>
      </c>
      <c r="AF62" s="108">
        <f>'Returns per Gal.'!AF69</f>
        <v>1.6085133397186149</v>
      </c>
      <c r="AG62" s="123"/>
      <c r="AH62" s="108">
        <f>'Returns per Gal.'!AF69</f>
        <v>1.6085133397186149</v>
      </c>
      <c r="AI62" s="108">
        <f>'Returns per Gal.'!AI69</f>
        <v>0.60141651785714345</v>
      </c>
      <c r="AJ62" s="108">
        <f>'Returns per Gal.'!AH69</f>
        <v>0</v>
      </c>
      <c r="AK62" s="108">
        <f>'Returns per Gal.'!AK69</f>
        <v>0.42076651785714358</v>
      </c>
      <c r="AL62" s="108">
        <f>'Returns per Gal.'!AL69</f>
        <v>0</v>
      </c>
      <c r="AM62" s="108">
        <f>'Returns per Gal.'!AM69</f>
        <v>0.20723666028138599</v>
      </c>
      <c r="AN62" s="87">
        <f>'Returns per Gal.'!AN69</f>
        <v>0</v>
      </c>
      <c r="AO62" s="15">
        <f>'Returns per Gal.'!AO69</f>
        <v>0</v>
      </c>
      <c r="AP62" s="88">
        <f>'Returns per Gal.'!AP69</f>
        <v>0</v>
      </c>
      <c r="AQ62" s="100">
        <f>'Returns per Gal.'!AQ69</f>
        <v>0.35910518053375196</v>
      </c>
      <c r="AR62" s="100">
        <f>'Returns per Gal.'!AR69</f>
        <v>0</v>
      </c>
      <c r="AS62" s="100">
        <f>'Returns per Gal.'!AS69</f>
        <v>1.0542673603019934</v>
      </c>
      <c r="AT62" s="100">
        <f>'Returns per Gal.'!AT69</f>
        <v>0</v>
      </c>
      <c r="AU62" s="100">
        <f>'Returns per Gal.'!AU69</f>
        <v>1.4133725408357454</v>
      </c>
      <c r="AV62" s="112">
        <f>'Returns per Gal.'!AV69</f>
        <v>0</v>
      </c>
      <c r="AW62" s="111">
        <f>'Returns per Gal.'!AW69</f>
        <v>0</v>
      </c>
      <c r="AX62" s="108">
        <f>'Returns per Gal.'!AX69</f>
        <v>1.8308225408357452</v>
      </c>
      <c r="AY62" s="108">
        <f>'Returns per Gal.'!AY69</f>
        <v>0</v>
      </c>
      <c r="AZ62" s="108">
        <f>'Returns per Gal.'!AZ69</f>
        <v>2.0443523984115028</v>
      </c>
      <c r="BA62" s="123">
        <f>'Returns per Gal.'!BA69</f>
        <v>0</v>
      </c>
      <c r="BB62" s="124"/>
      <c r="BC62" s="108">
        <f>'Returns per Gal.'!BD69</f>
        <v>0.29400111987854127</v>
      </c>
      <c r="BD62" s="108">
        <f>'Returns per Gal.'!BE69</f>
        <v>0</v>
      </c>
      <c r="BE62" s="108">
        <f>'Returns per Gal.'!BF69</f>
        <v>8.0471262302783675E-2</v>
      </c>
      <c r="BF62" s="108">
        <f>'Returns per Gal.'!BG69</f>
        <v>0</v>
      </c>
      <c r="BG62" s="108">
        <f>'Returns per Gal.'!BH69</f>
        <v>0.20723666028138599</v>
      </c>
      <c r="BH62" s="108">
        <f>'Returns per Gal.'!BI69</f>
        <v>0</v>
      </c>
      <c r="BI62" s="108">
        <f>'Returns per Gal.'!BJ69</f>
        <v>-0.12676539797860231</v>
      </c>
      <c r="BJ62" s="57"/>
      <c r="BL62" s="202">
        <f>'Returns per Bu.'!H69</f>
        <v>3.6025</v>
      </c>
      <c r="BM62" s="193">
        <f>'Returns per Bu.'!I69</f>
        <v>0</v>
      </c>
      <c r="BN62" s="185">
        <f>'Returns per Bu.'!Q69</f>
        <v>5.9495062500000016</v>
      </c>
      <c r="BO62" s="185">
        <f>'Returns per Bu.'!R69</f>
        <v>0</v>
      </c>
      <c r="BP62" s="363">
        <f>'Returns per Bu.'!S69</f>
        <v>4.1827626487878797</v>
      </c>
      <c r="BQ62" s="194">
        <f>'Returns per Bu.'!AE69</f>
        <v>0</v>
      </c>
      <c r="BR62" s="188">
        <f>'Returns per Bu.'!AF69</f>
        <v>0.17985291018690933</v>
      </c>
      <c r="BS62" s="182">
        <f>'Returns per Bu.'!AM69</f>
        <v>0</v>
      </c>
      <c r="BT62" s="179">
        <f>'Returns per Bu.'!AN69</f>
        <v>3.9574431143400868</v>
      </c>
      <c r="BU62" s="182">
        <f>'Returns per Bu.'!AO69</f>
        <v>0</v>
      </c>
      <c r="BV62" s="15">
        <f t="shared" si="0"/>
        <v>2.9519486088455813</v>
      </c>
      <c r="BW62" s="100">
        <f>'Returns per Bu.'!AJ69</f>
        <v>1.0054945054945055</v>
      </c>
      <c r="BX62" s="100"/>
      <c r="BY62" s="100">
        <f t="shared" si="2"/>
        <v>1.0542673603019934</v>
      </c>
      <c r="BZ62" s="100"/>
      <c r="CA62" s="100"/>
    </row>
    <row r="63" spans="1:79" ht="13.15" hidden="1" x14ac:dyDescent="0.4">
      <c r="A63" s="8">
        <v>40210</v>
      </c>
      <c r="C63" s="58"/>
      <c r="D63" s="100">
        <v>1.68625</v>
      </c>
      <c r="E63" s="28"/>
      <c r="F63" s="102">
        <v>102.7</v>
      </c>
      <c r="G63" s="101"/>
      <c r="H63" s="100">
        <v>3.4537499999999999</v>
      </c>
      <c r="I63" s="101"/>
      <c r="J63" s="103">
        <v>7.08</v>
      </c>
      <c r="K63" s="16"/>
      <c r="L63" s="14"/>
      <c r="M63" s="100">
        <f>'Returns per Gal.'!M70</f>
        <v>1.68625</v>
      </c>
      <c r="N63" s="115">
        <f>'Returns per Gal.'!N70</f>
        <v>0</v>
      </c>
      <c r="O63" s="100">
        <f>'Returns per Gal.'!O70</f>
        <v>0.31176785714285715</v>
      </c>
      <c r="P63" s="100">
        <f>'Returns per Gal.'!P70</f>
        <v>0</v>
      </c>
      <c r="Q63" s="100">
        <f>'Returns per Gal.'!Q70</f>
        <v>1.9980178571428571</v>
      </c>
      <c r="R63" s="117">
        <f>'Returns per Gal.'!R70</f>
        <v>0</v>
      </c>
      <c r="S63" s="115">
        <f>'Returns per Gal.'!S70</f>
        <v>0</v>
      </c>
      <c r="T63" s="100">
        <f>'Returns per Gal.'!T70</f>
        <v>1.233482142857143</v>
      </c>
      <c r="U63" s="115">
        <f>'Returns per Gal.'!U70</f>
        <v>0</v>
      </c>
      <c r="V63" s="100">
        <f>'Returns per Gal.'!V70</f>
        <v>0.21240000000000001</v>
      </c>
      <c r="W63" s="115">
        <f>'Returns per Gal.'!W70</f>
        <v>0</v>
      </c>
      <c r="X63" s="100">
        <f>'Returns per Gal.'!X70</f>
        <v>0.21914999999999998</v>
      </c>
      <c r="Y63" s="115">
        <f>'Returns per Gal.'!Y70</f>
        <v>0</v>
      </c>
      <c r="Z63" s="100">
        <f>'Returns per Gal.'!Z70</f>
        <v>1.6650321428571428</v>
      </c>
      <c r="AA63" s="115">
        <f>'Returns per Gal.'!AA70</f>
        <v>0</v>
      </c>
      <c r="AB63" s="100">
        <f>'Returns per Gal.'!AB70</f>
        <v>0.2135298575757576</v>
      </c>
      <c r="AC63" s="115">
        <f>'Returns per Gal.'!AC70</f>
        <v>0</v>
      </c>
      <c r="AD63" s="100">
        <f>'Returns per Gal.'!AD70</f>
        <v>1.8785620004329004</v>
      </c>
      <c r="AE63" s="115">
        <f>'Returns per Gal.'!AE70</f>
        <v>0</v>
      </c>
      <c r="AF63" s="100">
        <f>'Returns per Gal.'!AF70</f>
        <v>1.5667941432900432</v>
      </c>
      <c r="AG63" s="112"/>
      <c r="AH63" s="100">
        <f>'Returns per Gal.'!AF70</f>
        <v>1.5667941432900432</v>
      </c>
      <c r="AI63" s="100">
        <f>'Returns per Gal.'!AI70</f>
        <v>0.51363571428571408</v>
      </c>
      <c r="AJ63" s="100">
        <f>'Returns per Gal.'!AH70</f>
        <v>0</v>
      </c>
      <c r="AK63" s="100">
        <f>'Returns per Gal.'!AK70</f>
        <v>0.33298571428571422</v>
      </c>
      <c r="AL63" s="100">
        <f>'Returns per Gal.'!AL70</f>
        <v>0</v>
      </c>
      <c r="AM63" s="100">
        <f>'Returns per Gal.'!AM70</f>
        <v>0.11945585670995662</v>
      </c>
      <c r="AN63" s="87">
        <f>'Returns per Gal.'!AN70</f>
        <v>0</v>
      </c>
      <c r="AO63" s="15">
        <f>'Returns per Gal.'!AO70</f>
        <v>0</v>
      </c>
      <c r="AP63" s="88">
        <f>'Returns per Gal.'!AP70</f>
        <v>0</v>
      </c>
      <c r="AQ63" s="100">
        <f>'Returns per Gal.'!AQ70</f>
        <v>0.35910518053375196</v>
      </c>
      <c r="AR63" s="100">
        <f>'Returns per Gal.'!AR70</f>
        <v>0</v>
      </c>
      <c r="AS63" s="100">
        <f>'Returns per Gal.'!AS70</f>
        <v>1.0579007087360184</v>
      </c>
      <c r="AT63" s="100">
        <f>'Returns per Gal.'!AT70</f>
        <v>0</v>
      </c>
      <c r="AU63" s="100">
        <f>'Returns per Gal.'!AU70</f>
        <v>1.4170058892697703</v>
      </c>
      <c r="AV63" s="112">
        <f>'Returns per Gal.'!AV70</f>
        <v>0</v>
      </c>
      <c r="AW63" s="111">
        <f>'Returns per Gal.'!AW70</f>
        <v>0</v>
      </c>
      <c r="AX63" s="100">
        <f>'Returns per Gal.'!AX70</f>
        <v>1.8485558892697702</v>
      </c>
      <c r="AY63" s="100">
        <f>'Returns per Gal.'!AY70</f>
        <v>0</v>
      </c>
      <c r="AZ63" s="100">
        <f>'Returns per Gal.'!AZ70</f>
        <v>2.0620857468455278</v>
      </c>
      <c r="BA63" s="112">
        <f>'Returns per Gal.'!BA70</f>
        <v>0</v>
      </c>
      <c r="BB63" s="111"/>
      <c r="BC63" s="100">
        <f>'Returns per Gal.'!BD70</f>
        <v>0.14946196787308685</v>
      </c>
      <c r="BD63" s="100">
        <f>'Returns per Gal.'!BE70</f>
        <v>0</v>
      </c>
      <c r="BE63" s="100">
        <f>'Returns per Gal.'!BF70</f>
        <v>-6.4067889702670744E-2</v>
      </c>
      <c r="BF63" s="100">
        <f>'Returns per Gal.'!BG70</f>
        <v>0</v>
      </c>
      <c r="BG63" s="100">
        <f>'Returns per Gal.'!BH70</f>
        <v>0.11945585670995662</v>
      </c>
      <c r="BH63" s="100">
        <f>'Returns per Gal.'!BI70</f>
        <v>0</v>
      </c>
      <c r="BI63" s="100">
        <f>'Returns per Gal.'!BJ70</f>
        <v>-0.18352374641262736</v>
      </c>
      <c r="BJ63" s="57"/>
      <c r="BL63" s="200">
        <f>'Returns per Bu.'!H70</f>
        <v>3.4537499999999999</v>
      </c>
      <c r="BM63" s="189">
        <f>'Returns per Bu.'!I70</f>
        <v>0</v>
      </c>
      <c r="BN63" s="183">
        <f>'Returns per Bu.'!Q70</f>
        <v>5.5944500000000001</v>
      </c>
      <c r="BO63" s="183">
        <f>'Returns per Bu.'!R70</f>
        <v>0</v>
      </c>
      <c r="BP63" s="361">
        <f>'Returns per Bu.'!S70</f>
        <v>3.7882263987878786</v>
      </c>
      <c r="BQ63" s="182">
        <f>'Returns per Bu.'!AE70</f>
        <v>0</v>
      </c>
      <c r="BR63" s="186">
        <f>'Returns per Bu.'!AF70</f>
        <v>0.10367124928082005</v>
      </c>
      <c r="BS63" s="182">
        <f>'Returns per Bu.'!AM70</f>
        <v>0</v>
      </c>
      <c r="BT63" s="179">
        <f>'Returns per Bu.'!AN70</f>
        <v>3.9676164899553568</v>
      </c>
      <c r="BU63" s="182">
        <f>'Returns per Bu.'!AO70</f>
        <v>0</v>
      </c>
      <c r="BV63" s="15">
        <f t="shared" si="0"/>
        <v>2.9621219844608513</v>
      </c>
      <c r="BW63" s="100">
        <f>'Returns per Bu.'!AJ70</f>
        <v>1.0054945054945055</v>
      </c>
      <c r="BX63" s="100"/>
      <c r="BY63" s="100">
        <f t="shared" si="2"/>
        <v>1.0579007087360184</v>
      </c>
      <c r="BZ63" s="100"/>
      <c r="CA63" s="100"/>
    </row>
    <row r="64" spans="1:79" ht="13.15" hidden="1" x14ac:dyDescent="0.4">
      <c r="A64" s="8">
        <v>40238</v>
      </c>
      <c r="C64" s="58"/>
      <c r="D64" s="100">
        <v>1.5149999999999999</v>
      </c>
      <c r="E64" s="28"/>
      <c r="F64" s="102">
        <v>94.054347826086953</v>
      </c>
      <c r="G64" s="101"/>
      <c r="H64" s="100">
        <v>3.4829076086956521</v>
      </c>
      <c r="I64" s="101"/>
      <c r="J64" s="103">
        <v>7.06</v>
      </c>
      <c r="K64" s="16"/>
      <c r="L64" s="14"/>
      <c r="M64" s="100">
        <f>'Returns per Gal.'!M71</f>
        <v>1.5149999999999999</v>
      </c>
      <c r="N64" s="115">
        <f>'Returns per Gal.'!N71</f>
        <v>0</v>
      </c>
      <c r="O64" s="100">
        <f>'Returns per Gal.'!O71</f>
        <v>0.28552212732919258</v>
      </c>
      <c r="P64" s="100">
        <f>'Returns per Gal.'!P71</f>
        <v>0</v>
      </c>
      <c r="Q64" s="100">
        <f>'Returns per Gal.'!Q71</f>
        <v>1.8005221273291925</v>
      </c>
      <c r="R64" s="117">
        <f>'Returns per Gal.'!R71</f>
        <v>0</v>
      </c>
      <c r="S64" s="115">
        <f>'Returns per Gal.'!S71</f>
        <v>0</v>
      </c>
      <c r="T64" s="100">
        <f>'Returns per Gal.'!T71</f>
        <v>1.2438955745341616</v>
      </c>
      <c r="U64" s="115">
        <f>'Returns per Gal.'!U71</f>
        <v>0</v>
      </c>
      <c r="V64" s="100">
        <f>'Returns per Gal.'!V71</f>
        <v>0.21179999999999999</v>
      </c>
      <c r="W64" s="115">
        <f>'Returns per Gal.'!W71</f>
        <v>0</v>
      </c>
      <c r="X64" s="100">
        <f>'Returns per Gal.'!X71</f>
        <v>0.21914999999999998</v>
      </c>
      <c r="Y64" s="115">
        <f>'Returns per Gal.'!Y71</f>
        <v>0</v>
      </c>
      <c r="Z64" s="100">
        <f>'Returns per Gal.'!Z71</f>
        <v>1.6748455745341615</v>
      </c>
      <c r="AA64" s="115">
        <f>'Returns per Gal.'!AA71</f>
        <v>0</v>
      </c>
      <c r="AB64" s="100">
        <f>'Returns per Gal.'!AB71</f>
        <v>0.2135298575757576</v>
      </c>
      <c r="AC64" s="115">
        <f>'Returns per Gal.'!AC71</f>
        <v>0</v>
      </c>
      <c r="AD64" s="100">
        <f>'Returns per Gal.'!AD71</f>
        <v>1.8883754321099191</v>
      </c>
      <c r="AE64" s="115">
        <f>'Returns per Gal.'!AE71</f>
        <v>0</v>
      </c>
      <c r="AF64" s="100">
        <f>'Returns per Gal.'!AF71</f>
        <v>1.6028533047807265</v>
      </c>
      <c r="AG64" s="112"/>
      <c r="AH64" s="100">
        <f>'Returns per Gal.'!AF71</f>
        <v>1.6028533047807265</v>
      </c>
      <c r="AI64" s="100">
        <f>'Returns per Gal.'!AI71</f>
        <v>0.30632655279503096</v>
      </c>
      <c r="AJ64" s="100">
        <f>'Returns per Gal.'!AH71</f>
        <v>0</v>
      </c>
      <c r="AK64" s="100">
        <f>'Returns per Gal.'!AK71</f>
        <v>0.12567655279503098</v>
      </c>
      <c r="AL64" s="100">
        <f>'Returns per Gal.'!AL71</f>
        <v>0</v>
      </c>
      <c r="AM64" s="100">
        <f>'Returns per Gal.'!AM71</f>
        <v>-8.7853304780726615E-2</v>
      </c>
      <c r="AN64" s="87">
        <f>'Returns per Gal.'!AN71</f>
        <v>0</v>
      </c>
      <c r="AO64" s="15">
        <f>'Returns per Gal.'!AO71</f>
        <v>0</v>
      </c>
      <c r="AP64" s="88">
        <f>'Returns per Gal.'!AP71</f>
        <v>0</v>
      </c>
      <c r="AQ64" s="100">
        <f>'Returns per Gal.'!AQ71</f>
        <v>0.35910518053375196</v>
      </c>
      <c r="AR64" s="100">
        <f>'Returns per Gal.'!AR71</f>
        <v>0</v>
      </c>
      <c r="AS64" s="100">
        <f>'Returns per Gal.'!AS71</f>
        <v>1.0615340571700436</v>
      </c>
      <c r="AT64" s="100">
        <f>'Returns per Gal.'!AT71</f>
        <v>0</v>
      </c>
      <c r="AU64" s="100">
        <f>'Returns per Gal.'!AU71</f>
        <v>1.4206392377037955</v>
      </c>
      <c r="AV64" s="112">
        <f>'Returns per Gal.'!AV71</f>
        <v>0</v>
      </c>
      <c r="AW64" s="111">
        <f>'Returns per Gal.'!AW71</f>
        <v>0</v>
      </c>
      <c r="AX64" s="100">
        <f>'Returns per Gal.'!AX71</f>
        <v>1.8515892377037955</v>
      </c>
      <c r="AY64" s="100">
        <f>'Returns per Gal.'!AY71</f>
        <v>0</v>
      </c>
      <c r="AZ64" s="100">
        <f>'Returns per Gal.'!AZ71</f>
        <v>2.0651190952795533</v>
      </c>
      <c r="BA64" s="112">
        <f>'Returns per Gal.'!BA71</f>
        <v>0</v>
      </c>
      <c r="BB64" s="111"/>
      <c r="BC64" s="100">
        <f>'Returns per Gal.'!BD71</f>
        <v>-5.1067110374602986E-2</v>
      </c>
      <c r="BD64" s="100">
        <f>'Returns per Gal.'!BE71</f>
        <v>0</v>
      </c>
      <c r="BE64" s="100">
        <f>'Returns per Gal.'!BF71</f>
        <v>-0.26459696795036081</v>
      </c>
      <c r="BF64" s="100">
        <f>'Returns per Gal.'!BG71</f>
        <v>0</v>
      </c>
      <c r="BG64" s="100">
        <f>'Returns per Gal.'!BH71</f>
        <v>-8.7853304780726837E-2</v>
      </c>
      <c r="BH64" s="100">
        <f>'Returns per Gal.'!BI71</f>
        <v>0</v>
      </c>
      <c r="BI64" s="100">
        <f>'Returns per Gal.'!BJ71</f>
        <v>-0.17674366316963397</v>
      </c>
      <c r="BJ64" s="57"/>
      <c r="BL64" s="200">
        <f>'Returns per Bu.'!H71</f>
        <v>3.4829076086956521</v>
      </c>
      <c r="BM64" s="189">
        <f>'Returns per Bu.'!I71</f>
        <v>0</v>
      </c>
      <c r="BN64" s="183">
        <f>'Returns per Bu.'!Q71</f>
        <v>5.0414619565217382</v>
      </c>
      <c r="BO64" s="183">
        <f>'Returns per Bu.'!R71</f>
        <v>0</v>
      </c>
      <c r="BP64" s="361">
        <f>'Returns per Bu.'!S71</f>
        <v>3.2369183553096166</v>
      </c>
      <c r="BQ64" s="182">
        <f>'Returns per Bu.'!AE71</f>
        <v>0</v>
      </c>
      <c r="BR64" s="186">
        <f>'Returns per Bu.'!AF71</f>
        <v>-7.6244581981282311E-2</v>
      </c>
      <c r="BS64" s="182">
        <f>'Returns per Bu.'!AM71</f>
        <v>0</v>
      </c>
      <c r="BT64" s="179">
        <f>'Returns per Bu.'!AN71</f>
        <v>3.9777898655706272</v>
      </c>
      <c r="BU64" s="182">
        <f>'Returns per Bu.'!AO71</f>
        <v>0</v>
      </c>
      <c r="BV64" s="15">
        <f t="shared" si="0"/>
        <v>2.9722953600761217</v>
      </c>
      <c r="BW64" s="100">
        <f>'Returns per Bu.'!AJ71</f>
        <v>1.0054945054945055</v>
      </c>
      <c r="BX64" s="100"/>
      <c r="BY64" s="100">
        <f t="shared" si="2"/>
        <v>1.0615340571700436</v>
      </c>
      <c r="BZ64" s="100"/>
      <c r="CA64" s="100"/>
    </row>
    <row r="65" spans="1:79" ht="13.15" hidden="1" x14ac:dyDescent="0.4">
      <c r="A65" s="8">
        <v>40269</v>
      </c>
      <c r="C65" s="58"/>
      <c r="D65" s="100">
        <v>1.44</v>
      </c>
      <c r="E65" s="28"/>
      <c r="F65" s="102">
        <v>102.57954545454545</v>
      </c>
      <c r="G65" s="101"/>
      <c r="H65" s="100">
        <v>3.3707670454545462</v>
      </c>
      <c r="I65" s="101"/>
      <c r="J65" s="103">
        <v>6.21</v>
      </c>
      <c r="K65" s="16"/>
      <c r="L65" s="91"/>
      <c r="M65" s="100">
        <f>'Returns per Gal.'!M72</f>
        <v>1.44</v>
      </c>
      <c r="N65" s="115">
        <f>'Returns per Gal.'!N72</f>
        <v>0</v>
      </c>
      <c r="O65" s="100">
        <f>'Returns per Gal.'!O72</f>
        <v>0.31140219155844157</v>
      </c>
      <c r="P65" s="100">
        <f>'Returns per Gal.'!P72</f>
        <v>0</v>
      </c>
      <c r="Q65" s="100">
        <f>'Returns per Gal.'!Q72</f>
        <v>1.7514021915584415</v>
      </c>
      <c r="R65" s="117">
        <f>'Returns per Gal.'!R72</f>
        <v>0</v>
      </c>
      <c r="S65" s="115">
        <f>'Returns per Gal.'!S72</f>
        <v>0</v>
      </c>
      <c r="T65" s="100">
        <f>'Returns per Gal.'!T72</f>
        <v>1.2038453733766237</v>
      </c>
      <c r="U65" s="115">
        <f>'Returns per Gal.'!U72</f>
        <v>0</v>
      </c>
      <c r="V65" s="100">
        <f>'Returns per Gal.'!V72</f>
        <v>0.18630000000000002</v>
      </c>
      <c r="W65" s="115">
        <f>'Returns per Gal.'!W72</f>
        <v>0</v>
      </c>
      <c r="X65" s="100">
        <f>'Returns per Gal.'!X72</f>
        <v>0.21914999999999998</v>
      </c>
      <c r="Y65" s="115">
        <f>'Returns per Gal.'!Y72</f>
        <v>0</v>
      </c>
      <c r="Z65" s="100">
        <f>'Returns per Gal.'!Z72</f>
        <v>1.6092953733766238</v>
      </c>
      <c r="AA65" s="115">
        <f>'Returns per Gal.'!AA72</f>
        <v>0</v>
      </c>
      <c r="AB65" s="100">
        <f>'Returns per Gal.'!AB72</f>
        <v>0.2135298575757576</v>
      </c>
      <c r="AC65" s="115">
        <f>'Returns per Gal.'!AC72</f>
        <v>0</v>
      </c>
      <c r="AD65" s="100">
        <f>'Returns per Gal.'!AD72</f>
        <v>1.8228252309523814</v>
      </c>
      <c r="AE65" s="115">
        <f>'Returns per Gal.'!AE72</f>
        <v>0</v>
      </c>
      <c r="AF65" s="100">
        <f>'Returns per Gal.'!AF72</f>
        <v>1.5114230393939398</v>
      </c>
      <c r="AG65" s="112"/>
      <c r="AH65" s="100"/>
      <c r="AI65" s="100">
        <f>'Returns per Gal.'!AI72</f>
        <v>0.32275681818181778</v>
      </c>
      <c r="AJ65" s="100"/>
      <c r="AK65" s="100">
        <f>'Returns per Gal.'!AK72</f>
        <v>0.1421068181818177</v>
      </c>
      <c r="AL65" s="100">
        <f>'Returns per Gal.'!AL72</f>
        <v>0</v>
      </c>
      <c r="AM65" s="100">
        <f>'Returns per Gal.'!AM72</f>
        <v>-7.1423039393939902E-2</v>
      </c>
      <c r="AN65" s="87">
        <f>'Returns per Gal.'!AN72</f>
        <v>0</v>
      </c>
      <c r="AO65" s="15">
        <f>'Returns per Gal.'!AO72</f>
        <v>0</v>
      </c>
      <c r="AP65" s="88">
        <f>'Returns per Gal.'!AP72</f>
        <v>0</v>
      </c>
      <c r="AQ65" s="100">
        <f>'Returns per Gal.'!AQ72</f>
        <v>0.35910518053375196</v>
      </c>
      <c r="AR65" s="100">
        <f>'Returns per Gal.'!AR72</f>
        <v>0</v>
      </c>
      <c r="AS65" s="100">
        <f>'Returns per Gal.'!AS72</f>
        <v>1.0651674056040685</v>
      </c>
      <c r="AT65" s="100">
        <f>'Returns per Gal.'!AT72</f>
        <v>0</v>
      </c>
      <c r="AU65" s="100">
        <f>'Returns per Gal.'!AU72</f>
        <v>1.4242725861378205</v>
      </c>
      <c r="AV65" s="112">
        <f>'Returns per Gal.'!AV72</f>
        <v>0</v>
      </c>
      <c r="AW65" s="111">
        <f>'Returns per Gal.'!AW72</f>
        <v>0</v>
      </c>
      <c r="AX65" s="100">
        <f>'Returns per Gal.'!AX72</f>
        <v>1.8297225861378204</v>
      </c>
      <c r="AY65" s="100">
        <f>'Returns per Gal.'!AY72</f>
        <v>0</v>
      </c>
      <c r="AZ65" s="100">
        <f>'Returns per Gal.'!AZ72</f>
        <v>2.0432524437135777</v>
      </c>
      <c r="BA65" s="112">
        <f>'Returns per Gal.'!BA72</f>
        <v>0</v>
      </c>
      <c r="BB65" s="111"/>
      <c r="BC65" s="100">
        <f>'Returns per Gal.'!BD72</f>
        <v>-7.8320394579378894E-2</v>
      </c>
      <c r="BD65" s="100">
        <f>'Returns per Gal.'!BE72</f>
        <v>0</v>
      </c>
      <c r="BE65" s="100">
        <f>'Returns per Gal.'!BF72</f>
        <v>-0.29185025215513627</v>
      </c>
      <c r="BF65" s="100">
        <f>'Returns per Gal.'!BG72</f>
        <v>0</v>
      </c>
      <c r="BG65" s="100">
        <f>'Returns per Gal.'!BH72</f>
        <v>-7.1423039393939458E-2</v>
      </c>
      <c r="BH65" s="100">
        <f>'Returns per Gal.'!BI72</f>
        <v>0</v>
      </c>
      <c r="BI65" s="100">
        <f>'Returns per Gal.'!BJ72</f>
        <v>-0.22042721276119681</v>
      </c>
      <c r="BJ65" s="57"/>
      <c r="BL65" s="200">
        <f>'Returns per Bu.'!H72</f>
        <v>3.3707670454545462</v>
      </c>
      <c r="BM65" s="189">
        <f>'Returns per Bu.'!I72</f>
        <v>0</v>
      </c>
      <c r="BN65" s="183">
        <f>'Returns per Bu.'!Q72</f>
        <v>4.9039261363636362</v>
      </c>
      <c r="BO65" s="183">
        <f>'Returns per Bu.'!R72</f>
        <v>0</v>
      </c>
      <c r="BP65" s="361">
        <f>'Returns per Bu.'!S72</f>
        <v>3.1707825351515146</v>
      </c>
      <c r="BQ65" s="182">
        <f>'Returns per Bu.'!AE72</f>
        <v>0</v>
      </c>
      <c r="BR65" s="186">
        <f>'Returns per Bu.'!AF72</f>
        <v>-6.1985372047361487E-2</v>
      </c>
      <c r="BS65" s="182">
        <f>'Returns per Bu.'!AM72</f>
        <v>0</v>
      </c>
      <c r="BT65" s="179">
        <f>'Returns per Bu.'!AN72</f>
        <v>3.9879632411858972</v>
      </c>
      <c r="BU65" s="182">
        <f>'Returns per Bu.'!AO72</f>
        <v>0</v>
      </c>
      <c r="BV65" s="15">
        <f t="shared" si="0"/>
        <v>2.9824687356913917</v>
      </c>
      <c r="BW65" s="100">
        <f>'Returns per Bu.'!AJ72</f>
        <v>1.0054945054945055</v>
      </c>
      <c r="BX65" s="100"/>
      <c r="BY65" s="100">
        <f t="shared" si="2"/>
        <v>1.0651674056040685</v>
      </c>
      <c r="BZ65" s="100"/>
      <c r="CA65" s="100"/>
    </row>
    <row r="66" spans="1:79" ht="13.15" hidden="1" x14ac:dyDescent="0.4">
      <c r="A66" s="8">
        <v>40299</v>
      </c>
      <c r="C66" s="58"/>
      <c r="D66" s="100">
        <v>1.5079999999999993</v>
      </c>
      <c r="E66" s="28"/>
      <c r="F66" s="102">
        <v>113.9</v>
      </c>
      <c r="G66" s="101"/>
      <c r="H66" s="100">
        <v>3.4638750000000007</v>
      </c>
      <c r="I66" s="101"/>
      <c r="J66" s="103">
        <v>5.45</v>
      </c>
      <c r="K66" s="16"/>
      <c r="L66" s="14"/>
      <c r="M66" s="100">
        <f>'Returns per Gal.'!M73</f>
        <v>1.5079999999999993</v>
      </c>
      <c r="N66" s="115">
        <f>'Returns per Gal.'!N73</f>
        <v>0</v>
      </c>
      <c r="O66" s="100">
        <f>'Returns per Gal.'!O73</f>
        <v>0.34576785714285718</v>
      </c>
      <c r="P66" s="100">
        <f>'Returns per Gal.'!P73</f>
        <v>0</v>
      </c>
      <c r="Q66" s="100">
        <f>'Returns per Gal.'!Q73</f>
        <v>1.8537678571428566</v>
      </c>
      <c r="R66" s="92"/>
      <c r="S66" s="16"/>
      <c r="T66" s="100">
        <f>'Returns per Gal.'!T73</f>
        <v>1.2370982142857145</v>
      </c>
      <c r="U66" s="115">
        <f>'Returns per Gal.'!U73</f>
        <v>0</v>
      </c>
      <c r="V66" s="100">
        <f>'Returns per Gal.'!V73</f>
        <v>0.16350000000000001</v>
      </c>
      <c r="W66" s="115">
        <f>'Returns per Gal.'!W73</f>
        <v>0</v>
      </c>
      <c r="X66" s="100">
        <f>'Returns per Gal.'!X73</f>
        <v>0.21914999999999998</v>
      </c>
      <c r="Y66" s="115">
        <f>'Returns per Gal.'!Y73</f>
        <v>0</v>
      </c>
      <c r="Z66" s="100">
        <f>'Returns per Gal.'!Z73</f>
        <v>1.6197482142857145</v>
      </c>
      <c r="AA66" s="115">
        <f>'Returns per Gal.'!AA73</f>
        <v>0</v>
      </c>
      <c r="AB66" s="100">
        <f>'Returns per Gal.'!AB73</f>
        <v>0.2135298575757576</v>
      </c>
      <c r="AC66" s="115">
        <f>'Returns per Gal.'!AC73</f>
        <v>0</v>
      </c>
      <c r="AD66" s="100">
        <f>'Returns per Gal.'!AD73</f>
        <v>1.8332780718614721</v>
      </c>
      <c r="AE66" s="115">
        <f>'Returns per Gal.'!AE73</f>
        <v>0</v>
      </c>
      <c r="AF66" s="100">
        <f>'Returns per Gal.'!AF73</f>
        <v>1.4875102147186148</v>
      </c>
      <c r="AG66" s="112"/>
      <c r="AH66" s="100"/>
      <c r="AI66" s="100">
        <f>'Returns per Gal.'!AI73</f>
        <v>0.41466964285714214</v>
      </c>
      <c r="AJ66" s="100"/>
      <c r="AK66" s="100">
        <f>'Returns per Gal.'!AK73</f>
        <v>0.23401964285714216</v>
      </c>
      <c r="AL66" s="100">
        <f>'Returns per Gal.'!AL73</f>
        <v>0</v>
      </c>
      <c r="AM66" s="100">
        <f>'Returns per Gal.'!AM73</f>
        <v>2.0489785281384565E-2</v>
      </c>
      <c r="AN66" s="87">
        <f>'Returns per Gal.'!AN73</f>
        <v>0</v>
      </c>
      <c r="AO66" s="15">
        <f>'Returns per Gal.'!AO73</f>
        <v>0</v>
      </c>
      <c r="AP66" s="88">
        <f>'Returns per Gal.'!AP73</f>
        <v>0</v>
      </c>
      <c r="AQ66" s="100">
        <f>'Returns per Gal.'!AQ73</f>
        <v>0.35910518053375196</v>
      </c>
      <c r="AR66" s="100">
        <f>'Returns per Gal.'!AR73</f>
        <v>0</v>
      </c>
      <c r="AS66" s="100">
        <f>'Returns per Gal.'!AS73</f>
        <v>1.0688007540380935</v>
      </c>
      <c r="AT66" s="100">
        <f>'Returns per Gal.'!AT73</f>
        <v>0</v>
      </c>
      <c r="AU66" s="100">
        <f>'Returns per Gal.'!AU73</f>
        <v>1.4279059345718454</v>
      </c>
      <c r="AV66" s="112">
        <f>'Returns per Gal.'!AV73</f>
        <v>0</v>
      </c>
      <c r="AW66" s="111">
        <f>'Returns per Gal.'!AW73</f>
        <v>0</v>
      </c>
      <c r="AX66" s="100">
        <f>'Returns per Gal.'!AX73</f>
        <v>1.8105559345718454</v>
      </c>
      <c r="AY66" s="100">
        <f>'Returns per Gal.'!AY73</f>
        <v>0</v>
      </c>
      <c r="AZ66" s="100">
        <f>'Returns per Gal.'!AZ73</f>
        <v>2.024085792147603</v>
      </c>
      <c r="BA66" s="112">
        <f>'Returns per Gal.'!BA73</f>
        <v>0</v>
      </c>
      <c r="BB66" s="111"/>
      <c r="BC66" s="100">
        <f>'Returns per Gal.'!BD73</f>
        <v>4.3211922571011252E-2</v>
      </c>
      <c r="BD66" s="100">
        <f>'Returns per Gal.'!BE73</f>
        <v>0</v>
      </c>
      <c r="BE66" s="100">
        <f>'Returns per Gal.'!BF73</f>
        <v>-0.17031793500474635</v>
      </c>
      <c r="BF66" s="100">
        <f>'Returns per Gal.'!BG73</f>
        <v>0</v>
      </c>
      <c r="BG66" s="100">
        <f>'Returns per Gal.'!BH73</f>
        <v>2.0489785281384565E-2</v>
      </c>
      <c r="BH66" s="100">
        <f>'Returns per Gal.'!BI73</f>
        <v>0</v>
      </c>
      <c r="BI66" s="100">
        <f>'Returns per Gal.'!BJ73</f>
        <v>-0.19080772028613091</v>
      </c>
      <c r="BJ66" s="57"/>
      <c r="BL66" s="200">
        <f>'Returns per Bu.'!H73</f>
        <v>3.4638750000000007</v>
      </c>
      <c r="BM66" s="189">
        <f>'Returns per Bu.'!I73</f>
        <v>0</v>
      </c>
      <c r="BN66" s="183">
        <f>'Returns per Bu.'!Q73</f>
        <v>5.1905499999999982</v>
      </c>
      <c r="BO66" s="183">
        <f>'Returns per Bu.'!R73</f>
        <v>0</v>
      </c>
      <c r="BP66" s="361">
        <f>'Returns per Bu.'!S73</f>
        <v>3.521246398787877</v>
      </c>
      <c r="BQ66" s="182">
        <f>'Returns per Bu.'!AE73</f>
        <v>0</v>
      </c>
      <c r="BR66" s="186">
        <f>'Returns per Bu.'!AF73</f>
        <v>1.7782314707051342E-2</v>
      </c>
      <c r="BS66" s="182">
        <f>'Returns per Bu.'!AM73</f>
        <v>0</v>
      </c>
      <c r="BT66" s="179">
        <f>'Returns per Bu.'!AN73</f>
        <v>3.9981366168011672</v>
      </c>
      <c r="BU66" s="182">
        <f>'Returns per Bu.'!AO73</f>
        <v>0</v>
      </c>
      <c r="BV66" s="15">
        <f t="shared" si="0"/>
        <v>2.9926421113066617</v>
      </c>
      <c r="BW66" s="100">
        <f>'Returns per Bu.'!AJ73</f>
        <v>1.0054945054945055</v>
      </c>
      <c r="BX66" s="100"/>
      <c r="BY66" s="100">
        <f t="shared" si="2"/>
        <v>1.0688007540380935</v>
      </c>
      <c r="BZ66" s="100"/>
      <c r="CA66" s="100"/>
    </row>
    <row r="67" spans="1:79" ht="13.15" hidden="1" x14ac:dyDescent="0.4">
      <c r="A67" s="8">
        <v>40330</v>
      </c>
      <c r="C67" s="58"/>
      <c r="D67" s="100">
        <v>1.5227272727272732</v>
      </c>
      <c r="E67" s="28"/>
      <c r="F67" s="102">
        <v>101.85227272727273</v>
      </c>
      <c r="G67" s="101"/>
      <c r="H67" s="100">
        <v>3.2432670454545445</v>
      </c>
      <c r="I67" s="101"/>
      <c r="J67" s="103">
        <v>5.61</v>
      </c>
      <c r="K67" s="16"/>
      <c r="L67" s="14"/>
      <c r="M67" s="100">
        <f>'Returns per Gal.'!M74</f>
        <v>1.5227272727272732</v>
      </c>
      <c r="N67" s="115">
        <f>'Returns per Gal.'!N74</f>
        <v>0</v>
      </c>
      <c r="O67" s="100">
        <f>'Returns per Gal.'!O74</f>
        <v>0.30919439935064941</v>
      </c>
      <c r="P67" s="100">
        <f>'Returns per Gal.'!P74</f>
        <v>0</v>
      </c>
      <c r="Q67" s="100">
        <f>'Returns per Gal.'!Q74</f>
        <v>1.8319216720779226</v>
      </c>
      <c r="R67" s="92"/>
      <c r="S67" s="16"/>
      <c r="T67" s="100">
        <f>'Returns per Gal.'!T74</f>
        <v>1.1583096590909088</v>
      </c>
      <c r="U67" s="115">
        <f>'Returns per Gal.'!U74</f>
        <v>0</v>
      </c>
      <c r="V67" s="100">
        <f>'Returns per Gal.'!V74</f>
        <v>0.16830000000000001</v>
      </c>
      <c r="W67" s="115">
        <f>'Returns per Gal.'!W74</f>
        <v>0</v>
      </c>
      <c r="X67" s="100">
        <f>'Returns per Gal.'!X74</f>
        <v>0.21914999999999998</v>
      </c>
      <c r="Y67" s="115">
        <f>'Returns per Gal.'!Y74</f>
        <v>0</v>
      </c>
      <c r="Z67" s="100">
        <f>'Returns per Gal.'!Z74</f>
        <v>1.5457596590909088</v>
      </c>
      <c r="AA67" s="115">
        <f>'Returns per Gal.'!AA74</f>
        <v>0</v>
      </c>
      <c r="AB67" s="100">
        <f>'Returns per Gal.'!AB74</f>
        <v>0.2135298575757576</v>
      </c>
      <c r="AC67" s="115">
        <f>'Returns per Gal.'!AC74</f>
        <v>0</v>
      </c>
      <c r="AD67" s="100">
        <f>'Returns per Gal.'!AD74</f>
        <v>1.7592895166666664</v>
      </c>
      <c r="AE67" s="115">
        <f>'Returns per Gal.'!AE74</f>
        <v>0</v>
      </c>
      <c r="AF67" s="100">
        <f>'Returns per Gal.'!AF74</f>
        <v>1.450095117316017</v>
      </c>
      <c r="AG67" s="112"/>
      <c r="AH67" s="100"/>
      <c r="AI67" s="100">
        <f>'Returns per Gal.'!AI74</f>
        <v>0.4668120129870138</v>
      </c>
      <c r="AJ67" s="100"/>
      <c r="AK67" s="100">
        <f>'Returns per Gal.'!AK74</f>
        <v>0.28616201298701371</v>
      </c>
      <c r="AL67" s="100">
        <f>'Returns per Gal.'!AL74</f>
        <v>0</v>
      </c>
      <c r="AM67" s="100">
        <f>'Returns per Gal.'!AM74</f>
        <v>7.2632155411256116E-2</v>
      </c>
      <c r="AN67" s="87">
        <f>'Returns per Gal.'!AN74</f>
        <v>0</v>
      </c>
      <c r="AO67" s="15">
        <f>'Returns per Gal.'!AO74</f>
        <v>0</v>
      </c>
      <c r="AP67" s="88">
        <f>'Returns per Gal.'!AP74</f>
        <v>0</v>
      </c>
      <c r="AQ67" s="100">
        <f>'Returns per Gal.'!AQ74</f>
        <v>0.35910518053375196</v>
      </c>
      <c r="AR67" s="100">
        <f>'Returns per Gal.'!AR74</f>
        <v>0</v>
      </c>
      <c r="AS67" s="100">
        <f>'Returns per Gal.'!AS74</f>
        <v>1.0724341024721187</v>
      </c>
      <c r="AT67" s="100">
        <f>'Returns per Gal.'!AT74</f>
        <v>0</v>
      </c>
      <c r="AU67" s="100">
        <f>'Returns per Gal.'!AU74</f>
        <v>1.4315392830058706</v>
      </c>
      <c r="AV67" s="112">
        <f>'Returns per Gal.'!AV74</f>
        <v>0</v>
      </c>
      <c r="AW67" s="111">
        <f>'Returns per Gal.'!AW74</f>
        <v>0</v>
      </c>
      <c r="AX67" s="100">
        <f>'Returns per Gal.'!AX74</f>
        <v>1.8189892830058705</v>
      </c>
      <c r="AY67" s="100">
        <f>'Returns per Gal.'!AY74</f>
        <v>0</v>
      </c>
      <c r="AZ67" s="100">
        <f>'Returns per Gal.'!AZ74</f>
        <v>2.0325191405816279</v>
      </c>
      <c r="BA67" s="112">
        <f>'Returns per Gal.'!BA74</f>
        <v>0</v>
      </c>
      <c r="BB67" s="111"/>
      <c r="BC67" s="100">
        <f>'Returns per Gal.'!BD74</f>
        <v>1.2932389072052075E-2</v>
      </c>
      <c r="BD67" s="100">
        <f>'Returns per Gal.'!BE74</f>
        <v>0</v>
      </c>
      <c r="BE67" s="100">
        <f>'Returns per Gal.'!BF74</f>
        <v>-0.2005974685037053</v>
      </c>
      <c r="BF67" s="100">
        <f>'Returns per Gal.'!BG74</f>
        <v>0</v>
      </c>
      <c r="BG67" s="100">
        <f>'Returns per Gal.'!BH74</f>
        <v>7.263215541125656E-2</v>
      </c>
      <c r="BH67" s="100">
        <f>'Returns per Gal.'!BI74</f>
        <v>0</v>
      </c>
      <c r="BI67" s="100">
        <f>'Returns per Gal.'!BJ74</f>
        <v>-0.27322962391496186</v>
      </c>
      <c r="BJ67" s="57"/>
      <c r="BL67" s="200">
        <f>'Returns per Bu.'!H74</f>
        <v>3.2432670454545445</v>
      </c>
      <c r="BM67" s="189">
        <f>'Returns per Bu.'!I74</f>
        <v>0</v>
      </c>
      <c r="BN67" s="183">
        <f>'Returns per Bu.'!Q74</f>
        <v>5.1293806818181826</v>
      </c>
      <c r="BO67" s="183">
        <f>'Returns per Bu.'!R74</f>
        <v>0</v>
      </c>
      <c r="BP67" s="361">
        <f>'Returns per Bu.'!S74</f>
        <v>3.4466370806060613</v>
      </c>
      <c r="BQ67" s="182">
        <f>'Returns per Bu.'!AE74</f>
        <v>0</v>
      </c>
      <c r="BR67" s="186">
        <f>'Returns per Bu.'!AF74</f>
        <v>6.3034718404191642E-2</v>
      </c>
      <c r="BS67" s="182">
        <f>'Returns per Bu.'!AM74</f>
        <v>0</v>
      </c>
      <c r="BT67" s="179">
        <f>'Returns per Bu.'!AN74</f>
        <v>4.0083099924164376</v>
      </c>
      <c r="BU67" s="182">
        <f>'Returns per Bu.'!AO74</f>
        <v>0</v>
      </c>
      <c r="BV67" s="15">
        <f t="shared" ref="BV67:BV116" si="3">BT67-BW67</f>
        <v>3.0028154869219321</v>
      </c>
      <c r="BW67" s="100">
        <f>'Returns per Bu.'!AJ74</f>
        <v>1.0054945054945055</v>
      </c>
      <c r="BX67" s="100"/>
      <c r="BY67" s="100">
        <f t="shared" ref="BY67:BY72" si="4">AS67</f>
        <v>1.0724341024721187</v>
      </c>
      <c r="BZ67" s="100"/>
      <c r="CA67" s="100"/>
    </row>
    <row r="68" spans="1:79" ht="13.15" hidden="1" x14ac:dyDescent="0.4">
      <c r="A68" s="8">
        <v>40360</v>
      </c>
      <c r="C68" s="58"/>
      <c r="D68" s="100">
        <v>1.5079545454545453</v>
      </c>
      <c r="E68" s="28"/>
      <c r="F68" s="102">
        <v>102.19047619047619</v>
      </c>
      <c r="G68" s="101"/>
      <c r="H68" s="100">
        <v>3.4111011904761894</v>
      </c>
      <c r="I68" s="101"/>
      <c r="J68" s="103">
        <v>5.69</v>
      </c>
      <c r="K68" s="16"/>
      <c r="L68" s="91"/>
      <c r="M68" s="100">
        <f>'Returns per Gal.'!M75</f>
        <v>1.5079545454545453</v>
      </c>
      <c r="N68" s="115">
        <f>'Returns per Gal.'!N75</f>
        <v>0</v>
      </c>
      <c r="O68" s="100">
        <f>'Returns per Gal.'!O75</f>
        <v>0.31022108843537416</v>
      </c>
      <c r="P68" s="100">
        <f>'Returns per Gal.'!P75</f>
        <v>0</v>
      </c>
      <c r="Q68" s="100">
        <f>'Returns per Gal.'!Q75</f>
        <v>1.8181756338899195</v>
      </c>
      <c r="R68" s="92"/>
      <c r="S68" s="16"/>
      <c r="T68" s="100">
        <f>'Returns per Gal.'!T75</f>
        <v>1.2182504251700677</v>
      </c>
      <c r="U68" s="115">
        <f>'Returns per Gal.'!U75</f>
        <v>0</v>
      </c>
      <c r="V68" s="100">
        <f>'Returns per Gal.'!V75</f>
        <v>0.17070000000000002</v>
      </c>
      <c r="W68" s="115">
        <f>'Returns per Gal.'!W75</f>
        <v>0</v>
      </c>
      <c r="X68" s="100">
        <f>'Returns per Gal.'!X75</f>
        <v>0.21914999999999998</v>
      </c>
      <c r="Y68" s="115">
        <f>'Returns per Gal.'!Y75</f>
        <v>0</v>
      </c>
      <c r="Z68" s="100">
        <f>'Returns per Gal.'!Z75</f>
        <v>1.6081004251700677</v>
      </c>
      <c r="AA68" s="115">
        <f>'Returns per Gal.'!AA75</f>
        <v>0</v>
      </c>
      <c r="AB68" s="100">
        <f>'Returns per Gal.'!AB75</f>
        <v>0.2135298575757576</v>
      </c>
      <c r="AC68" s="115">
        <f>'Returns per Gal.'!AC75</f>
        <v>0</v>
      </c>
      <c r="AD68" s="100">
        <f>'Returns per Gal.'!AD75</f>
        <v>1.8216302827458253</v>
      </c>
      <c r="AE68" s="115">
        <f>'Returns per Gal.'!AE75</f>
        <v>0</v>
      </c>
      <c r="AF68" s="100">
        <f>'Returns per Gal.'!AF75</f>
        <v>1.5114091943104511</v>
      </c>
      <c r="AG68" s="112"/>
      <c r="AH68" s="100"/>
      <c r="AI68" s="100">
        <f>'Returns per Gal.'!AI75</f>
        <v>0.39072520871985189</v>
      </c>
      <c r="AJ68" s="100"/>
      <c r="AK68" s="100">
        <f>'Returns per Gal.'!AK75</f>
        <v>0.21007520871985186</v>
      </c>
      <c r="AL68" s="100">
        <f>'Returns per Gal.'!AL75</f>
        <v>0</v>
      </c>
      <c r="AM68" s="100">
        <f>'Returns per Gal.'!AM75</f>
        <v>-3.4546488559057398E-3</v>
      </c>
      <c r="AN68" s="87">
        <f>'Returns per Gal.'!AN75</f>
        <v>0</v>
      </c>
      <c r="AO68" s="15">
        <f>'Returns per Gal.'!AO75</f>
        <v>0</v>
      </c>
      <c r="AP68" s="88">
        <f>'Returns per Gal.'!AP75</f>
        <v>0</v>
      </c>
      <c r="AQ68" s="100">
        <f>'Returns per Gal.'!AQ75</f>
        <v>0.35910518053375196</v>
      </c>
      <c r="AR68" s="100">
        <f>'Returns per Gal.'!AR75</f>
        <v>0</v>
      </c>
      <c r="AS68" s="100">
        <f>'Returns per Gal.'!AS75</f>
        <v>1.0760674509061439</v>
      </c>
      <c r="AT68" s="100">
        <f>'Returns per Gal.'!AT75</f>
        <v>0</v>
      </c>
      <c r="AU68" s="100">
        <f>'Returns per Gal.'!AU75</f>
        <v>1.4351726314398958</v>
      </c>
      <c r="AV68" s="112">
        <f>'Returns per Gal.'!AV75</f>
        <v>0</v>
      </c>
      <c r="AW68" s="111">
        <f>'Returns per Gal.'!AW75</f>
        <v>0</v>
      </c>
      <c r="AX68" s="100">
        <f>'Returns per Gal.'!AX75</f>
        <v>1.8250226314398958</v>
      </c>
      <c r="AY68" s="100">
        <f>'Returns per Gal.'!AY75</f>
        <v>0</v>
      </c>
      <c r="AZ68" s="100">
        <f>'Returns per Gal.'!AZ75</f>
        <v>2.0385524890156534</v>
      </c>
      <c r="BA68" s="112">
        <f>'Returns per Gal.'!BA75</f>
        <v>0</v>
      </c>
      <c r="BB68" s="111"/>
      <c r="BC68" s="100">
        <f>'Returns per Gal.'!BD75</f>
        <v>-6.8469975499763081E-3</v>
      </c>
      <c r="BD68" s="100">
        <f>'Returns per Gal.'!BE75</f>
        <v>0</v>
      </c>
      <c r="BE68" s="100">
        <f>'Returns per Gal.'!BF75</f>
        <v>-0.22037685512573391</v>
      </c>
      <c r="BF68" s="100">
        <f>'Returns per Gal.'!BG75</f>
        <v>0</v>
      </c>
      <c r="BG68" s="100">
        <f>'Returns per Gal.'!BH75</f>
        <v>-3.4546488559057398E-3</v>
      </c>
      <c r="BH68" s="100">
        <f>'Returns per Gal.'!BI75</f>
        <v>0</v>
      </c>
      <c r="BI68" s="100">
        <f>'Returns per Gal.'!BJ75</f>
        <v>-0.21692220626982817</v>
      </c>
      <c r="BJ68" s="57"/>
      <c r="BL68" s="200">
        <f>'Returns per Bu.'!H75</f>
        <v>3.4111011904761894</v>
      </c>
      <c r="BM68" s="189">
        <f>'Returns per Bu.'!I75</f>
        <v>0</v>
      </c>
      <c r="BN68" s="183">
        <f>'Returns per Bu.'!Q75</f>
        <v>5.0908917748917748</v>
      </c>
      <c r="BO68" s="183">
        <f>'Returns per Bu.'!R75</f>
        <v>0</v>
      </c>
      <c r="BP68" s="361">
        <f>'Returns per Bu.'!S75</f>
        <v>3.4014281736796534</v>
      </c>
      <c r="BQ68" s="182">
        <f>'Returns per Bu.'!AE75</f>
        <v>0</v>
      </c>
      <c r="BR68" s="186">
        <f>'Returns per Bu.'!AF75</f>
        <v>-2.9981599277120142E-3</v>
      </c>
      <c r="BS68" s="182">
        <f>'Returns per Bu.'!AM75</f>
        <v>0</v>
      </c>
      <c r="BT68" s="179">
        <f>'Returns per Bu.'!AN75</f>
        <v>4.018483368031708</v>
      </c>
      <c r="BU68" s="182">
        <f>'Returns per Bu.'!AO75</f>
        <v>0</v>
      </c>
      <c r="BV68" s="15">
        <f t="shared" si="3"/>
        <v>3.0129888625372026</v>
      </c>
      <c r="BW68" s="100">
        <f>'Returns per Bu.'!AJ75</f>
        <v>1.0054945054945055</v>
      </c>
      <c r="BX68" s="100"/>
      <c r="BY68" s="100">
        <f t="shared" si="4"/>
        <v>1.0760674509061439</v>
      </c>
      <c r="BZ68" s="100"/>
      <c r="CA68" s="100"/>
    </row>
    <row r="69" spans="1:79" ht="13.15" hidden="1" x14ac:dyDescent="0.4">
      <c r="A69" s="8">
        <v>40391</v>
      </c>
      <c r="C69" s="58"/>
      <c r="D69" s="100">
        <v>1.6931818181818188</v>
      </c>
      <c r="E69" s="28"/>
      <c r="F69" s="102">
        <v>105.75</v>
      </c>
      <c r="G69" s="101"/>
      <c r="H69" s="100">
        <v>3.6240909090909099</v>
      </c>
      <c r="I69" s="101"/>
      <c r="J69" s="103">
        <v>5.76</v>
      </c>
      <c r="K69" s="16"/>
      <c r="L69" s="91"/>
      <c r="M69" s="100">
        <f>'Returns per Gal.'!M76</f>
        <v>1.6931818181818188</v>
      </c>
      <c r="N69" s="115">
        <f>'Returns per Gal.'!N76</f>
        <v>0</v>
      </c>
      <c r="O69" s="100">
        <f>'Returns per Gal.'!O76</f>
        <v>0.32102678571428572</v>
      </c>
      <c r="P69" s="100">
        <f>'Returns per Gal.'!P76</f>
        <v>0</v>
      </c>
      <c r="Q69" s="100">
        <f>'Returns per Gal.'!Q76</f>
        <v>2.0142086038961047</v>
      </c>
      <c r="R69" s="92"/>
      <c r="S69" s="16"/>
      <c r="T69" s="100">
        <f>'Returns per Gal.'!T76</f>
        <v>1.2943181818181821</v>
      </c>
      <c r="U69" s="115">
        <f>'Returns per Gal.'!U76</f>
        <v>0</v>
      </c>
      <c r="V69" s="100">
        <f>'Returns per Gal.'!V76</f>
        <v>0.17279999999999998</v>
      </c>
      <c r="W69" s="115">
        <f>'Returns per Gal.'!W76</f>
        <v>0</v>
      </c>
      <c r="X69" s="100">
        <f>'Returns per Gal.'!X76</f>
        <v>0.21914999999999998</v>
      </c>
      <c r="Y69" s="115">
        <f>'Returns per Gal.'!Y76</f>
        <v>0</v>
      </c>
      <c r="Z69" s="100">
        <f>'Returns per Gal.'!Z76</f>
        <v>1.6862681818181822</v>
      </c>
      <c r="AA69" s="115">
        <f>'Returns per Gal.'!AA76</f>
        <v>0</v>
      </c>
      <c r="AB69" s="100">
        <f>'Returns per Gal.'!AB76</f>
        <v>0.2135298575757576</v>
      </c>
      <c r="AC69" s="115">
        <f>'Returns per Gal.'!AC76</f>
        <v>0</v>
      </c>
      <c r="AD69" s="100">
        <f>'Returns per Gal.'!AD76</f>
        <v>1.8997980393939398</v>
      </c>
      <c r="AE69" s="115">
        <f>'Returns per Gal.'!AE76</f>
        <v>0</v>
      </c>
      <c r="AF69" s="100">
        <f>'Returns per Gal.'!AF76</f>
        <v>1.5787712536796541</v>
      </c>
      <c r="AG69" s="112"/>
      <c r="AH69" s="100"/>
      <c r="AI69" s="100">
        <f>'Returns per Gal.'!AI76</f>
        <v>0.5085904220779226</v>
      </c>
      <c r="AJ69" s="100"/>
      <c r="AK69" s="100">
        <f>'Returns per Gal.'!AK76</f>
        <v>0.32794042207792251</v>
      </c>
      <c r="AL69" s="100">
        <f>'Returns per Gal.'!AL76</f>
        <v>0</v>
      </c>
      <c r="AM69" s="100">
        <f>'Returns per Gal.'!AM76</f>
        <v>0.11441056450216491</v>
      </c>
      <c r="AN69" s="87">
        <f>'Returns per Gal.'!AN76</f>
        <v>0</v>
      </c>
      <c r="AO69" s="17">
        <f>'Returns per Gal.'!AO76</f>
        <v>0</v>
      </c>
      <c r="AP69" s="88">
        <f>'Returns per Gal.'!AP76</f>
        <v>0</v>
      </c>
      <c r="AQ69" s="100">
        <f>'Returns per Gal.'!AQ76</f>
        <v>0.35910518053375196</v>
      </c>
      <c r="AR69" s="100">
        <f>'Returns per Gal.'!AR76</f>
        <v>0</v>
      </c>
      <c r="AS69" s="100">
        <f>'Returns per Gal.'!AS76</f>
        <v>1.0797007993401686</v>
      </c>
      <c r="AT69" s="100">
        <f>'Returns per Gal.'!AT76</f>
        <v>0</v>
      </c>
      <c r="AU69" s="100">
        <f>'Returns per Gal.'!AU76</f>
        <v>1.4388059798739206</v>
      </c>
      <c r="AV69" s="112">
        <f>'Returns per Gal.'!AV76</f>
        <v>0</v>
      </c>
      <c r="AW69" s="111">
        <f>'Returns per Gal.'!AW76</f>
        <v>0</v>
      </c>
      <c r="AX69" s="100">
        <f>'Returns per Gal.'!AX76</f>
        <v>1.8307559798739206</v>
      </c>
      <c r="AY69" s="100">
        <f>'Returns per Gal.'!AY76</f>
        <v>0</v>
      </c>
      <c r="AZ69" s="100">
        <f>'Returns per Gal.'!AZ76</f>
        <v>2.044285837449678</v>
      </c>
      <c r="BA69" s="112">
        <f>'Returns per Gal.'!BA76</f>
        <v>0</v>
      </c>
      <c r="BB69" s="111"/>
      <c r="BC69" s="100">
        <f>'Returns per Gal.'!BD76</f>
        <v>0.1834526240221841</v>
      </c>
      <c r="BD69" s="100">
        <f>'Returns per Gal.'!BE76</f>
        <v>0</v>
      </c>
      <c r="BE69" s="100">
        <f>'Returns per Gal.'!BF76</f>
        <v>-3.0077233553573279E-2</v>
      </c>
      <c r="BF69" s="100">
        <f>'Returns per Gal.'!BG76</f>
        <v>0</v>
      </c>
      <c r="BG69" s="100">
        <f>'Returns per Gal.'!BH76</f>
        <v>0.11441056450216514</v>
      </c>
      <c r="BH69" s="100">
        <f>'Returns per Gal.'!BI76</f>
        <v>0</v>
      </c>
      <c r="BI69" s="100">
        <f>'Returns per Gal.'!BJ76</f>
        <v>-0.14448779805573841</v>
      </c>
      <c r="BJ69" s="57"/>
      <c r="BL69" s="200">
        <f>'Returns per Bu.'!H76</f>
        <v>3.6240909090909099</v>
      </c>
      <c r="BM69" s="189">
        <f>'Returns per Bu.'!I76</f>
        <v>0</v>
      </c>
      <c r="BN69" s="183">
        <f>'Returns per Bu.'!Q76</f>
        <v>5.6397840909090924</v>
      </c>
      <c r="BO69" s="183">
        <f>'Returns per Bu.'!R76</f>
        <v>0</v>
      </c>
      <c r="BP69" s="361">
        <f>'Returns per Bu.'!S76</f>
        <v>3.9444404896969711</v>
      </c>
      <c r="BQ69" s="182">
        <f>'Returns per Bu.'!AE76</f>
        <v>0</v>
      </c>
      <c r="BR69" s="186">
        <f>'Returns per Bu.'!AF76</f>
        <v>9.9292629759145462E-2</v>
      </c>
      <c r="BS69" s="182">
        <f>'Returns per Bu.'!AM76</f>
        <v>0</v>
      </c>
      <c r="BT69" s="179">
        <f>'Returns per Bu.'!AN76</f>
        <v>4.0286567436469776</v>
      </c>
      <c r="BU69" s="182">
        <f>'Returns per Bu.'!AO76</f>
        <v>0</v>
      </c>
      <c r="BV69" s="15">
        <f t="shared" si="3"/>
        <v>3.0231622381524721</v>
      </c>
      <c r="BW69" s="100">
        <f>'Returns per Bu.'!AJ76</f>
        <v>1.0054945054945055</v>
      </c>
      <c r="BX69" s="100"/>
      <c r="BY69" s="100">
        <f t="shared" si="4"/>
        <v>1.0797007993401686</v>
      </c>
      <c r="BZ69" s="100"/>
      <c r="CA69" s="100"/>
    </row>
    <row r="70" spans="1:79" ht="13.15" hidden="1" x14ac:dyDescent="0.4">
      <c r="A70" s="8">
        <v>40422</v>
      </c>
      <c r="C70" s="58"/>
      <c r="D70" s="100">
        <v>2.0068181818181809</v>
      </c>
      <c r="E70" s="28">
        <f>'Returns per Gal.'!E77</f>
        <v>0</v>
      </c>
      <c r="F70" s="102">
        <v>123.21428571428571</v>
      </c>
      <c r="G70" s="101">
        <f>'Returns per Gal.'!G77</f>
        <v>0</v>
      </c>
      <c r="H70" s="100">
        <v>4.3160089285714278</v>
      </c>
      <c r="I70" s="101">
        <f>'Returns per Gal.'!I77</f>
        <v>0</v>
      </c>
      <c r="J70" s="103">
        <v>5.59</v>
      </c>
      <c r="K70" s="92">
        <f>'Returns per Gal.'!K77</f>
        <v>0</v>
      </c>
      <c r="L70" s="16"/>
      <c r="M70" s="100">
        <f>'Returns per Gal.'!M77</f>
        <v>2.0068181818181809</v>
      </c>
      <c r="N70" s="115">
        <f>'Returns per Gal.'!N77</f>
        <v>0</v>
      </c>
      <c r="O70" s="100">
        <f>'Returns per Gal.'!O77</f>
        <v>0.37404336734693877</v>
      </c>
      <c r="P70" s="100">
        <f>'Returns per Gal.'!P77</f>
        <v>0</v>
      </c>
      <c r="Q70" s="100">
        <f>'Returns per Gal.'!Q77</f>
        <v>2.3808615491651199</v>
      </c>
      <c r="R70" s="92"/>
      <c r="S70" s="16"/>
      <c r="T70" s="100">
        <f>'Returns per Gal.'!T77</f>
        <v>1.5414317602040815</v>
      </c>
      <c r="U70" s="115">
        <f>'Returns per Gal.'!U77</f>
        <v>0</v>
      </c>
      <c r="V70" s="100">
        <f>'Returns per Gal.'!V77</f>
        <v>0.16769999999999999</v>
      </c>
      <c r="W70" s="115">
        <f>'Returns per Gal.'!W77</f>
        <v>0</v>
      </c>
      <c r="X70" s="100">
        <f>'Returns per Gal.'!X77</f>
        <v>0.21914999999999998</v>
      </c>
      <c r="Y70" s="115">
        <f>'Returns per Gal.'!Y77</f>
        <v>0</v>
      </c>
      <c r="Z70" s="100">
        <f>'Returns per Gal.'!Z77</f>
        <v>1.9282817602040814</v>
      </c>
      <c r="AA70" s="115">
        <f>'Returns per Gal.'!AA77</f>
        <v>0</v>
      </c>
      <c r="AB70" s="100">
        <f>'Returns per Gal.'!AB77</f>
        <v>0.2135298575757576</v>
      </c>
      <c r="AC70" s="115">
        <f>'Returns per Gal.'!AC77</f>
        <v>0</v>
      </c>
      <c r="AD70" s="100">
        <f>'Returns per Gal.'!AD77</f>
        <v>2.141811617779839</v>
      </c>
      <c r="AE70" s="115">
        <f>'Returns per Gal.'!AE77</f>
        <v>0</v>
      </c>
      <c r="AF70" s="100">
        <f>'Returns per Gal.'!AF77</f>
        <v>1.7677682504329002</v>
      </c>
      <c r="AG70" s="112"/>
      <c r="AH70" s="100"/>
      <c r="AI70" s="100">
        <f>'Returns per Gal.'!AI77</f>
        <v>0.63322978896103854</v>
      </c>
      <c r="AJ70" s="100"/>
      <c r="AK70" s="100">
        <f>'Returns per Gal.'!AK77</f>
        <v>0.45257978896103856</v>
      </c>
      <c r="AL70" s="100">
        <f>'Returns per Gal.'!AL77</f>
        <v>0</v>
      </c>
      <c r="AM70" s="100">
        <f>'Returns per Gal.'!AM77</f>
        <v>0.23904993138528097</v>
      </c>
      <c r="AN70" s="87">
        <f>'Returns per Gal.'!AN77</f>
        <v>0</v>
      </c>
      <c r="AO70" s="17">
        <f>'Returns per Gal.'!AO77</f>
        <v>0</v>
      </c>
      <c r="AP70" s="88">
        <f>'Returns per Gal.'!AP77</f>
        <v>0</v>
      </c>
      <c r="AQ70" s="100">
        <f>'Returns per Gal.'!AQ77</f>
        <v>0.39826839826839833</v>
      </c>
      <c r="AR70" s="100">
        <f>'Returns per Gal.'!AR77</f>
        <v>0</v>
      </c>
      <c r="AS70" s="100">
        <f>'Returns per Gal.'!AS77</f>
        <v>0.89657911649981981</v>
      </c>
      <c r="AT70" s="100">
        <f>'Returns per Gal.'!AT77</f>
        <v>0</v>
      </c>
      <c r="AU70" s="100">
        <f>'Returns per Gal.'!AU77</f>
        <v>1.2948475147682181</v>
      </c>
      <c r="AV70" s="112">
        <f>'Returns per Gal.'!AV77</f>
        <v>0</v>
      </c>
      <c r="AW70" s="111">
        <f>'Returns per Gal.'!AW77</f>
        <v>0</v>
      </c>
      <c r="AX70" s="100">
        <f>'Returns per Gal.'!AX77</f>
        <v>1.681697514768218</v>
      </c>
      <c r="AY70" s="100">
        <f>'Returns per Gal.'!AY77</f>
        <v>0</v>
      </c>
      <c r="AZ70" s="100">
        <f>'Returns per Gal.'!AZ77</f>
        <v>1.8952273723439756</v>
      </c>
      <c r="BA70" s="112">
        <f>'Returns per Gal.'!BA77</f>
        <v>0</v>
      </c>
      <c r="BB70" s="111"/>
      <c r="BC70" s="100">
        <f>'Returns per Gal.'!BD77</f>
        <v>0.69916403439690189</v>
      </c>
      <c r="BD70" s="100">
        <f>'Returns per Gal.'!BE77</f>
        <v>0</v>
      </c>
      <c r="BE70" s="100">
        <f>'Returns per Gal.'!BF77</f>
        <v>0.48563417682114429</v>
      </c>
      <c r="BF70" s="100">
        <f>'Returns per Gal.'!BG77</f>
        <v>0</v>
      </c>
      <c r="BG70" s="100">
        <f>'Returns per Gal.'!BH77</f>
        <v>0.23904993138528097</v>
      </c>
      <c r="BH70" s="100">
        <f>'Returns per Gal.'!BI77</f>
        <v>0</v>
      </c>
      <c r="BI70" s="100">
        <f>'Returns per Gal.'!BJ77</f>
        <v>0.24658424543586333</v>
      </c>
      <c r="BJ70" s="57"/>
      <c r="BL70" s="200">
        <f>'Returns per Bu.'!H77</f>
        <v>4.3160089285714278</v>
      </c>
      <c r="BM70" s="189">
        <f>'Returns per Bu.'!I77</f>
        <v>0</v>
      </c>
      <c r="BN70" s="183">
        <f>'Returns per Bu.'!Q77</f>
        <v>6.6664123376623348</v>
      </c>
      <c r="BO70" s="183">
        <f>'Returns per Bu.'!R77</f>
        <v>0</v>
      </c>
      <c r="BP70" s="361">
        <f>'Returns per Bu.'!S77</f>
        <v>4.9853487364502138</v>
      </c>
      <c r="BQ70" s="182">
        <f>'Returns per Bu.'!AE77</f>
        <v>0</v>
      </c>
      <c r="BR70" s="186">
        <f>'Returns per Bu.'!AF77</f>
        <v>0.20746245274000644</v>
      </c>
      <c r="BS70" s="182">
        <f>'Returns per Bu.'!AM77</f>
        <v>0</v>
      </c>
      <c r="BT70" s="179">
        <f>'Returns per Bu.'!AN77</f>
        <v>3.6255730413510103</v>
      </c>
      <c r="BU70" s="182">
        <f>'Returns per Bu.'!AO77</f>
        <v>0</v>
      </c>
      <c r="BV70" s="15">
        <f t="shared" si="3"/>
        <v>2.5104215261994951</v>
      </c>
      <c r="BW70" s="100">
        <f>'Returns per Bu.'!AJ77</f>
        <v>1.1151515151515152</v>
      </c>
      <c r="BX70" s="100"/>
      <c r="BY70" s="100">
        <f t="shared" si="4"/>
        <v>0.89657911649981981</v>
      </c>
      <c r="BZ70" s="100"/>
      <c r="CA70" s="100"/>
    </row>
    <row r="71" spans="1:79" ht="13.15" hidden="1" x14ac:dyDescent="0.4">
      <c r="A71" s="8">
        <v>40452</v>
      </c>
      <c r="C71" s="58"/>
      <c r="D71" s="100">
        <v>2.1119047619047624</v>
      </c>
      <c r="E71" s="28"/>
      <c r="F71" s="102">
        <v>141.92261904761904</v>
      </c>
      <c r="G71" s="101"/>
      <c r="H71" s="100">
        <v>4.9546041666666651</v>
      </c>
      <c r="I71" s="101"/>
      <c r="J71" s="103">
        <v>4.8499999999999996</v>
      </c>
      <c r="K71" s="92">
        <f>'Returns per Gal.'!K79</f>
        <v>0</v>
      </c>
      <c r="L71" s="16"/>
      <c r="M71" s="100">
        <f>'Returns per Gal.'!M78</f>
        <v>2.1119047619047624</v>
      </c>
      <c r="N71" s="115">
        <f>'Returns per Gal.'!N78</f>
        <v>0</v>
      </c>
      <c r="O71" s="100">
        <f>'Returns per Gal.'!O78</f>
        <v>0.43083652210884354</v>
      </c>
      <c r="P71" s="100">
        <f>'Returns per Gal.'!P78</f>
        <v>0</v>
      </c>
      <c r="Q71" s="100">
        <f>'Returns per Gal.'!Q78</f>
        <v>2.5427412840136059</v>
      </c>
      <c r="R71" s="92"/>
      <c r="S71" s="16"/>
      <c r="T71" s="100">
        <f>'Returns per Gal.'!T78</f>
        <v>1.7695014880952378</v>
      </c>
      <c r="U71" s="115">
        <f>'Returns per Gal.'!U78</f>
        <v>0</v>
      </c>
      <c r="V71" s="100">
        <f>'Returns per Gal.'!V78</f>
        <v>0.14549999999999999</v>
      </c>
      <c r="W71" s="115">
        <f>'Returns per Gal.'!W78</f>
        <v>0</v>
      </c>
      <c r="X71" s="100">
        <f>'Returns per Gal.'!X78</f>
        <v>0.21914999999999998</v>
      </c>
      <c r="Y71" s="115">
        <f>'Returns per Gal.'!Y78</f>
        <v>0</v>
      </c>
      <c r="Z71" s="100">
        <f>'Returns per Gal.'!Z78</f>
        <v>2.1341514880952377</v>
      </c>
      <c r="AA71" s="115">
        <f>'Returns per Gal.'!AA78</f>
        <v>0</v>
      </c>
      <c r="AB71" s="100">
        <f>'Returns per Gal.'!AB78</f>
        <v>0.2135298575757576</v>
      </c>
      <c r="AC71" s="115">
        <f>'Returns per Gal.'!AC78</f>
        <v>0</v>
      </c>
      <c r="AD71" s="100">
        <f>'Returns per Gal.'!AD78</f>
        <v>2.3476813456709955</v>
      </c>
      <c r="AE71" s="115">
        <f>'Returns per Gal.'!AE78</f>
        <v>0</v>
      </c>
      <c r="AF71" s="100">
        <f>'Returns per Gal.'!AF78</f>
        <v>1.916844823562152</v>
      </c>
      <c r="AG71" s="112"/>
      <c r="AH71" s="100"/>
      <c r="AI71" s="100">
        <f>'Returns per Gal.'!AI78</f>
        <v>0.58923979591836817</v>
      </c>
      <c r="AJ71" s="100"/>
      <c r="AK71" s="100">
        <f>'Returns per Gal.'!AK78</f>
        <v>0.40858979591836819</v>
      </c>
      <c r="AL71" s="100">
        <f>'Returns per Gal.'!AL78</f>
        <v>0</v>
      </c>
      <c r="AM71" s="100">
        <f>'Returns per Gal.'!AM78</f>
        <v>0.19505993834261037</v>
      </c>
      <c r="AN71" s="87">
        <f>'Returns per Gal.'!AN78</f>
        <v>0</v>
      </c>
      <c r="AO71" s="17">
        <f>'Returns per Gal.'!AO78</f>
        <v>0</v>
      </c>
      <c r="AP71" s="88">
        <f>'Returns per Gal.'!AP78</f>
        <v>0</v>
      </c>
      <c r="AQ71" s="100">
        <f>'Returns per Gal.'!AQ78</f>
        <v>0.39826839826839833</v>
      </c>
      <c r="AR71" s="100">
        <f>'Returns per Gal.'!AR78</f>
        <v>0</v>
      </c>
      <c r="AS71" s="100">
        <f>'Returns per Gal.'!AS78</f>
        <v>0.90007652304292929</v>
      </c>
      <c r="AT71" s="100">
        <f>'Returns per Gal.'!AT78</f>
        <v>0</v>
      </c>
      <c r="AU71" s="100">
        <f>'Returns per Gal.'!AU78</f>
        <v>1.2983449213113276</v>
      </c>
      <c r="AV71" s="112">
        <f>'Returns per Gal.'!AV78</f>
        <v>0</v>
      </c>
      <c r="AW71" s="111">
        <f>'Returns per Gal.'!AW78</f>
        <v>0</v>
      </c>
      <c r="AX71" s="100">
        <f>'Returns per Gal.'!AX78</f>
        <v>1.6629949213113275</v>
      </c>
      <c r="AY71" s="100">
        <f>'Returns per Gal.'!AY78</f>
        <v>0</v>
      </c>
      <c r="AZ71" s="100">
        <f>'Returns per Gal.'!AZ78</f>
        <v>1.8765247788870851</v>
      </c>
      <c r="BA71" s="112">
        <f>'Returns per Gal.'!BA78</f>
        <v>0</v>
      </c>
      <c r="BB71" s="111"/>
      <c r="BC71" s="100">
        <f>'Returns per Gal.'!BD78</f>
        <v>0.87974636270227835</v>
      </c>
      <c r="BD71" s="100">
        <f>'Returns per Gal.'!BE78</f>
        <v>0</v>
      </c>
      <c r="BE71" s="100">
        <f>'Returns per Gal.'!BF78</f>
        <v>0.66621650512652075</v>
      </c>
      <c r="BF71" s="100">
        <f>'Returns per Gal.'!BG78</f>
        <v>0</v>
      </c>
      <c r="BG71" s="100">
        <f>'Returns per Gal.'!BH78</f>
        <v>0.19505993834261059</v>
      </c>
      <c r="BH71" s="100">
        <f>'Returns per Gal.'!BI78</f>
        <v>0</v>
      </c>
      <c r="BI71" s="100">
        <f>'Returns per Gal.'!BJ78</f>
        <v>0.47115656678391016</v>
      </c>
      <c r="BJ71" s="57"/>
      <c r="BL71" s="200">
        <f>'Returns per Bu.'!H78</f>
        <v>4.9546041666666651</v>
      </c>
      <c r="BM71" s="189">
        <f>'Returns per Bu.'!I78</f>
        <v>0</v>
      </c>
      <c r="BN71" s="183">
        <f>'Returns per Bu.'!Q78</f>
        <v>7.1196755952380961</v>
      </c>
      <c r="BO71" s="183">
        <f>'Returns per Bu.'!R78</f>
        <v>0</v>
      </c>
      <c r="BP71" s="361">
        <f>'Returns per Bu.'!S78</f>
        <v>5.5007719940259747</v>
      </c>
      <c r="BQ71" s="182">
        <f>'Returns per Bu.'!AE78</f>
        <v>0</v>
      </c>
      <c r="BR71" s="186">
        <f>'Returns per Bu.'!AF78</f>
        <v>0.16928519077736146</v>
      </c>
      <c r="BS71" s="182">
        <f>'Returns per Bu.'!AM78</f>
        <v>0</v>
      </c>
      <c r="BT71" s="179">
        <f>'Returns per Bu.'!AN78</f>
        <v>3.6353657796717171</v>
      </c>
      <c r="BU71" s="182">
        <f>'Returns per Bu.'!AO78</f>
        <v>0</v>
      </c>
      <c r="BV71" s="15">
        <f t="shared" si="3"/>
        <v>2.5202142645202019</v>
      </c>
      <c r="BW71" s="100">
        <f>'Returns per Bu.'!AJ78</f>
        <v>1.1151515151515152</v>
      </c>
      <c r="BX71" s="100"/>
      <c r="BY71" s="100">
        <f t="shared" si="4"/>
        <v>0.90007652304292929</v>
      </c>
    </row>
    <row r="72" spans="1:79" ht="13.15" hidden="1" x14ac:dyDescent="0.4">
      <c r="A72" s="8">
        <v>40483</v>
      </c>
      <c r="C72" s="58"/>
      <c r="D72" s="100">
        <v>2.33</v>
      </c>
      <c r="E72" s="28"/>
      <c r="F72" s="102">
        <v>152.38095238095238</v>
      </c>
      <c r="G72" s="101"/>
      <c r="H72" s="100">
        <v>5.2398809523809557</v>
      </c>
      <c r="I72" s="101"/>
      <c r="J72" s="103">
        <v>5.58</v>
      </c>
      <c r="K72" s="92">
        <f>'Returns per Gal.'!K80</f>
        <v>0</v>
      </c>
      <c r="L72" s="16"/>
      <c r="M72" s="100">
        <f>'Returns per Gal.'!M79</f>
        <v>2.33</v>
      </c>
      <c r="N72" s="115">
        <f>'Returns per Gal.'!N79</f>
        <v>0</v>
      </c>
      <c r="O72" s="100">
        <f>'Returns per Gal.'!O79</f>
        <v>0.4625850340136054</v>
      </c>
      <c r="P72" s="100">
        <f>'Returns per Gal.'!P79</f>
        <v>0</v>
      </c>
      <c r="Q72" s="100">
        <f>'Returns per Gal.'!Q79</f>
        <v>2.7925850340136056</v>
      </c>
      <c r="R72" s="92"/>
      <c r="S72" s="16"/>
      <c r="T72" s="100">
        <f>'Returns per Gal.'!T79</f>
        <v>1.87138605442177</v>
      </c>
      <c r="U72" s="115">
        <f>'Returns per Gal.'!U79</f>
        <v>0</v>
      </c>
      <c r="V72" s="100">
        <f>'Returns per Gal.'!V79</f>
        <v>0.16739999999999999</v>
      </c>
      <c r="W72" s="115">
        <f>'Returns per Gal.'!W79</f>
        <v>0</v>
      </c>
      <c r="X72" s="100">
        <f>'Returns per Gal.'!X79</f>
        <v>0.21914999999999998</v>
      </c>
      <c r="Y72" s="115">
        <f>'Returns per Gal.'!Y79</f>
        <v>0</v>
      </c>
      <c r="Z72" s="100">
        <f>'Returns per Gal.'!Z79</f>
        <v>2.2579360544217701</v>
      </c>
      <c r="AA72" s="115">
        <f>'Returns per Gal.'!AA79</f>
        <v>0</v>
      </c>
      <c r="AB72" s="100">
        <f>'Returns per Gal.'!AB79</f>
        <v>0.2135298575757576</v>
      </c>
      <c r="AC72" s="115">
        <f>'Returns per Gal.'!AC79</f>
        <v>0</v>
      </c>
      <c r="AD72" s="100">
        <f>'Returns per Gal.'!AD79</f>
        <v>2.4714659119975275</v>
      </c>
      <c r="AE72" s="115">
        <f>'Returns per Gal.'!AE79</f>
        <v>0</v>
      </c>
      <c r="AF72" s="100">
        <f>'Returns per Gal.'!AF79</f>
        <v>2.008880877983922</v>
      </c>
      <c r="AG72" s="112"/>
      <c r="AH72" s="100"/>
      <c r="AI72" s="100">
        <f>'Returns per Gal.'!AI79</f>
        <v>0.71529897959183564</v>
      </c>
      <c r="AJ72" s="100"/>
      <c r="AK72" s="100">
        <f>'Returns per Gal.'!AK79</f>
        <v>0.53464897959183544</v>
      </c>
      <c r="AL72" s="100">
        <f>'Returns per Gal.'!AL79</f>
        <v>0</v>
      </c>
      <c r="AM72" s="100">
        <f>'Returns per Gal.'!AM79</f>
        <v>0.32111912201607806</v>
      </c>
      <c r="AN72" s="87">
        <f>'Returns per Gal.'!AN79</f>
        <v>0</v>
      </c>
      <c r="AO72" s="17">
        <f>'Returns per Gal.'!AO79</f>
        <v>0</v>
      </c>
      <c r="AP72" s="88">
        <f>'Returns per Gal.'!AP79</f>
        <v>0</v>
      </c>
      <c r="AQ72" s="100">
        <f>'Returns per Gal.'!AQ79</f>
        <v>0.39826839826839833</v>
      </c>
      <c r="AR72" s="100">
        <f>'Returns per Gal.'!AR79</f>
        <v>0</v>
      </c>
      <c r="AS72" s="100">
        <f>'Returns per Gal.'!AS79</f>
        <v>0.90357392958603899</v>
      </c>
      <c r="AT72" s="100">
        <f>'Returns per Gal.'!AT79</f>
        <v>0</v>
      </c>
      <c r="AU72" s="100">
        <f>'Returns per Gal.'!AU79</f>
        <v>1.3018423278544373</v>
      </c>
      <c r="AV72" s="112">
        <f>'Returns per Gal.'!AV79</f>
        <v>0</v>
      </c>
      <c r="AW72" s="111">
        <f>'Returns per Gal.'!AW79</f>
        <v>0</v>
      </c>
      <c r="AX72" s="100">
        <f>'Returns per Gal.'!AX79</f>
        <v>1.6883923278544373</v>
      </c>
      <c r="AY72" s="100">
        <f>'Returns per Gal.'!AY79</f>
        <v>0</v>
      </c>
      <c r="AZ72" s="100">
        <f>'Returns per Gal.'!AZ79</f>
        <v>1.9019221854301949</v>
      </c>
      <c r="BA72" s="112">
        <f>'Returns per Gal.'!BA79</f>
        <v>0</v>
      </c>
      <c r="BB72" s="111"/>
      <c r="BC72" s="100">
        <f>'Returns per Gal.'!BD79</f>
        <v>1.1041927061591683</v>
      </c>
      <c r="BD72" s="100">
        <f>'Returns per Gal.'!BE79</f>
        <v>0</v>
      </c>
      <c r="BE72" s="100">
        <f>'Returns per Gal.'!BF79</f>
        <v>0.89066284858341072</v>
      </c>
      <c r="BF72" s="100">
        <f>'Returns per Gal.'!BG79</f>
        <v>0</v>
      </c>
      <c r="BG72" s="100">
        <f>'Returns per Gal.'!BH79</f>
        <v>0.32111912201607806</v>
      </c>
      <c r="BH72" s="100">
        <f>'Returns per Gal.'!BI79</f>
        <v>0</v>
      </c>
      <c r="BI72" s="100">
        <f>'Returns per Gal.'!BJ79</f>
        <v>0.56954372656733265</v>
      </c>
      <c r="BJ72" s="57"/>
      <c r="BL72" s="200">
        <f>'Returns per Bu.'!H79</f>
        <v>5.2398809523809557</v>
      </c>
      <c r="BM72" s="189">
        <f>'Returns per Bu.'!I79</f>
        <v>0</v>
      </c>
      <c r="BN72" s="183">
        <f>'Returns per Bu.'!Q79</f>
        <v>7.8192380952380951</v>
      </c>
      <c r="BO72" s="183">
        <f>'Returns per Bu.'!R79</f>
        <v>0</v>
      </c>
      <c r="BP72" s="361">
        <f>'Returns per Bu.'!S79</f>
        <v>6.1390144940259734</v>
      </c>
      <c r="BQ72" s="182">
        <f>'Returns per Bu.'!AE79</f>
        <v>0</v>
      </c>
      <c r="BR72" s="186">
        <f>'Returns per Bu.'!AF79</f>
        <v>0.27868721939852842</v>
      </c>
      <c r="BS72" s="182">
        <f>'Returns per Bu.'!AM79</f>
        <v>0</v>
      </c>
      <c r="BT72" s="179">
        <f>'Returns per Bu.'!AN79</f>
        <v>3.6451585179924244</v>
      </c>
      <c r="BU72" s="182">
        <f>'Returns per Bu.'!AO79</f>
        <v>0</v>
      </c>
      <c r="BV72" s="15">
        <f t="shared" si="3"/>
        <v>2.5300070028409092</v>
      </c>
      <c r="BW72" s="100">
        <f>'Returns per Bu.'!AJ79</f>
        <v>1.1151515151515152</v>
      </c>
      <c r="BX72" s="100"/>
      <c r="BY72" s="100">
        <f t="shared" si="4"/>
        <v>0.90357392958603899</v>
      </c>
    </row>
    <row r="73" spans="1:79" ht="13.15" hidden="1" x14ac:dyDescent="0.4">
      <c r="A73" s="75">
        <v>40513</v>
      </c>
      <c r="B73" s="30"/>
      <c r="C73" s="63"/>
      <c r="D73" s="104">
        <v>2.1004761904761913</v>
      </c>
      <c r="E73" s="30"/>
      <c r="F73" s="106">
        <v>161.1904761904762</v>
      </c>
      <c r="G73" s="105"/>
      <c r="H73" s="104">
        <v>5.5979761904761896</v>
      </c>
      <c r="I73" s="105"/>
      <c r="J73" s="107">
        <v>6.07</v>
      </c>
      <c r="K73" s="94">
        <f>'Returns per Gal.'!K81</f>
        <v>0</v>
      </c>
      <c r="L73" s="93"/>
      <c r="M73" s="100">
        <f>'Returns per Gal.'!M80</f>
        <v>2.1004761904761913</v>
      </c>
      <c r="N73" s="115">
        <f>'Returns per Gal.'!N80</f>
        <v>0</v>
      </c>
      <c r="O73" s="100">
        <f>'Returns per Gal.'!O80</f>
        <v>0.48932823129251712</v>
      </c>
      <c r="P73" s="100">
        <f>'Returns per Gal.'!P80</f>
        <v>0</v>
      </c>
      <c r="Q73" s="100">
        <f>'Returns per Gal.'!Q80</f>
        <v>2.5898044217687084</v>
      </c>
      <c r="R73" s="92"/>
      <c r="S73" s="16"/>
      <c r="T73" s="100">
        <f>'Returns per Gal.'!T80</f>
        <v>1.9992772108843535</v>
      </c>
      <c r="U73" s="115">
        <f>'Returns per Gal.'!U80</f>
        <v>0</v>
      </c>
      <c r="V73" s="100">
        <f>'Returns per Gal.'!V80</f>
        <v>0.18209999999999998</v>
      </c>
      <c r="W73" s="115">
        <f>'Returns per Gal.'!W80</f>
        <v>0</v>
      </c>
      <c r="X73" s="100">
        <f>'Returns per Gal.'!X80</f>
        <v>0.21914999999999998</v>
      </c>
      <c r="Y73" s="115">
        <f>'Returns per Gal.'!Y80</f>
        <v>0</v>
      </c>
      <c r="Z73" s="100">
        <f>'Returns per Gal.'!Z80</f>
        <v>2.4005272108843534</v>
      </c>
      <c r="AA73" s="115">
        <f>'Returns per Gal.'!AA80</f>
        <v>0</v>
      </c>
      <c r="AB73" s="100">
        <f>'Returns per Gal.'!AB80</f>
        <v>0.2135298575757576</v>
      </c>
      <c r="AC73" s="115">
        <f>'Returns per Gal.'!AC80</f>
        <v>0</v>
      </c>
      <c r="AD73" s="100">
        <f>'Returns per Gal.'!AD80</f>
        <v>2.6140570684601112</v>
      </c>
      <c r="AE73" s="115">
        <f>'Returns per Gal.'!AE80</f>
        <v>0</v>
      </c>
      <c r="AF73" s="100">
        <f>'Returns per Gal.'!AF80</f>
        <v>2.1247288371675941</v>
      </c>
      <c r="AG73" s="112"/>
      <c r="AH73" s="100"/>
      <c r="AI73" s="100">
        <f>'Returns per Gal.'!AI80</f>
        <v>0.36992721088435493</v>
      </c>
      <c r="AJ73" s="100"/>
      <c r="AK73" s="100">
        <f>'Returns per Gal.'!AK80</f>
        <v>0.18927721088435501</v>
      </c>
      <c r="AL73" s="100">
        <f>'Returns per Gal.'!AL80</f>
        <v>0</v>
      </c>
      <c r="AM73" s="100">
        <f>'Returns per Gal.'!AM80</f>
        <v>-2.4252646691402813E-2</v>
      </c>
      <c r="AN73" s="89">
        <f>'Returns per Gal.'!AN80</f>
        <v>0</v>
      </c>
      <c r="AO73" s="17">
        <f>'Returns per Gal.'!AO80</f>
        <v>0</v>
      </c>
      <c r="AP73" s="90">
        <f>'Returns per Gal.'!AP80</f>
        <v>0</v>
      </c>
      <c r="AQ73" s="104">
        <f>'Returns per Gal.'!AQ80</f>
        <v>0.39826839826839833</v>
      </c>
      <c r="AR73" s="104">
        <f>'Returns per Gal.'!AR80</f>
        <v>0</v>
      </c>
      <c r="AS73" s="104">
        <f>'Returns per Gal.'!AS80</f>
        <v>0.9070713361291487</v>
      </c>
      <c r="AT73" s="104">
        <f>'Returns per Gal.'!AT80</f>
        <v>0</v>
      </c>
      <c r="AU73" s="104">
        <f>'Returns per Gal.'!AU80</f>
        <v>1.305339734397547</v>
      </c>
      <c r="AV73" s="114">
        <f>'Returns per Gal.'!AV80</f>
        <v>0</v>
      </c>
      <c r="AW73" s="113">
        <f>'Returns per Gal.'!AW80</f>
        <v>0</v>
      </c>
      <c r="AX73" s="104">
        <f>'Returns per Gal.'!AX80</f>
        <v>1.7065897343975469</v>
      </c>
      <c r="AY73" s="100">
        <f>'Returns per Gal.'!AY80</f>
        <v>0</v>
      </c>
      <c r="AZ73" s="100">
        <f>'Returns per Gal.'!AZ80</f>
        <v>1.9201195919733045</v>
      </c>
      <c r="BA73" s="112">
        <f>'Returns per Gal.'!BA80</f>
        <v>0</v>
      </c>
      <c r="BB73" s="111"/>
      <c r="BC73" s="100">
        <f>'Returns per Gal.'!BD80</f>
        <v>0.88321468737116149</v>
      </c>
      <c r="BD73" s="100">
        <f>'Returns per Gal.'!BE80</f>
        <v>0</v>
      </c>
      <c r="BE73" s="100">
        <f>'Returns per Gal.'!BF80</f>
        <v>0.66968482979540389</v>
      </c>
      <c r="BF73" s="100">
        <f>'Returns per Gal.'!BG80</f>
        <v>0</v>
      </c>
      <c r="BG73" s="100">
        <f>'Returns per Gal.'!BH80</f>
        <v>-2.4252646691402591E-2</v>
      </c>
      <c r="BH73" s="100">
        <f>'Returns per Gal.'!BI80</f>
        <v>0</v>
      </c>
      <c r="BI73" s="100">
        <f>'Returns per Gal.'!BJ80</f>
        <v>0.69393747648680648</v>
      </c>
      <c r="BJ73" s="71"/>
      <c r="BL73" s="200">
        <f>'Returns per Bu.'!H80</f>
        <v>5.5979761904761896</v>
      </c>
      <c r="BM73" s="189">
        <f>'Returns per Bu.'!I80</f>
        <v>0</v>
      </c>
      <c r="BN73" s="183">
        <f>'Returns per Bu.'!Q80</f>
        <v>7.251452380952383</v>
      </c>
      <c r="BO73" s="183">
        <f>'Returns per Bu.'!R80</f>
        <v>0</v>
      </c>
      <c r="BP73" s="361">
        <f>'Returns per Bu.'!S80</f>
        <v>5.5300687797402617</v>
      </c>
      <c r="BQ73" s="182">
        <f>'Returns per Bu.'!AE80</f>
        <v>0</v>
      </c>
      <c r="BR73" s="186">
        <f>'Returns per Bu.'!AF80</f>
        <v>-2.1047960728864865E-2</v>
      </c>
      <c r="BS73" s="182">
        <f>'Returns per Bu.'!AM80</f>
        <v>0</v>
      </c>
      <c r="BT73" s="180">
        <f>'Returns per Bu.'!AN80</f>
        <v>3.6549512563131312</v>
      </c>
      <c r="BU73" s="181">
        <f>'Returns per Bu.'!AO80</f>
        <v>0</v>
      </c>
      <c r="BV73" s="15">
        <f t="shared" si="3"/>
        <v>2.539799741161616</v>
      </c>
      <c r="BW73" s="100">
        <f>'Returns per Bu.'!AJ80</f>
        <v>1.1151515151515152</v>
      </c>
      <c r="BX73" s="100"/>
      <c r="BY73" s="100">
        <f t="shared" ref="BY73:BY78" si="5">AS73</f>
        <v>0.9070713361291487</v>
      </c>
    </row>
    <row r="74" spans="1:79" ht="13.15" hidden="1" x14ac:dyDescent="0.4">
      <c r="A74" s="22">
        <v>40544</v>
      </c>
      <c r="C74" s="58"/>
      <c r="D74" s="108">
        <v>2.2695238095238093</v>
      </c>
      <c r="E74" s="109"/>
      <c r="F74" s="110">
        <v>179.39285714285714</v>
      </c>
      <c r="G74" s="109"/>
      <c r="H74" s="108">
        <v>6.0441666666666682</v>
      </c>
      <c r="I74" s="109"/>
      <c r="J74" s="97">
        <v>6.51</v>
      </c>
      <c r="K74" s="234"/>
      <c r="M74" s="108">
        <f>'Returns per Gal.'!M81</f>
        <v>2.2695238095238093</v>
      </c>
      <c r="N74" s="121">
        <f>'Returns per Gal.'!N81</f>
        <v>0</v>
      </c>
      <c r="O74" s="108">
        <f>'Returns per Gal.'!O81</f>
        <v>0.54458545918367351</v>
      </c>
      <c r="P74" s="108">
        <f>'Returns per Gal.'!P81</f>
        <v>0</v>
      </c>
      <c r="Q74" s="108">
        <f>'Returns per Gal.'!Q81</f>
        <v>2.8141092687074827</v>
      </c>
      <c r="R74" s="122">
        <f>'Returns per Gal.'!R81</f>
        <v>0</v>
      </c>
      <c r="S74" s="121">
        <f>'Returns per Gal.'!S81</f>
        <v>0</v>
      </c>
      <c r="T74" s="108">
        <f>'Returns per Gal.'!T81</f>
        <v>2.1586309523809533</v>
      </c>
      <c r="U74" s="121">
        <f>'Returns per Gal.'!U81</f>
        <v>0</v>
      </c>
      <c r="V74" s="108">
        <f>'Returns per Gal.'!V81</f>
        <v>0.1953</v>
      </c>
      <c r="W74" s="121">
        <f>'Returns per Gal.'!W81</f>
        <v>0</v>
      </c>
      <c r="X74" s="108">
        <f>'Returns per Gal.'!X81</f>
        <v>0.21914999999999998</v>
      </c>
      <c r="Y74" s="121">
        <f>'Returns per Gal.'!Y81</f>
        <v>0</v>
      </c>
      <c r="Z74" s="108">
        <f>'Returns per Gal.'!Z81</f>
        <v>2.5730809523809532</v>
      </c>
      <c r="AA74" s="121">
        <f>'Returns per Gal.'!AA81</f>
        <v>0</v>
      </c>
      <c r="AB74" s="108">
        <f>'Returns per Gal.'!AB81</f>
        <v>0.2135298575757576</v>
      </c>
      <c r="AC74" s="121">
        <f>'Returns per Gal.'!AC81</f>
        <v>0</v>
      </c>
      <c r="AD74" s="108">
        <f>'Returns per Gal.'!AD81</f>
        <v>2.7866108099567111</v>
      </c>
      <c r="AE74" s="121">
        <f>'Returns per Gal.'!AE81</f>
        <v>0</v>
      </c>
      <c r="AF74" s="108">
        <f>'Returns per Gal.'!AF81</f>
        <v>2.2420253507730377</v>
      </c>
      <c r="AG74" s="123"/>
      <c r="AH74" s="108">
        <f>'Returns per Gal.'!AF81</f>
        <v>2.2420253507730377</v>
      </c>
      <c r="AI74" s="108">
        <f>'Returns per Gal.'!AI81</f>
        <v>0.42167831632652941</v>
      </c>
      <c r="AJ74" s="108">
        <f>'Returns per Gal.'!AH81</f>
        <v>0</v>
      </c>
      <c r="AK74" s="108">
        <f>'Returns per Gal.'!AK81</f>
        <v>0.24102831632652943</v>
      </c>
      <c r="AL74" s="108">
        <f>'Returns per Gal.'!AL81</f>
        <v>0</v>
      </c>
      <c r="AM74" s="108">
        <f>'Returns per Gal.'!AM81</f>
        <v>2.7498458750771615E-2</v>
      </c>
      <c r="AN74" s="87">
        <f>'Returns per Gal.'!AN81</f>
        <v>0</v>
      </c>
      <c r="AO74" s="15">
        <f>'Returns per Gal.'!AO81</f>
        <v>0</v>
      </c>
      <c r="AP74" s="88">
        <f>'Returns per Gal.'!AP81</f>
        <v>0</v>
      </c>
      <c r="AQ74" s="100">
        <f>'Returns per Gal.'!AQ81</f>
        <v>0.39826839826839833</v>
      </c>
      <c r="AR74" s="100">
        <f>'Returns per Gal.'!AR81</f>
        <v>0</v>
      </c>
      <c r="AS74" s="100">
        <f>'Returns per Gal.'!AS81</f>
        <v>0.9105687426722584</v>
      </c>
      <c r="AT74" s="100">
        <f>'Returns per Gal.'!AT81</f>
        <v>0</v>
      </c>
      <c r="AU74" s="100">
        <f>'Returns per Gal.'!AU81</f>
        <v>1.3088371409406567</v>
      </c>
      <c r="AV74" s="112">
        <f>'Returns per Gal.'!AV81</f>
        <v>0</v>
      </c>
      <c r="AW74" s="111">
        <f>'Returns per Gal.'!AW81</f>
        <v>0</v>
      </c>
      <c r="AX74" s="100">
        <f>'Returns per Gal.'!AX81</f>
        <v>1.7232871409406567</v>
      </c>
      <c r="AY74" s="108">
        <f>'Returns per Gal.'!AY81</f>
        <v>0</v>
      </c>
      <c r="AZ74" s="108">
        <f>'Returns per Gal.'!AZ81</f>
        <v>1.9368169985164143</v>
      </c>
      <c r="BA74" s="123">
        <f>'Returns per Gal.'!BA81</f>
        <v>0</v>
      </c>
      <c r="BB74" s="124"/>
      <c r="BC74" s="108">
        <f>'Returns per Gal.'!BD81</f>
        <v>1.090822127766826</v>
      </c>
      <c r="BD74" s="108">
        <f>'Returns per Gal.'!BE81</f>
        <v>0</v>
      </c>
      <c r="BE74" s="108">
        <f>'Returns per Gal.'!BF81</f>
        <v>0.87729227019106837</v>
      </c>
      <c r="BF74" s="108">
        <f>'Returns per Gal.'!BG81</f>
        <v>0</v>
      </c>
      <c r="BG74" s="108">
        <f>'Returns per Gal.'!BH81</f>
        <v>2.7498458750771837E-2</v>
      </c>
      <c r="BH74" s="108">
        <f>'Returns per Gal.'!BI81</f>
        <v>0</v>
      </c>
      <c r="BI74" s="108">
        <f>'Returns per Gal.'!BJ81</f>
        <v>0.84979381144029653</v>
      </c>
      <c r="BJ74" s="57"/>
      <c r="BL74" s="202">
        <f>'Returns per Bu.'!H81</f>
        <v>6.0441666666666682</v>
      </c>
      <c r="BM74" s="193">
        <f>'Returns per Bu.'!I81</f>
        <v>0</v>
      </c>
      <c r="BN74" s="185">
        <f>'Returns per Bu.'!Q81</f>
        <v>7.879505952380951</v>
      </c>
      <c r="BO74" s="185">
        <f>'Returns per Bu.'!R81</f>
        <v>0</v>
      </c>
      <c r="BP74" s="363">
        <f>'Returns per Bu.'!S81</f>
        <v>6.12116235116883</v>
      </c>
      <c r="BQ74" s="194">
        <f>'Returns per Bu.'!AE81</f>
        <v>0</v>
      </c>
      <c r="BR74" s="188">
        <f>'Returns per Bu.'!AF81</f>
        <v>2.3864879048262042E-2</v>
      </c>
      <c r="BS74" s="182">
        <f>'Returns per Bu.'!AM81</f>
        <v>0</v>
      </c>
      <c r="BT74" s="179">
        <f>'Returns per Bu.'!AN81</f>
        <v>3.6647439946338385</v>
      </c>
      <c r="BU74" s="182">
        <f>'Returns per Bu.'!AO81</f>
        <v>0</v>
      </c>
      <c r="BV74" s="15">
        <f t="shared" si="3"/>
        <v>2.5495924794823233</v>
      </c>
      <c r="BW74" s="100">
        <f>'Returns per Bu.'!AJ81</f>
        <v>1.1151515151515152</v>
      </c>
      <c r="BX74" s="100"/>
      <c r="BY74" s="100">
        <f t="shared" si="5"/>
        <v>0.9105687426722584</v>
      </c>
      <c r="BZ74" s="100"/>
    </row>
    <row r="75" spans="1:79" ht="13.15" hidden="1" x14ac:dyDescent="0.4">
      <c r="A75" s="8">
        <v>40575</v>
      </c>
      <c r="C75" s="58"/>
      <c r="D75" s="100">
        <v>2.2922500000000001</v>
      </c>
      <c r="E75" s="28"/>
      <c r="F75" s="102">
        <v>190.81578947368422</v>
      </c>
      <c r="G75" s="101"/>
      <c r="H75" s="100">
        <v>6.5826315789473684</v>
      </c>
      <c r="I75" s="101"/>
      <c r="J75" s="103">
        <v>6.39</v>
      </c>
      <c r="K75" s="92"/>
      <c r="M75" s="100">
        <f>'Returns per Gal.'!M82</f>
        <v>2.2922500000000001</v>
      </c>
      <c r="N75" s="115">
        <f>'Returns per Gal.'!N82</f>
        <v>0</v>
      </c>
      <c r="O75" s="100">
        <f>'Returns per Gal.'!O82</f>
        <v>0.57926221804511291</v>
      </c>
      <c r="P75" s="100">
        <f>'Returns per Gal.'!P82</f>
        <v>0</v>
      </c>
      <c r="Q75" s="100">
        <f>'Returns per Gal.'!Q82</f>
        <v>2.8715122180451131</v>
      </c>
      <c r="R75" s="117">
        <f>'Returns per Gal.'!R82</f>
        <v>0</v>
      </c>
      <c r="S75" s="115">
        <f>'Returns per Gal.'!S82</f>
        <v>0</v>
      </c>
      <c r="T75" s="100">
        <f>'Returns per Gal.'!T82</f>
        <v>2.3509398496240603</v>
      </c>
      <c r="U75" s="115">
        <f>'Returns per Gal.'!U82</f>
        <v>0</v>
      </c>
      <c r="V75" s="100">
        <f>'Returns per Gal.'!V82</f>
        <v>0.19169999999999998</v>
      </c>
      <c r="W75" s="115">
        <f>'Returns per Gal.'!W82</f>
        <v>0</v>
      </c>
      <c r="X75" s="100">
        <f>'Returns per Gal.'!X82</f>
        <v>0.21914999999999998</v>
      </c>
      <c r="Y75" s="115">
        <f>'Returns per Gal.'!Y82</f>
        <v>0</v>
      </c>
      <c r="Z75" s="100">
        <f>'Returns per Gal.'!Z82</f>
        <v>2.7617898496240603</v>
      </c>
      <c r="AA75" s="115">
        <f>'Returns per Gal.'!AA82</f>
        <v>0</v>
      </c>
      <c r="AB75" s="100">
        <f>'Returns per Gal.'!AB82</f>
        <v>0.2135298575757576</v>
      </c>
      <c r="AC75" s="115">
        <f>'Returns per Gal.'!AC82</f>
        <v>0</v>
      </c>
      <c r="AD75" s="100">
        <f>'Returns per Gal.'!AD82</f>
        <v>2.9753197071998176</v>
      </c>
      <c r="AE75" s="115">
        <f>'Returns per Gal.'!AE82</f>
        <v>0</v>
      </c>
      <c r="AF75" s="100">
        <f>'Returns per Gal.'!AF82</f>
        <v>2.3960574891547046</v>
      </c>
      <c r="AG75" s="112"/>
      <c r="AH75" s="100">
        <f>'Returns per Gal.'!AF82</f>
        <v>2.3960574891547046</v>
      </c>
      <c r="AI75" s="100">
        <f>'Returns per Gal.'!AI82</f>
        <v>0.29037236842105285</v>
      </c>
      <c r="AJ75" s="100">
        <f>'Returns per Gal.'!AH82</f>
        <v>0</v>
      </c>
      <c r="AK75" s="100">
        <f>'Returns per Gal.'!AK82</f>
        <v>0.10972236842105287</v>
      </c>
      <c r="AL75" s="100">
        <f>'Returns per Gal.'!AL82</f>
        <v>0</v>
      </c>
      <c r="AM75" s="100">
        <f>'Returns per Gal.'!AM82</f>
        <v>-0.1038074891547045</v>
      </c>
      <c r="AN75" s="87">
        <f>'Returns per Gal.'!AN82</f>
        <v>0</v>
      </c>
      <c r="AO75" s="15">
        <f>'Returns per Gal.'!AO82</f>
        <v>0</v>
      </c>
      <c r="AP75" s="88">
        <f>'Returns per Gal.'!AP82</f>
        <v>0</v>
      </c>
      <c r="AQ75" s="100">
        <f>'Returns per Gal.'!AQ82</f>
        <v>0.39826839826839833</v>
      </c>
      <c r="AR75" s="100">
        <f>'Returns per Gal.'!AR82</f>
        <v>0</v>
      </c>
      <c r="AS75" s="100">
        <f>'Returns per Gal.'!AS82</f>
        <v>0.91406614921536788</v>
      </c>
      <c r="AT75" s="100">
        <f>'Returns per Gal.'!AT82</f>
        <v>0</v>
      </c>
      <c r="AU75" s="100">
        <f>'Returns per Gal.'!AU82</f>
        <v>1.3123345474837662</v>
      </c>
      <c r="AV75" s="112">
        <f>'Returns per Gal.'!AV82</f>
        <v>0</v>
      </c>
      <c r="AW75" s="111">
        <f>'Returns per Gal.'!AW82</f>
        <v>0</v>
      </c>
      <c r="AX75" s="100">
        <f>'Returns per Gal.'!AX82</f>
        <v>1.7231845474837661</v>
      </c>
      <c r="AY75" s="100">
        <f>'Returns per Gal.'!AY82</f>
        <v>0</v>
      </c>
      <c r="AZ75" s="100">
        <f>'Returns per Gal.'!AZ82</f>
        <v>1.9367144050595237</v>
      </c>
      <c r="BA75" s="112">
        <f>'Returns per Gal.'!BA82</f>
        <v>0</v>
      </c>
      <c r="BB75" s="111"/>
      <c r="BC75" s="100">
        <f>'Returns per Gal.'!BD82</f>
        <v>1.148327670561347</v>
      </c>
      <c r="BD75" s="100">
        <f>'Returns per Gal.'!BE82</f>
        <v>0</v>
      </c>
      <c r="BE75" s="100">
        <f>'Returns per Gal.'!BF82</f>
        <v>0.93479781298558939</v>
      </c>
      <c r="BF75" s="100">
        <f>'Returns per Gal.'!BG82</f>
        <v>0</v>
      </c>
      <c r="BG75" s="100">
        <f>'Returns per Gal.'!BH82</f>
        <v>-0.10380748915470472</v>
      </c>
      <c r="BH75" s="100">
        <f>'Returns per Gal.'!BI82</f>
        <v>0</v>
      </c>
      <c r="BI75" s="100">
        <f>'Returns per Gal.'!BJ82</f>
        <v>1.0386053021402941</v>
      </c>
      <c r="BJ75" s="57"/>
      <c r="BL75" s="200">
        <f>'Returns per Bu.'!H82</f>
        <v>6.5826315789473684</v>
      </c>
      <c r="BM75" s="189">
        <f>'Returns per Bu.'!I82</f>
        <v>0</v>
      </c>
      <c r="BN75" s="183">
        <f>'Returns per Bu.'!Q82</f>
        <v>8.0402342105263163</v>
      </c>
      <c r="BO75" s="183">
        <f>'Returns per Bu.'!R82</f>
        <v>0</v>
      </c>
      <c r="BP75" s="361">
        <f>'Returns per Bu.'!S82</f>
        <v>6.2919706093141956</v>
      </c>
      <c r="BQ75" s="182">
        <f>'Returns per Bu.'!AE82</f>
        <v>0</v>
      </c>
      <c r="BR75" s="186">
        <f>'Returns per Bu.'!AF82</f>
        <v>-9.009061909374258E-2</v>
      </c>
      <c r="BS75" s="182">
        <f>'Returns per Bu.'!AM82</f>
        <v>0</v>
      </c>
      <c r="BT75" s="179">
        <f>'Returns per Bu.'!AN82</f>
        <v>3.6745367329545453</v>
      </c>
      <c r="BU75" s="182">
        <f>'Returns per Bu.'!AO82</f>
        <v>0</v>
      </c>
      <c r="BV75" s="15">
        <f t="shared" si="3"/>
        <v>2.5593852178030301</v>
      </c>
      <c r="BW75" s="100">
        <f>'Returns per Bu.'!AJ82</f>
        <v>1.1151515151515152</v>
      </c>
      <c r="BX75" s="100"/>
      <c r="BY75" s="100">
        <f t="shared" si="5"/>
        <v>0.91406614921536788</v>
      </c>
      <c r="BZ75" s="100"/>
      <c r="CA75" s="100"/>
    </row>
    <row r="76" spans="1:79" ht="13.15" hidden="1" x14ac:dyDescent="0.4">
      <c r="A76" s="8">
        <v>40603</v>
      </c>
      <c r="C76" s="58"/>
      <c r="D76" s="100">
        <v>2.434565217391305</v>
      </c>
      <c r="E76" s="101"/>
      <c r="F76" s="102">
        <v>195.22826086956522</v>
      </c>
      <c r="G76" s="101"/>
      <c r="H76" s="100">
        <v>6.5423369565217415</v>
      </c>
      <c r="I76" s="101"/>
      <c r="J76" s="103">
        <v>6.18</v>
      </c>
      <c r="K76" s="208"/>
      <c r="L76" s="12"/>
      <c r="M76" s="100">
        <f>'Returns per Gal.'!M83</f>
        <v>2.434565217391305</v>
      </c>
      <c r="N76" s="115">
        <f>'Returns per Gal.'!N83</f>
        <v>0</v>
      </c>
      <c r="O76" s="100">
        <f>'Returns per Gal.'!O83</f>
        <v>0.5926572204968944</v>
      </c>
      <c r="P76" s="100">
        <f>'Returns per Gal.'!P83</f>
        <v>0</v>
      </c>
      <c r="Q76" s="100">
        <f>'Returns per Gal.'!Q83</f>
        <v>3.0272224378881996</v>
      </c>
      <c r="R76" s="117">
        <f>'Returns per Gal.'!R83</f>
        <v>0</v>
      </c>
      <c r="S76" s="115">
        <f>'Returns per Gal.'!S83</f>
        <v>0</v>
      </c>
      <c r="T76" s="100">
        <f>'Returns per Gal.'!T83</f>
        <v>2.3365489130434791</v>
      </c>
      <c r="U76" s="115">
        <f>'Returns per Gal.'!U83</f>
        <v>0</v>
      </c>
      <c r="V76" s="100">
        <f>'Returns per Gal.'!V83</f>
        <v>0.18539999999999998</v>
      </c>
      <c r="W76" s="115">
        <f>'Returns per Gal.'!W83</f>
        <v>0</v>
      </c>
      <c r="X76" s="100">
        <f>'Returns per Gal.'!X83</f>
        <v>0.21914999999999998</v>
      </c>
      <c r="Y76" s="115">
        <f>'Returns per Gal.'!Y83</f>
        <v>0</v>
      </c>
      <c r="Z76" s="100">
        <f>'Returns per Gal.'!Z83</f>
        <v>2.7410989130434791</v>
      </c>
      <c r="AA76" s="115">
        <f>'Returns per Gal.'!AA83</f>
        <v>0</v>
      </c>
      <c r="AB76" s="100">
        <f>'Returns per Gal.'!AB83</f>
        <v>0.2135298575757576</v>
      </c>
      <c r="AC76" s="115">
        <f>'Returns per Gal.'!AC83</f>
        <v>0</v>
      </c>
      <c r="AD76" s="100">
        <f>'Returns per Gal.'!AD83</f>
        <v>2.9546287706192365</v>
      </c>
      <c r="AE76" s="115">
        <f>'Returns per Gal.'!AE83</f>
        <v>0</v>
      </c>
      <c r="AF76" s="100">
        <f>'Returns per Gal.'!AF83</f>
        <v>2.3619715501223419</v>
      </c>
      <c r="AG76" s="112"/>
      <c r="AH76" s="100">
        <f>'Returns per Gal.'!AF83</f>
        <v>2.3619715501223419</v>
      </c>
      <c r="AI76" s="100">
        <f>'Returns per Gal.'!AI83</f>
        <v>0.46677352484472046</v>
      </c>
      <c r="AJ76" s="100">
        <f>'Returns per Gal.'!AH83</f>
        <v>0</v>
      </c>
      <c r="AK76" s="100">
        <f>'Returns per Gal.'!AK83</f>
        <v>0.28612352484472048</v>
      </c>
      <c r="AL76" s="100">
        <f>'Returns per Gal.'!AL83</f>
        <v>0</v>
      </c>
      <c r="AM76" s="100">
        <f>'Returns per Gal.'!AM83</f>
        <v>7.2593667268963102E-2</v>
      </c>
      <c r="AN76" s="87">
        <f>'Returns per Gal.'!AN83</f>
        <v>0</v>
      </c>
      <c r="AO76" s="15">
        <f>'Returns per Gal.'!AO83</f>
        <v>0</v>
      </c>
      <c r="AP76" s="88">
        <f>'Returns per Gal.'!AP83</f>
        <v>0</v>
      </c>
      <c r="AQ76" s="100">
        <f>'Returns per Gal.'!AQ83</f>
        <v>0.39826839826839833</v>
      </c>
      <c r="AR76" s="100">
        <f>'Returns per Gal.'!AR83</f>
        <v>0</v>
      </c>
      <c r="AS76" s="100">
        <f>'Returns per Gal.'!AS83</f>
        <v>0.91756355575847759</v>
      </c>
      <c r="AT76" s="100">
        <f>'Returns per Gal.'!AT83</f>
        <v>0</v>
      </c>
      <c r="AU76" s="100">
        <f>'Returns per Gal.'!AU83</f>
        <v>1.3158319540268759</v>
      </c>
      <c r="AV76" s="112">
        <f>'Returns per Gal.'!AV83</f>
        <v>0</v>
      </c>
      <c r="AW76" s="111">
        <f>'Returns per Gal.'!AW83</f>
        <v>0</v>
      </c>
      <c r="AX76" s="100">
        <f>'Returns per Gal.'!AX83</f>
        <v>1.7203819540268759</v>
      </c>
      <c r="AY76" s="100">
        <f>'Returns per Gal.'!AY83</f>
        <v>0</v>
      </c>
      <c r="AZ76" s="100">
        <f>'Returns per Gal.'!AZ83</f>
        <v>1.9339118116026335</v>
      </c>
      <c r="BA76" s="112">
        <f>'Returns per Gal.'!BA83</f>
        <v>0</v>
      </c>
      <c r="BB76" s="111"/>
      <c r="BC76" s="100">
        <f>'Returns per Gal.'!BD83</f>
        <v>1.3068404838613237</v>
      </c>
      <c r="BD76" s="100">
        <f>'Returns per Gal.'!BE83</f>
        <v>0</v>
      </c>
      <c r="BE76" s="100">
        <f>'Returns per Gal.'!BF83</f>
        <v>1.0933106262855661</v>
      </c>
      <c r="BF76" s="100">
        <f>'Returns per Gal.'!BG83</f>
        <v>0</v>
      </c>
      <c r="BG76" s="100">
        <f>'Returns per Gal.'!BH83</f>
        <v>7.259366726896288E-2</v>
      </c>
      <c r="BH76" s="100">
        <f>'Returns per Gal.'!BI83</f>
        <v>0</v>
      </c>
      <c r="BI76" s="100">
        <f>'Returns per Gal.'!BJ83</f>
        <v>1.0207169590166032</v>
      </c>
      <c r="BJ76" s="57"/>
      <c r="BL76" s="200">
        <f>'Returns per Bu.'!H83</f>
        <v>6.5423369565217415</v>
      </c>
      <c r="BM76" s="189">
        <f>'Returns per Bu.'!I83</f>
        <v>0</v>
      </c>
      <c r="BN76" s="183">
        <f>'Returns per Bu.'!Q83</f>
        <v>8.4762228260869588</v>
      </c>
      <c r="BO76" s="183">
        <f>'Returns per Bu.'!R83</f>
        <v>0</v>
      </c>
      <c r="BP76" s="361">
        <f>'Returns per Bu.'!S83</f>
        <v>6.7455992248748382</v>
      </c>
      <c r="BQ76" s="182">
        <f>'Returns per Bu.'!AE83</f>
        <v>0</v>
      </c>
      <c r="BR76" s="186">
        <f>'Returns per Bu.'!AF83</f>
        <v>6.3001315991753279E-2</v>
      </c>
      <c r="BS76" s="182">
        <f>'Returns per Bu.'!AM83</f>
        <v>0</v>
      </c>
      <c r="BT76" s="179">
        <f>'Returns per Bu.'!AN83</f>
        <v>3.6843294712752526</v>
      </c>
      <c r="BU76" s="182">
        <f>'Returns per Bu.'!AO83</f>
        <v>0</v>
      </c>
      <c r="BV76" s="15">
        <f t="shared" si="3"/>
        <v>2.5691779561237373</v>
      </c>
      <c r="BW76" s="100">
        <f>'Returns per Bu.'!AJ83</f>
        <v>1.1151515151515152</v>
      </c>
      <c r="BX76" s="100"/>
      <c r="BY76" s="100">
        <f t="shared" si="5"/>
        <v>0.91756355575847759</v>
      </c>
    </row>
    <row r="77" spans="1:79" ht="13.15" hidden="1" x14ac:dyDescent="0.4">
      <c r="A77" s="8">
        <v>40634</v>
      </c>
      <c r="C77" s="58"/>
      <c r="D77" s="100">
        <v>2.5649999999999986</v>
      </c>
      <c r="E77" s="101"/>
      <c r="F77" s="102">
        <v>209.45</v>
      </c>
      <c r="G77" s="101"/>
      <c r="H77" s="100">
        <v>7.2114000000000003</v>
      </c>
      <c r="I77" s="101"/>
      <c r="J77" s="103">
        <v>5.7</v>
      </c>
      <c r="K77" s="208"/>
      <c r="L77" s="12"/>
      <c r="M77" s="100">
        <f>'Returns per Gal.'!M84</f>
        <v>2.5649999999999986</v>
      </c>
      <c r="N77" s="115">
        <f>'Returns per Gal.'!N84</f>
        <v>0</v>
      </c>
      <c r="O77" s="100">
        <f>'Returns per Gal.'!O84</f>
        <v>0.63583035714285718</v>
      </c>
      <c r="P77" s="100">
        <f>'Returns per Gal.'!P84</f>
        <v>0</v>
      </c>
      <c r="Q77" s="100">
        <f>'Returns per Gal.'!Q84</f>
        <v>3.2008303571428556</v>
      </c>
      <c r="R77" s="117">
        <f>'Returns per Gal.'!R84</f>
        <v>0</v>
      </c>
      <c r="S77" s="115">
        <f>'Returns per Gal.'!S84</f>
        <v>0</v>
      </c>
      <c r="T77" s="100">
        <f>'Returns per Gal.'!T84</f>
        <v>2.5755000000000003</v>
      </c>
      <c r="U77" s="115">
        <f>'Returns per Gal.'!U84</f>
        <v>0</v>
      </c>
      <c r="V77" s="100">
        <f>'Returns per Gal.'!V84</f>
        <v>0.17100000000000001</v>
      </c>
      <c r="W77" s="115">
        <f>'Returns per Gal.'!W84</f>
        <v>0</v>
      </c>
      <c r="X77" s="100">
        <f>'Returns per Gal.'!X84</f>
        <v>0.21914999999999998</v>
      </c>
      <c r="Y77" s="115">
        <f>'Returns per Gal.'!Y84</f>
        <v>0</v>
      </c>
      <c r="Z77" s="100">
        <f>'Returns per Gal.'!Z84</f>
        <v>2.9656500000000001</v>
      </c>
      <c r="AA77" s="115">
        <f>'Returns per Gal.'!AA84</f>
        <v>0</v>
      </c>
      <c r="AB77" s="100">
        <f>'Returns per Gal.'!AB84</f>
        <v>0.2135298575757576</v>
      </c>
      <c r="AC77" s="115">
        <f>'Returns per Gal.'!AC84</f>
        <v>0</v>
      </c>
      <c r="AD77" s="100">
        <f>'Returns per Gal.'!AD84</f>
        <v>3.1791798575757575</v>
      </c>
      <c r="AE77" s="115">
        <f>'Returns per Gal.'!AE84</f>
        <v>0</v>
      </c>
      <c r="AF77" s="100">
        <f>'Returns per Gal.'!AF84</f>
        <v>2.5433495004329005</v>
      </c>
      <c r="AG77" s="112"/>
      <c r="AH77" s="100">
        <f>'Returns per Gal.'!AF84</f>
        <v>2.5433495004329005</v>
      </c>
      <c r="AI77" s="100">
        <f>'Returns per Gal.'!AI84</f>
        <v>0.41583035714285521</v>
      </c>
      <c r="AJ77" s="100">
        <f>'Returns per Gal.'!AH84</f>
        <v>0</v>
      </c>
      <c r="AK77" s="100">
        <f>'Returns per Gal.'!AK84</f>
        <v>0.23518035714285546</v>
      </c>
      <c r="AL77" s="100">
        <f>'Returns per Gal.'!AL84</f>
        <v>0</v>
      </c>
      <c r="AM77" s="100">
        <f>'Returns per Gal.'!AM84</f>
        <v>2.165049956709808E-2</v>
      </c>
      <c r="AN77" s="87">
        <f>'Returns per Gal.'!AN84</f>
        <v>0</v>
      </c>
      <c r="AO77" s="15">
        <f>'Returns per Gal.'!AO84</f>
        <v>0</v>
      </c>
      <c r="AP77" s="88">
        <f>'Returns per Gal.'!AP84</f>
        <v>0</v>
      </c>
      <c r="AQ77" s="100">
        <f>'Returns per Gal.'!AQ84</f>
        <v>0.39826839826839833</v>
      </c>
      <c r="AR77" s="100">
        <f>'Returns per Gal.'!AR84</f>
        <v>0</v>
      </c>
      <c r="AS77" s="100">
        <f>'Returns per Gal.'!AS84</f>
        <v>0.92106096230158752</v>
      </c>
      <c r="AT77" s="100">
        <f>'Returns per Gal.'!AT84</f>
        <v>0</v>
      </c>
      <c r="AU77" s="100">
        <f>'Returns per Gal.'!AU84</f>
        <v>1.3193293605699858</v>
      </c>
      <c r="AV77" s="112">
        <f>'Returns per Gal.'!AV84</f>
        <v>0</v>
      </c>
      <c r="AW77" s="111">
        <f>'Returns per Gal.'!AW84</f>
        <v>0</v>
      </c>
      <c r="AX77" s="100">
        <f>'Returns per Gal.'!AX84</f>
        <v>1.7094793605699858</v>
      </c>
      <c r="AY77" s="100">
        <f>'Returns per Gal.'!AY84</f>
        <v>0</v>
      </c>
      <c r="AZ77" s="100">
        <f>'Returns per Gal.'!AZ84</f>
        <v>1.9230092181457434</v>
      </c>
      <c r="BA77" s="112">
        <f>'Returns per Gal.'!BA84</f>
        <v>0</v>
      </c>
      <c r="BB77" s="111"/>
      <c r="BC77" s="100">
        <f>'Returns per Gal.'!BD84</f>
        <v>1.4913509965728697</v>
      </c>
      <c r="BD77" s="100">
        <f>'Returns per Gal.'!BE84</f>
        <v>0</v>
      </c>
      <c r="BE77" s="100">
        <f>'Returns per Gal.'!BF84</f>
        <v>1.2778211389971121</v>
      </c>
      <c r="BF77" s="100">
        <f>'Returns per Gal.'!BG84</f>
        <v>0</v>
      </c>
      <c r="BG77" s="100">
        <f>'Returns per Gal.'!BH84</f>
        <v>2.1650499567097636E-2</v>
      </c>
      <c r="BH77" s="100">
        <f>'Returns per Gal.'!BI84</f>
        <v>0</v>
      </c>
      <c r="BI77" s="100">
        <f>'Returns per Gal.'!BJ84</f>
        <v>1.2561706394300145</v>
      </c>
      <c r="BJ77" s="57"/>
      <c r="BL77" s="200">
        <f>'Returns per Bu.'!H84</f>
        <v>7.2114000000000003</v>
      </c>
      <c r="BM77" s="189">
        <f>'Returns per Bu.'!I84</f>
        <v>0</v>
      </c>
      <c r="BN77" s="183">
        <f>'Returns per Bu.'!Q84</f>
        <v>8.9623249999999963</v>
      </c>
      <c r="BO77" s="183">
        <f>'Returns per Bu.'!R84</f>
        <v>0</v>
      </c>
      <c r="BP77" s="361">
        <f>'Returns per Bu.'!S84</f>
        <v>7.2720213987878752</v>
      </c>
      <c r="BQ77" s="182">
        <f>'Returns per Bu.'!AE84</f>
        <v>0</v>
      </c>
      <c r="BR77" s="186">
        <f>'Returns per Bu.'!AF84</f>
        <v>1.8789655019801489E-2</v>
      </c>
      <c r="BS77" s="182">
        <f>'Returns per Bu.'!AM84</f>
        <v>0</v>
      </c>
      <c r="BT77" s="179">
        <f>'Returns per Bu.'!AN84</f>
        <v>3.6941222095959598</v>
      </c>
      <c r="BU77" s="182">
        <f>'Returns per Bu.'!AO84</f>
        <v>0</v>
      </c>
      <c r="BV77" s="15">
        <f t="shared" si="3"/>
        <v>2.5789706944444446</v>
      </c>
      <c r="BW77" s="100">
        <f>'Returns per Bu.'!AJ84</f>
        <v>1.1151515151515152</v>
      </c>
      <c r="BX77" s="100"/>
      <c r="BY77" s="100">
        <f t="shared" si="5"/>
        <v>0.92106096230158752</v>
      </c>
    </row>
    <row r="78" spans="1:79" ht="13.15" hidden="1" x14ac:dyDescent="0.4">
      <c r="A78" s="8">
        <v>40664</v>
      </c>
      <c r="C78" s="58"/>
      <c r="D78" s="100">
        <v>2.5459523809523801</v>
      </c>
      <c r="E78" s="101"/>
      <c r="F78" s="102">
        <v>197.3452380952381</v>
      </c>
      <c r="G78" s="101"/>
      <c r="H78" s="100">
        <v>6.9776190476190454</v>
      </c>
      <c r="I78" s="101"/>
      <c r="J78" s="103">
        <v>5.47</v>
      </c>
      <c r="K78" s="208"/>
      <c r="L78" s="12"/>
      <c r="M78" s="100">
        <f>'Returns per Gal.'!M85</f>
        <v>2.5459523809523801</v>
      </c>
      <c r="N78" s="115">
        <f>'Returns per Gal.'!N85</f>
        <v>0</v>
      </c>
      <c r="O78" s="100">
        <f>'Returns per Gal.'!O85</f>
        <v>0.59908375850340145</v>
      </c>
      <c r="P78" s="100">
        <f>'Returns per Gal.'!P85</f>
        <v>0</v>
      </c>
      <c r="Q78" s="100">
        <f>'Returns per Gal.'!Q85</f>
        <v>3.1450361394557813</v>
      </c>
      <c r="R78" s="117">
        <f>'Returns per Gal.'!R85</f>
        <v>0</v>
      </c>
      <c r="S78" s="115">
        <f>'Returns per Gal.'!S85</f>
        <v>0</v>
      </c>
      <c r="T78" s="100">
        <f>'Returns per Gal.'!T85</f>
        <v>2.4920068027210878</v>
      </c>
      <c r="U78" s="115">
        <f>'Returns per Gal.'!U85</f>
        <v>0</v>
      </c>
      <c r="V78" s="100">
        <f>'Returns per Gal.'!V85</f>
        <v>0.1641</v>
      </c>
      <c r="W78" s="115">
        <f>'Returns per Gal.'!W85</f>
        <v>0</v>
      </c>
      <c r="X78" s="100">
        <f>'Returns per Gal.'!X85</f>
        <v>0.21914999999999998</v>
      </c>
      <c r="Y78" s="115">
        <f>'Returns per Gal.'!Y85</f>
        <v>0</v>
      </c>
      <c r="Z78" s="100">
        <f>'Returns per Gal.'!Z85</f>
        <v>2.8752568027210876</v>
      </c>
      <c r="AA78" s="115">
        <f>'Returns per Gal.'!AA85</f>
        <v>0</v>
      </c>
      <c r="AB78" s="100">
        <f>'Returns per Gal.'!AB85</f>
        <v>0.2135298575757576</v>
      </c>
      <c r="AC78" s="115">
        <f>'Returns per Gal.'!AC85</f>
        <v>0</v>
      </c>
      <c r="AD78" s="100">
        <f>'Returns per Gal.'!AD85</f>
        <v>3.0887866602968455</v>
      </c>
      <c r="AE78" s="115">
        <f>'Returns per Gal.'!AE85</f>
        <v>0</v>
      </c>
      <c r="AF78" s="100">
        <f>'Returns per Gal.'!AF85</f>
        <v>2.4897029017934438</v>
      </c>
      <c r="AG78" s="112"/>
      <c r="AH78" s="100">
        <f>'Returns per Gal.'!AF85</f>
        <v>2.4897029017934438</v>
      </c>
      <c r="AI78" s="100">
        <f>'Returns per Gal.'!AI85</f>
        <v>0.45042933673469354</v>
      </c>
      <c r="AJ78" s="100">
        <f>'Returns per Gal.'!AH85</f>
        <v>0</v>
      </c>
      <c r="AK78" s="100">
        <f>'Returns per Gal.'!AK85</f>
        <v>0.26977933673469368</v>
      </c>
      <c r="AL78" s="100">
        <f>'Returns per Gal.'!AL85</f>
        <v>0</v>
      </c>
      <c r="AM78" s="100">
        <f>'Returns per Gal.'!AM85</f>
        <v>5.6249479158935856E-2</v>
      </c>
      <c r="AN78" s="87">
        <f>'Returns per Gal.'!AN85</f>
        <v>0</v>
      </c>
      <c r="AO78" s="15">
        <f>'Returns per Gal.'!AO85</f>
        <v>0</v>
      </c>
      <c r="AP78" s="88">
        <f>'Returns per Gal.'!AP85</f>
        <v>0</v>
      </c>
      <c r="AQ78" s="100">
        <f>'Returns per Gal.'!AQ85</f>
        <v>0.39826839826839833</v>
      </c>
      <c r="AR78" s="100">
        <f>'Returns per Gal.'!AR85</f>
        <v>0</v>
      </c>
      <c r="AS78" s="100">
        <f>'Returns per Gal.'!AS85</f>
        <v>0.924558368844697</v>
      </c>
      <c r="AT78" s="100">
        <f>'Returns per Gal.'!AT85</f>
        <v>0</v>
      </c>
      <c r="AU78" s="100">
        <f>'Returns per Gal.'!AU85</f>
        <v>1.3228267671130953</v>
      </c>
      <c r="AV78" s="112">
        <f>'Returns per Gal.'!AV85</f>
        <v>0</v>
      </c>
      <c r="AW78" s="111">
        <f>'Returns per Gal.'!AW85</f>
        <v>0</v>
      </c>
      <c r="AX78" s="100">
        <f>'Returns per Gal.'!AX85</f>
        <v>1.7060767671130952</v>
      </c>
      <c r="AY78" s="100">
        <f>'Returns per Gal.'!AY85</f>
        <v>0</v>
      </c>
      <c r="AZ78" s="100">
        <f>'Returns per Gal.'!AZ85</f>
        <v>1.9196066246888528</v>
      </c>
      <c r="BA78" s="112">
        <f>'Returns per Gal.'!BA85</f>
        <v>0</v>
      </c>
      <c r="BB78" s="111"/>
      <c r="BC78" s="100">
        <f>'Returns per Gal.'!BD85</f>
        <v>1.4389593723426861</v>
      </c>
      <c r="BD78" s="100">
        <f>'Returns per Gal.'!BE85</f>
        <v>0</v>
      </c>
      <c r="BE78" s="100">
        <f>'Returns per Gal.'!BF85</f>
        <v>1.2254295147669285</v>
      </c>
      <c r="BF78" s="100">
        <f>'Returns per Gal.'!BG85</f>
        <v>0</v>
      </c>
      <c r="BG78" s="100">
        <f>'Returns per Gal.'!BH85</f>
        <v>5.6249479158936078E-2</v>
      </c>
      <c r="BH78" s="100">
        <f>'Returns per Gal.'!BI85</f>
        <v>0</v>
      </c>
      <c r="BI78" s="100">
        <f>'Returns per Gal.'!BJ85</f>
        <v>1.1691800356079924</v>
      </c>
      <c r="BJ78" s="57"/>
      <c r="BL78" s="200">
        <f>'Returns per Bu.'!H85</f>
        <v>6.9776190476190454</v>
      </c>
      <c r="BM78" s="189">
        <f>'Returns per Bu.'!I85</f>
        <v>0</v>
      </c>
      <c r="BN78" s="183">
        <f>'Returns per Bu.'!Q85</f>
        <v>8.8061011904761877</v>
      </c>
      <c r="BO78" s="183">
        <f>'Returns per Bu.'!R85</f>
        <v>0</v>
      </c>
      <c r="BP78" s="361">
        <f>'Returns per Bu.'!S85</f>
        <v>7.1351175892640661</v>
      </c>
      <c r="BQ78" s="182">
        <f>'Returns per Bu.'!AE85</f>
        <v>0</v>
      </c>
      <c r="BR78" s="186">
        <f>'Returns per Bu.'!AF85</f>
        <v>4.8816809291831825E-2</v>
      </c>
      <c r="BS78" s="182">
        <f>'Returns per Bu.'!AM85</f>
        <v>0</v>
      </c>
      <c r="BT78" s="179">
        <f>'Returns per Bu.'!AN85</f>
        <v>3.7039149479166666</v>
      </c>
      <c r="BU78" s="182">
        <f>'Returns per Bu.'!AO85</f>
        <v>0</v>
      </c>
      <c r="BV78" s="15">
        <f t="shared" si="3"/>
        <v>2.5887634327651514</v>
      </c>
      <c r="BW78" s="100">
        <f>'Returns per Bu.'!AJ85</f>
        <v>1.1151515151515152</v>
      </c>
      <c r="BX78" s="100"/>
      <c r="BY78" s="100">
        <f t="shared" si="5"/>
        <v>0.924558368844697</v>
      </c>
    </row>
    <row r="79" spans="1:79" ht="13.15" hidden="1" x14ac:dyDescent="0.4">
      <c r="A79" s="8">
        <v>40695</v>
      </c>
      <c r="C79" s="58"/>
      <c r="D79" s="100">
        <v>2.6002272727272735</v>
      </c>
      <c r="E79" s="101"/>
      <c r="F79" s="102">
        <v>193.71590909090909</v>
      </c>
      <c r="G79" s="101"/>
      <c r="H79" s="100">
        <v>7.1056534090909063</v>
      </c>
      <c r="I79" s="101"/>
      <c r="J79" s="103">
        <v>5.46</v>
      </c>
      <c r="K79" s="208"/>
      <c r="L79" s="12"/>
      <c r="M79" s="100">
        <f>'Returns per Gal.'!M86</f>
        <v>2.6002272727272735</v>
      </c>
      <c r="N79" s="115">
        <f>'Returns per Gal.'!N86</f>
        <v>0</v>
      </c>
      <c r="O79" s="100">
        <f>'Returns per Gal.'!O86</f>
        <v>0.58806615259740269</v>
      </c>
      <c r="P79" s="100">
        <f>'Returns per Gal.'!P86</f>
        <v>0</v>
      </c>
      <c r="Q79" s="100">
        <f>'Returns per Gal.'!Q86</f>
        <v>3.1882934253246762</v>
      </c>
      <c r="R79" s="117">
        <f>'Returns per Gal.'!R86</f>
        <v>0</v>
      </c>
      <c r="S79" s="115">
        <f>'Returns per Gal.'!S86</f>
        <v>0</v>
      </c>
      <c r="T79" s="100">
        <f>'Returns per Gal.'!T86</f>
        <v>2.5377333603896095</v>
      </c>
      <c r="U79" s="115">
        <f>'Returns per Gal.'!U86</f>
        <v>0</v>
      </c>
      <c r="V79" s="100">
        <f>'Returns per Gal.'!V86</f>
        <v>0.1638</v>
      </c>
      <c r="W79" s="115">
        <f>'Returns per Gal.'!W86</f>
        <v>0</v>
      </c>
      <c r="X79" s="100">
        <f>'Returns per Gal.'!X86</f>
        <v>0.21914999999999998</v>
      </c>
      <c r="Y79" s="115">
        <f>'Returns per Gal.'!Y86</f>
        <v>0</v>
      </c>
      <c r="Z79" s="100">
        <f>'Returns per Gal.'!Z86</f>
        <v>2.9206833603896096</v>
      </c>
      <c r="AA79" s="115">
        <f>'Returns per Gal.'!AA86</f>
        <v>0</v>
      </c>
      <c r="AB79" s="100">
        <f>'Returns per Gal.'!AB86</f>
        <v>0.2135298575757576</v>
      </c>
      <c r="AC79" s="115">
        <f>'Returns per Gal.'!AC86</f>
        <v>0</v>
      </c>
      <c r="AD79" s="100">
        <f>'Returns per Gal.'!AD86</f>
        <v>3.1342132179653674</v>
      </c>
      <c r="AE79" s="115">
        <f>'Returns per Gal.'!AE86</f>
        <v>0</v>
      </c>
      <c r="AF79" s="100">
        <f>'Returns per Gal.'!AF86</f>
        <v>2.5461470653679648</v>
      </c>
      <c r="AG79" s="112"/>
      <c r="AH79" s="100">
        <f>'Returns per Gal.'!AF86</f>
        <v>2.5461470653679648</v>
      </c>
      <c r="AI79" s="100">
        <f>'Returns per Gal.'!AI86</f>
        <v>0.4482600649350667</v>
      </c>
      <c r="AJ79" s="100">
        <f>'Returns per Gal.'!AH86</f>
        <v>0</v>
      </c>
      <c r="AK79" s="100">
        <f>'Returns per Gal.'!AK86</f>
        <v>0.26761006493506656</v>
      </c>
      <c r="AL79" s="100">
        <f>'Returns per Gal.'!AL86</f>
        <v>0</v>
      </c>
      <c r="AM79" s="100">
        <f>'Returns per Gal.'!AM86</f>
        <v>5.4080207359308741E-2</v>
      </c>
      <c r="AN79" s="87">
        <f>'Returns per Gal.'!AN86</f>
        <v>0</v>
      </c>
      <c r="AO79" s="15">
        <f>'Returns per Gal.'!AO86</f>
        <v>0</v>
      </c>
      <c r="AP79" s="88">
        <f>'Returns per Gal.'!AP86</f>
        <v>0</v>
      </c>
      <c r="AQ79" s="100">
        <f>'Returns per Gal.'!AQ86</f>
        <v>0.39826839826839833</v>
      </c>
      <c r="AR79" s="100">
        <f>'Returns per Gal.'!AR86</f>
        <v>0</v>
      </c>
      <c r="AS79" s="100">
        <f>'Returns per Gal.'!AS86</f>
        <v>0.9280557753878067</v>
      </c>
      <c r="AT79" s="100">
        <f>'Returns per Gal.'!AT86</f>
        <v>0</v>
      </c>
      <c r="AU79" s="100">
        <f>'Returns per Gal.'!AU86</f>
        <v>1.326324173656205</v>
      </c>
      <c r="AV79" s="112">
        <f>'Returns per Gal.'!AV86</f>
        <v>0</v>
      </c>
      <c r="AW79" s="111">
        <f>'Returns per Gal.'!AW86</f>
        <v>0</v>
      </c>
      <c r="AX79" s="100">
        <f>'Returns per Gal.'!AX86</f>
        <v>1.7092741736562049</v>
      </c>
      <c r="AY79" s="100">
        <f>'Returns per Gal.'!AY86</f>
        <v>0</v>
      </c>
      <c r="AZ79" s="100">
        <f>'Returns per Gal.'!AZ86</f>
        <v>1.9228040312319625</v>
      </c>
      <c r="BA79" s="112">
        <f>'Returns per Gal.'!BA86</f>
        <v>0</v>
      </c>
      <c r="BB79" s="111"/>
      <c r="BC79" s="100">
        <f>'Returns per Gal.'!BD86</f>
        <v>1.4790192516684713</v>
      </c>
      <c r="BD79" s="100">
        <f>'Returns per Gal.'!BE86</f>
        <v>0</v>
      </c>
      <c r="BE79" s="100">
        <f>'Returns per Gal.'!BF86</f>
        <v>1.2654893940927137</v>
      </c>
      <c r="BF79" s="100">
        <f>'Returns per Gal.'!BG86</f>
        <v>0</v>
      </c>
      <c r="BG79" s="100">
        <f>'Returns per Gal.'!BH86</f>
        <v>5.4080207359309185E-2</v>
      </c>
      <c r="BH79" s="100">
        <f>'Returns per Gal.'!BI86</f>
        <v>0</v>
      </c>
      <c r="BI79" s="100">
        <f>'Returns per Gal.'!BJ86</f>
        <v>1.2114091867334045</v>
      </c>
      <c r="BJ79" s="57"/>
      <c r="BL79" s="200">
        <f>'Returns per Bu.'!H86</f>
        <v>7.1056534090909063</v>
      </c>
      <c r="BM79" s="189">
        <f>'Returns per Bu.'!I86</f>
        <v>0</v>
      </c>
      <c r="BN79" s="183">
        <f>'Returns per Bu.'!Q86</f>
        <v>8.9272215909090917</v>
      </c>
      <c r="BO79" s="183">
        <f>'Returns per Bu.'!R86</f>
        <v>0</v>
      </c>
      <c r="BP79" s="361">
        <f>'Returns per Bu.'!S86</f>
        <v>7.2570779896969713</v>
      </c>
      <c r="BQ79" s="182">
        <f>'Returns per Bu.'!AE86</f>
        <v>0</v>
      </c>
      <c r="BR79" s="186">
        <f>'Returns per Bu.'!AF86</f>
        <v>4.6934179811026773E-2</v>
      </c>
      <c r="BS79" s="182">
        <f>'Returns per Bu.'!AM86</f>
        <v>0</v>
      </c>
      <c r="BT79" s="179">
        <f>'Returns per Bu.'!AN86</f>
        <v>3.7137076862373739</v>
      </c>
      <c r="BU79" s="182">
        <f>'Returns per Bu.'!AO86</f>
        <v>0</v>
      </c>
      <c r="BV79" s="15">
        <f t="shared" si="3"/>
        <v>2.5985561710858587</v>
      </c>
      <c r="BW79" s="100">
        <f>'Returns per Bu.'!AJ86</f>
        <v>1.1151515151515152</v>
      </c>
      <c r="BX79" s="100"/>
      <c r="BY79" s="100">
        <f t="shared" ref="BY79:BY84" si="6">AS79</f>
        <v>0.9280557753878067</v>
      </c>
    </row>
    <row r="80" spans="1:79" ht="13.15" hidden="1" x14ac:dyDescent="0.4">
      <c r="A80" s="8">
        <v>40725</v>
      </c>
      <c r="C80" s="58"/>
      <c r="D80" s="100">
        <v>2.7150000000000003</v>
      </c>
      <c r="E80" s="101"/>
      <c r="F80" s="102">
        <v>191.25</v>
      </c>
      <c r="G80" s="101"/>
      <c r="H80" s="100">
        <v>6.802525000000001</v>
      </c>
      <c r="I80" s="101"/>
      <c r="J80" s="103">
        <v>5.63</v>
      </c>
      <c r="K80" s="208"/>
      <c r="L80" s="12"/>
      <c r="M80" s="100">
        <f>'Returns per Gal.'!M87</f>
        <v>2.7150000000000003</v>
      </c>
      <c r="N80" s="115">
        <f>'Returns per Gal.'!N87</f>
        <v>0</v>
      </c>
      <c r="O80" s="100">
        <f>'Returns per Gal.'!O87</f>
        <v>0.58058035714285716</v>
      </c>
      <c r="P80" s="100">
        <f>'Returns per Gal.'!P87</f>
        <v>0</v>
      </c>
      <c r="Q80" s="100">
        <f>'Returns per Gal.'!Q87</f>
        <v>3.2955803571428577</v>
      </c>
      <c r="R80" s="117">
        <f>'Returns per Gal.'!R87</f>
        <v>0</v>
      </c>
      <c r="S80" s="115">
        <f>'Returns per Gal.'!S87</f>
        <v>0</v>
      </c>
      <c r="T80" s="100">
        <f>'Returns per Gal.'!T87</f>
        <v>2.4294732142857147</v>
      </c>
      <c r="U80" s="115">
        <f>'Returns per Gal.'!U87</f>
        <v>0</v>
      </c>
      <c r="V80" s="100">
        <f>'Returns per Gal.'!V87</f>
        <v>0.16889999999999999</v>
      </c>
      <c r="W80" s="115">
        <f>'Returns per Gal.'!W87</f>
        <v>0</v>
      </c>
      <c r="X80" s="100">
        <f>'Returns per Gal.'!X87</f>
        <v>0.21914999999999998</v>
      </c>
      <c r="Y80" s="115">
        <f>'Returns per Gal.'!Y87</f>
        <v>0</v>
      </c>
      <c r="Z80" s="100">
        <f>'Returns per Gal.'!Z87</f>
        <v>2.8175232142857145</v>
      </c>
      <c r="AA80" s="115">
        <f>'Returns per Gal.'!AA87</f>
        <v>0</v>
      </c>
      <c r="AB80" s="100">
        <f>'Returns per Gal.'!AB87</f>
        <v>0.2135298575757576</v>
      </c>
      <c r="AC80" s="115">
        <f>'Returns per Gal.'!AC87</f>
        <v>0</v>
      </c>
      <c r="AD80" s="100">
        <f>'Returns per Gal.'!AD87</f>
        <v>3.0310530718614723</v>
      </c>
      <c r="AE80" s="115">
        <f>'Returns per Gal.'!AE87</f>
        <v>0</v>
      </c>
      <c r="AF80" s="100">
        <f>'Returns per Gal.'!AF87</f>
        <v>2.4504727147186154</v>
      </c>
      <c r="AG80" s="112"/>
      <c r="AH80" s="100">
        <f>'Returns per Gal.'!AF87</f>
        <v>2.4504727147186154</v>
      </c>
      <c r="AI80" s="100">
        <f>'Returns per Gal.'!AI87</f>
        <v>0.65870714285714294</v>
      </c>
      <c r="AJ80" s="100">
        <f>'Returns per Gal.'!AH87</f>
        <v>0</v>
      </c>
      <c r="AK80" s="100">
        <f>'Returns per Gal.'!AK87</f>
        <v>0.47805714285714318</v>
      </c>
      <c r="AL80" s="100">
        <f>'Returns per Gal.'!AL87</f>
        <v>0</v>
      </c>
      <c r="AM80" s="100">
        <f>'Returns per Gal.'!AM87</f>
        <v>0.26452728528138536</v>
      </c>
      <c r="AN80" s="87">
        <f>'Returns per Gal.'!AN87</f>
        <v>0</v>
      </c>
      <c r="AO80" s="15">
        <f>'Returns per Gal.'!AO87</f>
        <v>0</v>
      </c>
      <c r="AP80" s="88">
        <f>'Returns per Gal.'!AP87</f>
        <v>0</v>
      </c>
      <c r="AQ80" s="100">
        <f>'Returns per Gal.'!AQ87</f>
        <v>0.39826839826839833</v>
      </c>
      <c r="AR80" s="100">
        <f>'Returns per Gal.'!AR87</f>
        <v>0</v>
      </c>
      <c r="AS80" s="100">
        <f>'Returns per Gal.'!AS87</f>
        <v>0.93155318193091641</v>
      </c>
      <c r="AT80" s="100">
        <f>'Returns per Gal.'!AT87</f>
        <v>0</v>
      </c>
      <c r="AU80" s="100">
        <f>'Returns per Gal.'!AU87</f>
        <v>1.3298215801993147</v>
      </c>
      <c r="AV80" s="112">
        <f>'Returns per Gal.'!AV87</f>
        <v>0</v>
      </c>
      <c r="AW80" s="111">
        <f>'Returns per Gal.'!AW87</f>
        <v>0</v>
      </c>
      <c r="AX80" s="100">
        <f>'Returns per Gal.'!AX87</f>
        <v>1.7178715801993147</v>
      </c>
      <c r="AY80" s="100">
        <f>'Returns per Gal.'!AY87</f>
        <v>0</v>
      </c>
      <c r="AZ80" s="100">
        <f>'Returns per Gal.'!AZ87</f>
        <v>1.9314014377750723</v>
      </c>
      <c r="BA80" s="112">
        <f>'Returns per Gal.'!BA87</f>
        <v>0</v>
      </c>
      <c r="BB80" s="111"/>
      <c r="BC80" s="100">
        <f>'Returns per Gal.'!BD87</f>
        <v>1.5777087769435429</v>
      </c>
      <c r="BD80" s="100">
        <f>'Returns per Gal.'!BE87</f>
        <v>0</v>
      </c>
      <c r="BE80" s="100">
        <f>'Returns per Gal.'!BF87</f>
        <v>1.3641789193677853</v>
      </c>
      <c r="BF80" s="100">
        <f>'Returns per Gal.'!BG87</f>
        <v>0</v>
      </c>
      <c r="BG80" s="100">
        <f>'Returns per Gal.'!BH87</f>
        <v>0.26452728528138536</v>
      </c>
      <c r="BH80" s="100">
        <f>'Returns per Gal.'!BI87</f>
        <v>0</v>
      </c>
      <c r="BI80" s="100">
        <f>'Returns per Gal.'!BJ87</f>
        <v>1.0996516340864</v>
      </c>
      <c r="BJ80" s="57"/>
      <c r="BL80" s="200">
        <f>'Returns per Bu.'!H87</f>
        <v>6.802525000000001</v>
      </c>
      <c r="BM80" s="189">
        <f>'Returns per Bu.'!I87</f>
        <v>0</v>
      </c>
      <c r="BN80" s="183">
        <f>'Returns per Bu.'!Q87</f>
        <v>9.2276249999999997</v>
      </c>
      <c r="BO80" s="183">
        <f>'Returns per Bu.'!R87</f>
        <v>0</v>
      </c>
      <c r="BP80" s="361">
        <f>'Returns per Bu.'!S87</f>
        <v>7.543201398787879</v>
      </c>
      <c r="BQ80" s="182">
        <f>'Returns per Bu.'!AE87</f>
        <v>0</v>
      </c>
      <c r="BR80" s="186">
        <f>'Returns per Bu.'!AF87</f>
        <v>0.22957329083136763</v>
      </c>
      <c r="BS80" s="182">
        <f>'Returns per Bu.'!AM87</f>
        <v>0</v>
      </c>
      <c r="BT80" s="179">
        <f>'Returns per Bu.'!AN87</f>
        <v>3.7235004245580807</v>
      </c>
      <c r="BU80" s="182">
        <f>'Returns per Bu.'!AO87</f>
        <v>0</v>
      </c>
      <c r="BV80" s="15">
        <f t="shared" si="3"/>
        <v>2.6083489094065655</v>
      </c>
      <c r="BW80" s="100">
        <f>'Returns per Bu.'!AJ87</f>
        <v>1.1151515151515152</v>
      </c>
      <c r="BX80" s="100"/>
      <c r="BY80" s="100">
        <f t="shared" si="6"/>
        <v>0.93155318193091641</v>
      </c>
    </row>
    <row r="81" spans="1:77" ht="13.15" hidden="1" x14ac:dyDescent="0.4">
      <c r="A81" s="8">
        <v>40756</v>
      </c>
      <c r="C81" s="58"/>
      <c r="D81" s="100">
        <v>2.8304347826086973</v>
      </c>
      <c r="E81" s="101"/>
      <c r="F81" s="102">
        <v>192.17391304347825</v>
      </c>
      <c r="G81" s="101"/>
      <c r="H81" s="100">
        <v>7.1408967391304348</v>
      </c>
      <c r="I81" s="101"/>
      <c r="J81" s="103">
        <v>5.44</v>
      </c>
      <c r="K81" s="208"/>
      <c r="L81" s="12"/>
      <c r="M81" s="100">
        <f>'Returns per Gal.'!M88</f>
        <v>2.8304347826086973</v>
      </c>
      <c r="N81" s="115">
        <f>'Returns per Gal.'!N88</f>
        <v>0</v>
      </c>
      <c r="O81" s="100">
        <f>'Returns per Gal.'!O88</f>
        <v>0.58338509316770182</v>
      </c>
      <c r="P81" s="100">
        <f>'Returns per Gal.'!P88</f>
        <v>0</v>
      </c>
      <c r="Q81" s="100">
        <f>'Returns per Gal.'!Q88</f>
        <v>3.4138198757763991</v>
      </c>
      <c r="R81" s="117">
        <f>'Returns per Gal.'!R88</f>
        <v>0</v>
      </c>
      <c r="S81" s="115">
        <f>'Returns per Gal.'!S88</f>
        <v>0</v>
      </c>
      <c r="T81" s="100">
        <f>'Returns per Gal.'!T88</f>
        <v>2.5503202639751557</v>
      </c>
      <c r="U81" s="115">
        <f>'Returns per Gal.'!U88</f>
        <v>0</v>
      </c>
      <c r="V81" s="100">
        <f>'Returns per Gal.'!V88</f>
        <v>0.16320000000000001</v>
      </c>
      <c r="W81" s="115">
        <f>'Returns per Gal.'!W88</f>
        <v>0</v>
      </c>
      <c r="X81" s="100">
        <f>'Returns per Gal.'!X88</f>
        <v>0.21914999999999998</v>
      </c>
      <c r="Y81" s="115">
        <f>'Returns per Gal.'!Y88</f>
        <v>0</v>
      </c>
      <c r="Z81" s="100">
        <f>'Returns per Gal.'!Z88</f>
        <v>2.9326702639751554</v>
      </c>
      <c r="AA81" s="115">
        <f>'Returns per Gal.'!AA88</f>
        <v>0</v>
      </c>
      <c r="AB81" s="100">
        <f>'Returns per Gal.'!AB88</f>
        <v>0.2135298575757576</v>
      </c>
      <c r="AC81" s="115">
        <f>'Returns per Gal.'!AC88</f>
        <v>0</v>
      </c>
      <c r="AD81" s="100">
        <f>'Returns per Gal.'!AD88</f>
        <v>3.1462001215509128</v>
      </c>
      <c r="AE81" s="115">
        <f>'Returns per Gal.'!AE88</f>
        <v>0</v>
      </c>
      <c r="AF81" s="100">
        <f>'Returns per Gal.'!AF88</f>
        <v>2.562815028383211</v>
      </c>
      <c r="AG81" s="112"/>
      <c r="AH81" s="100">
        <f>'Returns per Gal.'!AF88</f>
        <v>2.562815028383211</v>
      </c>
      <c r="AI81" s="100">
        <f>'Returns per Gal.'!AI88</f>
        <v>0.66179961180124347</v>
      </c>
      <c r="AJ81" s="100">
        <f>'Returns per Gal.'!AH88</f>
        <v>0</v>
      </c>
      <c r="AK81" s="100">
        <f>'Returns per Gal.'!AK88</f>
        <v>0.48114961180124372</v>
      </c>
      <c r="AL81" s="100">
        <f>'Returns per Gal.'!AL88</f>
        <v>0</v>
      </c>
      <c r="AM81" s="100">
        <f>'Returns per Gal.'!AM88</f>
        <v>0.26761975422548634</v>
      </c>
      <c r="AN81" s="87">
        <f>'Returns per Gal.'!AN88</f>
        <v>0</v>
      </c>
      <c r="AO81" s="15">
        <f>'Returns per Gal.'!AO88</f>
        <v>0</v>
      </c>
      <c r="AP81" s="88">
        <f>'Returns per Gal.'!AP88</f>
        <v>0</v>
      </c>
      <c r="AQ81" s="100">
        <f>'Returns per Gal.'!AQ88</f>
        <v>0.39826839826839833</v>
      </c>
      <c r="AR81" s="100">
        <f>'Returns per Gal.'!AR88</f>
        <v>0</v>
      </c>
      <c r="AS81" s="100">
        <f>'Returns per Gal.'!AS88</f>
        <v>0.93505058847402611</v>
      </c>
      <c r="AT81" s="100">
        <f>'Returns per Gal.'!AT88</f>
        <v>0</v>
      </c>
      <c r="AU81" s="100">
        <f>'Returns per Gal.'!AU88</f>
        <v>1.3333189867424244</v>
      </c>
      <c r="AV81" s="112">
        <f>'Returns per Gal.'!AV88</f>
        <v>0</v>
      </c>
      <c r="AW81" s="111">
        <f>'Returns per Gal.'!AW88</f>
        <v>0</v>
      </c>
      <c r="AX81" s="100">
        <f>'Returns per Gal.'!AX88</f>
        <v>1.7156689867424244</v>
      </c>
      <c r="AY81" s="100">
        <f>'Returns per Gal.'!AY88</f>
        <v>0</v>
      </c>
      <c r="AZ81" s="100">
        <f>'Returns per Gal.'!AZ88</f>
        <v>1.929198844318182</v>
      </c>
      <c r="BA81" s="112">
        <f>'Returns per Gal.'!BA88</f>
        <v>0</v>
      </c>
      <c r="BB81" s="111"/>
      <c r="BC81" s="100">
        <f>'Returns per Gal.'!BD88</f>
        <v>1.6981508890339747</v>
      </c>
      <c r="BD81" s="100">
        <f>'Returns per Gal.'!BE88</f>
        <v>0</v>
      </c>
      <c r="BE81" s="100">
        <f>'Returns per Gal.'!BF88</f>
        <v>1.4846210314582171</v>
      </c>
      <c r="BF81" s="100">
        <f>'Returns per Gal.'!BG88</f>
        <v>0</v>
      </c>
      <c r="BG81" s="100">
        <f>'Returns per Gal.'!BH88</f>
        <v>0.2676197542254859</v>
      </c>
      <c r="BH81" s="100">
        <f>'Returns per Gal.'!BI88</f>
        <v>0</v>
      </c>
      <c r="BI81" s="100">
        <f>'Returns per Gal.'!BJ88</f>
        <v>1.2170012772327312</v>
      </c>
      <c r="BJ81" s="57"/>
      <c r="BL81" s="200">
        <f>'Returns per Bu.'!H88</f>
        <v>7.1408967391304348</v>
      </c>
      <c r="BM81" s="189">
        <f>'Returns per Bu.'!I88</f>
        <v>0</v>
      </c>
      <c r="BN81" s="183">
        <f>'Returns per Bu.'!Q88</f>
        <v>9.5586956521739168</v>
      </c>
      <c r="BO81" s="183">
        <f>'Returns per Bu.'!R88</f>
        <v>0</v>
      </c>
      <c r="BP81" s="361">
        <f>'Returns per Bu.'!S88</f>
        <v>7.8902320509617958</v>
      </c>
      <c r="BQ81" s="182">
        <f>'Returns per Bu.'!AE88</f>
        <v>0</v>
      </c>
      <c r="BR81" s="186">
        <f>'Returns per Bu.'!AF88</f>
        <v>0.23225712842315294</v>
      </c>
      <c r="BS81" s="182">
        <f>'Returns per Bu.'!AM88</f>
        <v>0</v>
      </c>
      <c r="BT81" s="179">
        <f>'Returns per Bu.'!AN88</f>
        <v>3.733293162878788</v>
      </c>
      <c r="BU81" s="182">
        <f>'Returns per Bu.'!AO88</f>
        <v>0</v>
      </c>
      <c r="BV81" s="15">
        <f t="shared" si="3"/>
        <v>2.6181416477272728</v>
      </c>
      <c r="BW81" s="100">
        <f>'Returns per Bu.'!AJ88</f>
        <v>1.1151515151515152</v>
      </c>
      <c r="BX81" s="100"/>
      <c r="BY81" s="100">
        <f t="shared" si="6"/>
        <v>0.93505058847402611</v>
      </c>
    </row>
    <row r="82" spans="1:77" ht="13.15" hidden="1" x14ac:dyDescent="0.4">
      <c r="A82" s="8">
        <v>40787</v>
      </c>
      <c r="C82" s="58"/>
      <c r="D82" s="100">
        <v>2.7459523809523807</v>
      </c>
      <c r="E82" s="101"/>
      <c r="F82" s="102">
        <v>198.02500000000001</v>
      </c>
      <c r="G82" s="101"/>
      <c r="H82" s="100">
        <v>6.7983750000000001</v>
      </c>
      <c r="I82" s="101"/>
      <c r="J82" s="103">
        <v>5.43</v>
      </c>
      <c r="K82" s="208"/>
      <c r="L82" s="12"/>
      <c r="M82" s="100">
        <f>'Returns per Gal.'!M89</f>
        <v>2.7459523809523807</v>
      </c>
      <c r="N82" s="115">
        <f>'Returns per Gal.'!N89</f>
        <v>0</v>
      </c>
      <c r="O82" s="100">
        <f>'Returns per Gal.'!O89</f>
        <v>0.60114732142857141</v>
      </c>
      <c r="P82" s="100">
        <f>'Returns per Gal.'!P89</f>
        <v>0</v>
      </c>
      <c r="Q82" s="100">
        <f>'Returns per Gal.'!Q89</f>
        <v>3.3470997023809521</v>
      </c>
      <c r="R82" s="117">
        <f>'Returns per Gal.'!R89</f>
        <v>0</v>
      </c>
      <c r="S82" s="115">
        <f>'Returns per Gal.'!S89</f>
        <v>0</v>
      </c>
      <c r="T82" s="100">
        <f>'Returns per Gal.'!T89</f>
        <v>2.4279910714285715</v>
      </c>
      <c r="U82" s="115">
        <f>'Returns per Gal.'!U89</f>
        <v>0</v>
      </c>
      <c r="V82" s="100">
        <f>'Returns per Gal.'!V89</f>
        <v>0.16289999999999999</v>
      </c>
      <c r="W82" s="115">
        <f>'Returns per Gal.'!W89</f>
        <v>0</v>
      </c>
      <c r="X82" s="100">
        <f>'Returns per Gal.'!X89</f>
        <v>0.21914999999999998</v>
      </c>
      <c r="Y82" s="115">
        <f>'Returns per Gal.'!Y89</f>
        <v>0</v>
      </c>
      <c r="Z82" s="100">
        <f>'Returns per Gal.'!Z89</f>
        <v>2.8100410714285715</v>
      </c>
      <c r="AA82" s="115">
        <f>'Returns per Gal.'!AA89</f>
        <v>0</v>
      </c>
      <c r="AB82" s="100">
        <f>'Returns per Gal.'!AB89</f>
        <v>0.2135298575757576</v>
      </c>
      <c r="AC82" s="115">
        <f>'Returns per Gal.'!AC89</f>
        <v>0</v>
      </c>
      <c r="AD82" s="100">
        <f>'Returns per Gal.'!AD89</f>
        <v>3.0235709290043289</v>
      </c>
      <c r="AE82" s="115">
        <f>'Returns per Gal.'!AE89</f>
        <v>0</v>
      </c>
      <c r="AF82" s="100">
        <f>'Returns per Gal.'!AF89</f>
        <v>2.4224236075757575</v>
      </c>
      <c r="AG82" s="112"/>
      <c r="AH82" s="100">
        <f>'Returns per Gal.'!AF89</f>
        <v>2.4224236075757575</v>
      </c>
      <c r="AI82" s="100">
        <f>'Returns per Gal.'!AI89</f>
        <v>0.71770863095238058</v>
      </c>
      <c r="AJ82" s="100">
        <f>'Returns per Gal.'!AH89</f>
        <v>0</v>
      </c>
      <c r="AK82" s="100">
        <f>'Returns per Gal.'!AK89</f>
        <v>0.5370586309523806</v>
      </c>
      <c r="AL82" s="100">
        <f>'Returns per Gal.'!AL89</f>
        <v>0</v>
      </c>
      <c r="AM82" s="100">
        <f>'Returns per Gal.'!AM89</f>
        <v>0.32352877337662322</v>
      </c>
      <c r="AN82" s="87">
        <f>'Returns per Gal.'!AN89</f>
        <v>0</v>
      </c>
      <c r="AO82" s="15">
        <f>'Returns per Gal.'!AO89</f>
        <v>0</v>
      </c>
      <c r="AP82" s="88">
        <f>'Returns per Gal.'!AP89</f>
        <v>0</v>
      </c>
      <c r="AQ82" s="100">
        <f>'Returns per Gal.'!AQ89</f>
        <v>0.44435215946843859</v>
      </c>
      <c r="AR82" s="100">
        <f>'Returns per Gal.'!AR89</f>
        <v>0</v>
      </c>
      <c r="AS82" s="100">
        <f>'Returns per Gal.'!AS89</f>
        <v>0.94146939739172386</v>
      </c>
      <c r="AT82" s="100">
        <f>'Returns per Gal.'!AT89</f>
        <v>0</v>
      </c>
      <c r="AU82" s="100">
        <f>'Returns per Gal.'!AU89</f>
        <v>1.3858215568601624</v>
      </c>
      <c r="AV82" s="112">
        <f>'Returns per Gal.'!AV89</f>
        <v>0</v>
      </c>
      <c r="AW82" s="111">
        <f>'Returns per Gal.'!AW89</f>
        <v>0</v>
      </c>
      <c r="AX82" s="100">
        <f>'Returns per Gal.'!AX89</f>
        <v>1.7678715568601624</v>
      </c>
      <c r="AY82" s="100">
        <f>'Returns per Gal.'!AY89</f>
        <v>0</v>
      </c>
      <c r="AZ82" s="100">
        <f>'Returns per Gal.'!AZ89</f>
        <v>1.98140141443592</v>
      </c>
      <c r="BA82" s="112">
        <f>'Returns per Gal.'!BA89</f>
        <v>0</v>
      </c>
      <c r="BB82" s="111"/>
      <c r="BC82" s="100">
        <f>'Returns per Gal.'!BD89</f>
        <v>1.5792281455207897</v>
      </c>
      <c r="BD82" s="100">
        <f>'Returns per Gal.'!BE89</f>
        <v>0</v>
      </c>
      <c r="BE82" s="100">
        <f>'Returns per Gal.'!BF89</f>
        <v>1.3656982879450321</v>
      </c>
      <c r="BF82" s="100">
        <f>'Returns per Gal.'!BG89</f>
        <v>0</v>
      </c>
      <c r="BG82" s="100">
        <f>'Returns per Gal.'!BH89</f>
        <v>0.323528773376623</v>
      </c>
      <c r="BH82" s="100">
        <f>'Returns per Gal.'!BI89</f>
        <v>0</v>
      </c>
      <c r="BI82" s="100">
        <f>'Returns per Gal.'!BJ89</f>
        <v>1.0421695145684091</v>
      </c>
      <c r="BJ82" s="57"/>
      <c r="BL82" s="200">
        <f>'Returns per Bu.'!H89</f>
        <v>6.7983750000000001</v>
      </c>
      <c r="BM82" s="189">
        <f>'Returns per Bu.'!I89</f>
        <v>0</v>
      </c>
      <c r="BN82" s="183">
        <f>'Returns per Bu.'!Q89</f>
        <v>9.3718791666666661</v>
      </c>
      <c r="BO82" s="183">
        <f>'Returns per Bu.'!R89</f>
        <v>0</v>
      </c>
      <c r="BP82" s="361">
        <f>'Returns per Bu.'!S89</f>
        <v>7.7042555654545453</v>
      </c>
      <c r="BQ82" s="182">
        <f>'Returns per Bu.'!AE89</f>
        <v>0</v>
      </c>
      <c r="BR82" s="186">
        <f>'Returns per Bu.'!AF89</f>
        <v>0.28077846526758221</v>
      </c>
      <c r="BS82" s="182">
        <f>'Returns per Bu.'!AM89</f>
        <v>0</v>
      </c>
      <c r="BT82" s="179">
        <f>'Returns per Bu.'!AN89</f>
        <v>3.8803003592084542</v>
      </c>
      <c r="BU82" s="182">
        <f>'Returns per Bu.'!AO89</f>
        <v>0</v>
      </c>
      <c r="BV82" s="15">
        <f t="shared" si="3"/>
        <v>2.6361143126968263</v>
      </c>
      <c r="BW82" s="100">
        <f>'Returns per Bu.'!AJ89</f>
        <v>1.2441860465116279</v>
      </c>
      <c r="BX82" s="100"/>
      <c r="BY82" s="100">
        <f t="shared" si="6"/>
        <v>0.94146939739172386</v>
      </c>
    </row>
    <row r="83" spans="1:77" ht="13.15" hidden="1" x14ac:dyDescent="0.4">
      <c r="A83" s="8">
        <v>40817</v>
      </c>
      <c r="C83" s="58"/>
      <c r="D83" s="100">
        <v>2.5959523809523826</v>
      </c>
      <c r="E83" s="101"/>
      <c r="F83" s="102">
        <v>197.95238095238096</v>
      </c>
      <c r="G83" s="101"/>
      <c r="H83" s="100">
        <v>6.1482619047619025</v>
      </c>
      <c r="I83" s="101"/>
      <c r="J83" s="103">
        <v>5.2</v>
      </c>
      <c r="K83" s="208"/>
      <c r="L83" s="12"/>
      <c r="M83" s="100">
        <f>'Returns per Gal.'!M90</f>
        <v>2.5959523809523826</v>
      </c>
      <c r="N83" s="115">
        <f>'Returns per Gal.'!N90</f>
        <v>0</v>
      </c>
      <c r="O83" s="100">
        <f>'Returns per Gal.'!O90</f>
        <v>0.60092687074829942</v>
      </c>
      <c r="P83" s="100">
        <f>'Returns per Gal.'!P90</f>
        <v>0</v>
      </c>
      <c r="Q83" s="100">
        <f>'Returns per Gal.'!Q90</f>
        <v>3.1968792517006821</v>
      </c>
      <c r="R83" s="117">
        <f>'Returns per Gal.'!R90</f>
        <v>0</v>
      </c>
      <c r="S83" s="115">
        <f>'Returns per Gal.'!S90</f>
        <v>0</v>
      </c>
      <c r="T83" s="100">
        <f>'Returns per Gal.'!T90</f>
        <v>2.1958078231292508</v>
      </c>
      <c r="U83" s="115">
        <f>'Returns per Gal.'!U90</f>
        <v>0</v>
      </c>
      <c r="V83" s="100">
        <f>'Returns per Gal.'!V90</f>
        <v>0.156</v>
      </c>
      <c r="W83" s="115">
        <f>'Returns per Gal.'!W90</f>
        <v>0</v>
      </c>
      <c r="X83" s="100">
        <f>'Returns per Gal.'!X90</f>
        <v>0.21914999999999998</v>
      </c>
      <c r="Y83" s="115">
        <f>'Returns per Gal.'!Y90</f>
        <v>0</v>
      </c>
      <c r="Z83" s="100">
        <f>'Returns per Gal.'!Z90</f>
        <v>2.5709578231292509</v>
      </c>
      <c r="AA83" s="115">
        <f>'Returns per Gal.'!AA90</f>
        <v>0</v>
      </c>
      <c r="AB83" s="100">
        <f>'Returns per Gal.'!AB90</f>
        <v>0.2135298575757576</v>
      </c>
      <c r="AC83" s="115">
        <f>'Returns per Gal.'!AC90</f>
        <v>0</v>
      </c>
      <c r="AD83" s="100">
        <f>'Returns per Gal.'!AD90</f>
        <v>2.7844876807050083</v>
      </c>
      <c r="AE83" s="115">
        <f>'Returns per Gal.'!AE90</f>
        <v>0</v>
      </c>
      <c r="AF83" s="100">
        <f>'Returns per Gal.'!AF90</f>
        <v>2.1835608099567088</v>
      </c>
      <c r="AG83" s="112"/>
      <c r="AH83" s="100">
        <f>'Returns per Gal.'!AF90</f>
        <v>2.1835608099567088</v>
      </c>
      <c r="AI83" s="100">
        <f>'Returns per Gal.'!AI90</f>
        <v>0.80657142857143127</v>
      </c>
      <c r="AJ83" s="100">
        <f>'Returns per Gal.'!AH90</f>
        <v>0</v>
      </c>
      <c r="AK83" s="100">
        <f>'Returns per Gal.'!AK90</f>
        <v>0.62592142857143118</v>
      </c>
      <c r="AL83" s="100">
        <f>'Returns per Gal.'!AL90</f>
        <v>0</v>
      </c>
      <c r="AM83" s="100">
        <f>'Returns per Gal.'!AM90</f>
        <v>0.41239157099567381</v>
      </c>
      <c r="AN83" s="87">
        <f>'Returns per Gal.'!AN90</f>
        <v>0</v>
      </c>
      <c r="AO83" s="15">
        <f>'Returns per Gal.'!AO90</f>
        <v>0</v>
      </c>
      <c r="AP83" s="88">
        <f>'Returns per Gal.'!AP90</f>
        <v>0</v>
      </c>
      <c r="AQ83" s="100">
        <f>'Returns per Gal.'!AQ90</f>
        <v>0.44435215946843859</v>
      </c>
      <c r="AR83" s="100">
        <f>'Returns per Gal.'!AR90</f>
        <v>0</v>
      </c>
      <c r="AS83" s="100">
        <f>'Returns per Gal.'!AS90</f>
        <v>0.94506893390304891</v>
      </c>
      <c r="AT83" s="100">
        <f>'Returns per Gal.'!AT90</f>
        <v>0</v>
      </c>
      <c r="AU83" s="100">
        <f>'Returns per Gal.'!AU90</f>
        <v>1.3894210933714874</v>
      </c>
      <c r="AV83" s="112">
        <f>'Returns per Gal.'!AV90</f>
        <v>0</v>
      </c>
      <c r="AW83" s="111">
        <f>'Returns per Gal.'!AW90</f>
        <v>0</v>
      </c>
      <c r="AX83" s="100">
        <f>'Returns per Gal.'!AX90</f>
        <v>1.7645710933714873</v>
      </c>
      <c r="AY83" s="100">
        <f>'Returns per Gal.'!AY90</f>
        <v>0</v>
      </c>
      <c r="AZ83" s="100">
        <f>'Returns per Gal.'!AZ90</f>
        <v>1.9781009509472449</v>
      </c>
      <c r="BA83" s="112">
        <f>'Returns per Gal.'!BA90</f>
        <v>0</v>
      </c>
      <c r="BB83" s="111"/>
      <c r="BC83" s="100">
        <f>'Returns per Gal.'!BD90</f>
        <v>1.4323081583291948</v>
      </c>
      <c r="BD83" s="100">
        <f>'Returns per Gal.'!BE90</f>
        <v>0</v>
      </c>
      <c r="BE83" s="100">
        <f>'Returns per Gal.'!BF90</f>
        <v>1.2187783007534372</v>
      </c>
      <c r="BF83" s="100">
        <f>'Returns per Gal.'!BG90</f>
        <v>0</v>
      </c>
      <c r="BG83" s="100">
        <f>'Returns per Gal.'!BH90</f>
        <v>0.41239157099567381</v>
      </c>
      <c r="BH83" s="100">
        <f>'Returns per Gal.'!BI90</f>
        <v>0</v>
      </c>
      <c r="BI83" s="100">
        <f>'Returns per Gal.'!BJ90</f>
        <v>0.80638672975776338</v>
      </c>
      <c r="BJ83" s="57"/>
      <c r="BL83" s="200">
        <f>'Returns per Bu.'!H90</f>
        <v>6.1482619047619025</v>
      </c>
      <c r="BM83" s="189">
        <f>'Returns per Bu.'!I90</f>
        <v>0</v>
      </c>
      <c r="BN83" s="183">
        <f>'Returns per Bu.'!Q90</f>
        <v>8.9512619047619086</v>
      </c>
      <c r="BO83" s="183">
        <f>'Returns per Bu.'!R90</f>
        <v>0</v>
      </c>
      <c r="BP83" s="361">
        <f>'Returns per Bu.'!S90</f>
        <v>7.3029583035497874</v>
      </c>
      <c r="BQ83" s="182">
        <f>'Returns per Bu.'!AE90</f>
        <v>0</v>
      </c>
      <c r="BR83" s="186">
        <f>'Returns per Bu.'!AF90</f>
        <v>0.35789914814982821</v>
      </c>
      <c r="BS83" s="182">
        <f>'Returns per Bu.'!AM90</f>
        <v>0</v>
      </c>
      <c r="BT83" s="179">
        <f>'Returns per Bu.'!AN90</f>
        <v>3.8903790614401648</v>
      </c>
      <c r="BU83" s="182">
        <f>'Returns per Bu.'!AO90</f>
        <v>0</v>
      </c>
      <c r="BV83" s="15">
        <f t="shared" si="3"/>
        <v>2.6461930149285369</v>
      </c>
      <c r="BW83" s="100">
        <f>'Returns per Bu.'!AJ90</f>
        <v>1.2441860465116279</v>
      </c>
      <c r="BX83" s="100"/>
      <c r="BY83" s="100">
        <f t="shared" si="6"/>
        <v>0.94506893390304891</v>
      </c>
    </row>
    <row r="84" spans="1:77" ht="13.15" hidden="1" x14ac:dyDescent="0.4">
      <c r="A84" s="8">
        <v>40848</v>
      </c>
      <c r="C84" s="58"/>
      <c r="D84" s="100">
        <v>2.8220454545454561</v>
      </c>
      <c r="E84" s="101"/>
      <c r="F84" s="102">
        <v>214.57142857142858</v>
      </c>
      <c r="G84" s="101"/>
      <c r="H84" s="100">
        <v>6.1357738095238101</v>
      </c>
      <c r="I84" s="101"/>
      <c r="J84" s="103">
        <v>5.75</v>
      </c>
      <c r="K84" s="208"/>
      <c r="L84" s="12"/>
      <c r="M84" s="100">
        <f>'Returns per Gal.'!M91</f>
        <v>2.8220454545454561</v>
      </c>
      <c r="N84" s="115">
        <f>'Returns per Gal.'!N91</f>
        <v>0</v>
      </c>
      <c r="O84" s="100">
        <f>'Returns per Gal.'!O91</f>
        <v>0.65137755102040817</v>
      </c>
      <c r="P84" s="100">
        <f>'Returns per Gal.'!P91</f>
        <v>0</v>
      </c>
      <c r="Q84" s="100">
        <f>'Returns per Gal.'!Q91</f>
        <v>3.4734230055658641</v>
      </c>
      <c r="R84" s="117">
        <f>'Returns per Gal.'!R91</f>
        <v>0</v>
      </c>
      <c r="S84" s="115">
        <f>'Returns per Gal.'!S91</f>
        <v>0</v>
      </c>
      <c r="T84" s="100">
        <f>'Returns per Gal.'!T91</f>
        <v>2.1913477891156465</v>
      </c>
      <c r="U84" s="115">
        <f>'Returns per Gal.'!U91</f>
        <v>0</v>
      </c>
      <c r="V84" s="100">
        <f>'Returns per Gal.'!V91</f>
        <v>0.17249999999999999</v>
      </c>
      <c r="W84" s="115">
        <f>'Returns per Gal.'!W91</f>
        <v>0</v>
      </c>
      <c r="X84" s="100">
        <f>'Returns per Gal.'!X91</f>
        <v>0.21914999999999998</v>
      </c>
      <c r="Y84" s="115">
        <f>'Returns per Gal.'!Y91</f>
        <v>0</v>
      </c>
      <c r="Z84" s="100">
        <f>'Returns per Gal.'!Z91</f>
        <v>2.5829977891156464</v>
      </c>
      <c r="AA84" s="115">
        <f>'Returns per Gal.'!AA91</f>
        <v>0</v>
      </c>
      <c r="AB84" s="100">
        <f>'Returns per Gal.'!AB91</f>
        <v>0.2135298575757576</v>
      </c>
      <c r="AC84" s="115">
        <f>'Returns per Gal.'!AC91</f>
        <v>0</v>
      </c>
      <c r="AD84" s="100">
        <f>'Returns per Gal.'!AD91</f>
        <v>2.7965276466914037</v>
      </c>
      <c r="AE84" s="115">
        <f>'Returns per Gal.'!AE91</f>
        <v>0</v>
      </c>
      <c r="AF84" s="100">
        <f>'Returns per Gal.'!AF91</f>
        <v>2.1451500956709957</v>
      </c>
      <c r="AG84" s="112"/>
      <c r="AH84" s="100">
        <f>'Returns per Gal.'!AF91</f>
        <v>2.1451500956709957</v>
      </c>
      <c r="AI84" s="100">
        <f>'Returns per Gal.'!AI91</f>
        <v>1.0710752164502177</v>
      </c>
      <c r="AJ84" s="100">
        <f>'Returns per Gal.'!AH91</f>
        <v>0</v>
      </c>
      <c r="AK84" s="100">
        <f>'Returns per Gal.'!AK91</f>
        <v>0.89042521645021777</v>
      </c>
      <c r="AL84" s="100">
        <f>'Returns per Gal.'!AL91</f>
        <v>0</v>
      </c>
      <c r="AM84" s="100">
        <f>'Returns per Gal.'!AM91</f>
        <v>0.6768953588744604</v>
      </c>
      <c r="AN84" s="87">
        <f>'Returns per Gal.'!AN91</f>
        <v>0</v>
      </c>
      <c r="AO84" s="15">
        <f>'Returns per Gal.'!AO91</f>
        <v>0</v>
      </c>
      <c r="AP84" s="88">
        <f>'Returns per Gal.'!AP91</f>
        <v>0</v>
      </c>
      <c r="AQ84" s="100">
        <f>'Returns per Gal.'!AQ91</f>
        <v>0.44435215946843859</v>
      </c>
      <c r="AR84" s="100">
        <f>'Returns per Gal.'!AR91</f>
        <v>0</v>
      </c>
      <c r="AS84" s="100">
        <f>'Returns per Gal.'!AS91</f>
        <v>0.94866847041437397</v>
      </c>
      <c r="AT84" s="100">
        <f>'Returns per Gal.'!AT91</f>
        <v>0</v>
      </c>
      <c r="AU84" s="100">
        <f>'Returns per Gal.'!AU91</f>
        <v>1.3930206298828125</v>
      </c>
      <c r="AV84" s="112">
        <f>'Returns per Gal.'!AV91</f>
        <v>0</v>
      </c>
      <c r="AW84" s="111">
        <f>'Returns per Gal.'!AW91</f>
        <v>0</v>
      </c>
      <c r="AX84" s="100">
        <f>'Returns per Gal.'!AX91</f>
        <v>1.7846706298828123</v>
      </c>
      <c r="AY84" s="100">
        <f>'Returns per Gal.'!AY91</f>
        <v>0</v>
      </c>
      <c r="AZ84" s="100">
        <f>'Returns per Gal.'!AZ91</f>
        <v>1.9982004874585699</v>
      </c>
      <c r="BA84" s="112">
        <f>'Returns per Gal.'!BA91</f>
        <v>0</v>
      </c>
      <c r="BB84" s="111"/>
      <c r="BC84" s="100">
        <f>'Returns per Gal.'!BD91</f>
        <v>1.6887523756830518</v>
      </c>
      <c r="BD84" s="100">
        <f>'Returns per Gal.'!BE91</f>
        <v>0</v>
      </c>
      <c r="BE84" s="100">
        <f>'Returns per Gal.'!BF91</f>
        <v>1.4752225181072942</v>
      </c>
      <c r="BF84" s="100">
        <f>'Returns per Gal.'!BG91</f>
        <v>0</v>
      </c>
      <c r="BG84" s="100">
        <f>'Returns per Gal.'!BH91</f>
        <v>0.67689535887446017</v>
      </c>
      <c r="BH84" s="100">
        <f>'Returns per Gal.'!BI91</f>
        <v>0</v>
      </c>
      <c r="BI84" s="100">
        <f>'Returns per Gal.'!BJ91</f>
        <v>0.79832715923283404</v>
      </c>
      <c r="BJ84" s="57"/>
      <c r="BL84" s="200">
        <f>'Returns per Bu.'!H91</f>
        <v>6.1357738095238101</v>
      </c>
      <c r="BM84" s="189">
        <f>'Returns per Bu.'!I91</f>
        <v>0</v>
      </c>
      <c r="BN84" s="183">
        <f>'Returns per Bu.'!Q91</f>
        <v>9.7255844155844198</v>
      </c>
      <c r="BO84" s="183">
        <f>'Returns per Bu.'!R91</f>
        <v>0</v>
      </c>
      <c r="BP84" s="361">
        <f>'Returns per Bu.'!S91</f>
        <v>8.0310808143722987</v>
      </c>
      <c r="BQ84" s="182">
        <f>'Returns per Bu.'!AE91</f>
        <v>0</v>
      </c>
      <c r="BR84" s="186">
        <f>'Returns per Bu.'!AF91</f>
        <v>0.58745204646843607</v>
      </c>
      <c r="BS84" s="182">
        <f>'Returns per Bu.'!AM91</f>
        <v>0</v>
      </c>
      <c r="BT84" s="179">
        <f>'Returns per Bu.'!AN91</f>
        <v>3.9004577636718749</v>
      </c>
      <c r="BU84" s="182">
        <f>'Returns per Bu.'!AO91</f>
        <v>0</v>
      </c>
      <c r="BV84" s="15">
        <f t="shared" si="3"/>
        <v>2.656271717160247</v>
      </c>
      <c r="BW84" s="100">
        <f>'Returns per Bu.'!AJ91</f>
        <v>1.2441860465116279</v>
      </c>
      <c r="BX84" s="100"/>
      <c r="BY84" s="100">
        <f t="shared" si="6"/>
        <v>0.94866847041437397</v>
      </c>
    </row>
    <row r="85" spans="1:77" ht="13.15" hidden="1" x14ac:dyDescent="0.4">
      <c r="A85" s="75">
        <v>40878</v>
      </c>
      <c r="B85" s="30"/>
      <c r="C85" s="63"/>
      <c r="D85" s="104">
        <v>2.3129545454545455</v>
      </c>
      <c r="E85" s="105"/>
      <c r="F85" s="106">
        <v>190.04761904761904</v>
      </c>
      <c r="G85" s="105"/>
      <c r="H85" s="104">
        <v>5.8892857142857151</v>
      </c>
      <c r="I85" s="105"/>
      <c r="J85" s="107">
        <v>5.49</v>
      </c>
      <c r="K85" s="211"/>
      <c r="L85" s="212"/>
      <c r="M85" s="104">
        <f>'Returns per Gal.'!M92</f>
        <v>2.3129545454545455</v>
      </c>
      <c r="N85" s="118">
        <f>'Returns per Gal.'!N92</f>
        <v>0</v>
      </c>
      <c r="O85" s="104">
        <f>'Returns per Gal.'!O92</f>
        <v>0.57693027210884362</v>
      </c>
      <c r="P85" s="104">
        <f>'Returns per Gal.'!P92</f>
        <v>0</v>
      </c>
      <c r="Q85" s="104">
        <f>'Returns per Gal.'!Q92</f>
        <v>2.8898848175633889</v>
      </c>
      <c r="R85" s="120">
        <f>'Returns per Gal.'!R92</f>
        <v>0</v>
      </c>
      <c r="S85" s="118">
        <f>'Returns per Gal.'!S92</f>
        <v>0</v>
      </c>
      <c r="T85" s="104">
        <f>'Returns per Gal.'!T92</f>
        <v>2.1033163265306127</v>
      </c>
      <c r="U85" s="118">
        <f>'Returns per Gal.'!U92</f>
        <v>0</v>
      </c>
      <c r="V85" s="104">
        <f>'Returns per Gal.'!V92</f>
        <v>0.16470000000000001</v>
      </c>
      <c r="W85" s="118">
        <f>'Returns per Gal.'!W92</f>
        <v>0</v>
      </c>
      <c r="X85" s="104">
        <f>'Returns per Gal.'!X92</f>
        <v>0.21914999999999998</v>
      </c>
      <c r="Y85" s="118">
        <f>'Returns per Gal.'!Y92</f>
        <v>0</v>
      </c>
      <c r="Z85" s="104">
        <f>'Returns per Gal.'!Z92</f>
        <v>2.4871663265306125</v>
      </c>
      <c r="AA85" s="118">
        <f>'Returns per Gal.'!AA92</f>
        <v>0</v>
      </c>
      <c r="AB85" s="104">
        <f>'Returns per Gal.'!AB92</f>
        <v>0.2135298575757576</v>
      </c>
      <c r="AC85" s="118">
        <f>'Returns per Gal.'!AC92</f>
        <v>0</v>
      </c>
      <c r="AD85" s="104">
        <f>'Returns per Gal.'!AD92</f>
        <v>2.7006961841063699</v>
      </c>
      <c r="AE85" s="118">
        <f>'Returns per Gal.'!AE92</f>
        <v>0</v>
      </c>
      <c r="AF85" s="104">
        <f>'Returns per Gal.'!AF92</f>
        <v>2.1237659119975261</v>
      </c>
      <c r="AG85" s="114"/>
      <c r="AH85" s="104">
        <f>'Returns per Gal.'!AF92</f>
        <v>2.1237659119975261</v>
      </c>
      <c r="AI85" s="104">
        <f>'Returns per Gal.'!AI92</f>
        <v>0.5833684910327761</v>
      </c>
      <c r="AJ85" s="104">
        <f>'Returns per Gal.'!AH92</f>
        <v>0</v>
      </c>
      <c r="AK85" s="104">
        <f>'Returns per Gal.'!AK92</f>
        <v>0.40271849103277635</v>
      </c>
      <c r="AL85" s="104">
        <f>'Returns per Gal.'!AL92</f>
        <v>0</v>
      </c>
      <c r="AM85" s="104">
        <f>'Returns per Gal.'!AM92</f>
        <v>0.18918863345701897</v>
      </c>
      <c r="AN85" s="89">
        <f>'Returns per Gal.'!AN92</f>
        <v>0</v>
      </c>
      <c r="AO85" s="72">
        <f>'Returns per Gal.'!AO92</f>
        <v>0</v>
      </c>
      <c r="AP85" s="90">
        <f>'Returns per Gal.'!AP92</f>
        <v>0</v>
      </c>
      <c r="AQ85" s="104">
        <f>'Returns per Gal.'!AQ92</f>
        <v>0.44435215946843859</v>
      </c>
      <c r="AR85" s="104">
        <f>'Returns per Gal.'!AR92</f>
        <v>0</v>
      </c>
      <c r="AS85" s="104">
        <f>'Returns per Gal.'!AS92</f>
        <v>0.95226800692569902</v>
      </c>
      <c r="AT85" s="104">
        <f>'Returns per Gal.'!AT92</f>
        <v>0</v>
      </c>
      <c r="AU85" s="104">
        <f>'Returns per Gal.'!AU92</f>
        <v>1.3966201663941376</v>
      </c>
      <c r="AV85" s="114">
        <f>'Returns per Gal.'!AV92</f>
        <v>0</v>
      </c>
      <c r="AW85" s="113">
        <f>'Returns per Gal.'!AW92</f>
        <v>0</v>
      </c>
      <c r="AX85" s="104">
        <f>'Returns per Gal.'!AX92</f>
        <v>1.7804701663941376</v>
      </c>
      <c r="AY85" s="104">
        <f>'Returns per Gal.'!AY92</f>
        <v>0</v>
      </c>
      <c r="AZ85" s="104">
        <f>'Returns per Gal.'!AZ92</f>
        <v>1.9940000239698952</v>
      </c>
      <c r="BA85" s="114">
        <f>'Returns per Gal.'!BA92</f>
        <v>0</v>
      </c>
      <c r="BB85" s="113"/>
      <c r="BC85" s="104">
        <f>'Returns per Gal.'!BD92</f>
        <v>1.1094146511692513</v>
      </c>
      <c r="BD85" s="104">
        <f>'Returns per Gal.'!BE92</f>
        <v>0</v>
      </c>
      <c r="BE85" s="104">
        <f>'Returns per Gal.'!BF92</f>
        <v>0.89588479359349371</v>
      </c>
      <c r="BF85" s="104">
        <f>'Returns per Gal.'!BG92</f>
        <v>0</v>
      </c>
      <c r="BG85" s="104">
        <f>'Returns per Gal.'!BH92</f>
        <v>0.18918863345701853</v>
      </c>
      <c r="BH85" s="104">
        <f>'Returns per Gal.'!BI92</f>
        <v>0</v>
      </c>
      <c r="BI85" s="104">
        <f>'Returns per Gal.'!BJ92</f>
        <v>0.70669616013647518</v>
      </c>
      <c r="BJ85" s="71"/>
      <c r="BK85" s="30"/>
      <c r="BL85" s="201">
        <f>'Returns per Bu.'!H92</f>
        <v>5.8892857142857151</v>
      </c>
      <c r="BM85" s="191">
        <f>'Returns per Bu.'!I92</f>
        <v>0</v>
      </c>
      <c r="BN85" s="184">
        <f>'Returns per Bu.'!Q92</f>
        <v>8.0916774891774885</v>
      </c>
      <c r="BO85" s="184">
        <f>'Returns per Bu.'!R92</f>
        <v>0</v>
      </c>
      <c r="BP85" s="362">
        <f>'Returns per Bu.'!S92</f>
        <v>6.4190138879653675</v>
      </c>
      <c r="BQ85" s="181">
        <f>'Returns per Bu.'!AE92</f>
        <v>0</v>
      </c>
      <c r="BR85" s="187">
        <f>'Returns per Bu.'!AF92</f>
        <v>0.16418970589146087</v>
      </c>
      <c r="BS85" s="181">
        <f>'Returns per Bu.'!AM92</f>
        <v>0</v>
      </c>
      <c r="BT85" s="180">
        <f>'Returns per Bu.'!AN92</f>
        <v>3.9105364659035851</v>
      </c>
      <c r="BU85" s="181">
        <f>'Returns per Bu.'!AO92</f>
        <v>0</v>
      </c>
      <c r="BV85" s="15">
        <f t="shared" si="3"/>
        <v>2.6663504193919572</v>
      </c>
      <c r="BW85" s="100">
        <f>'Returns per Bu.'!AJ92</f>
        <v>1.2441860465116279</v>
      </c>
      <c r="BX85" s="100"/>
      <c r="BY85" s="100">
        <f t="shared" ref="BY85:BY90" si="7">AS85</f>
        <v>0.95226800692569902</v>
      </c>
    </row>
    <row r="86" spans="1:77" ht="13.15" hidden="1" x14ac:dyDescent="0.4">
      <c r="A86" s="22">
        <v>40909</v>
      </c>
      <c r="C86" s="58"/>
      <c r="D86" s="100">
        <v>2.1313636363636368</v>
      </c>
      <c r="E86" s="101"/>
      <c r="F86" s="102">
        <v>186.75624999999999</v>
      </c>
      <c r="G86" s="101"/>
      <c r="H86" s="100">
        <v>6.1923125000000008</v>
      </c>
      <c r="I86" s="101"/>
      <c r="J86" s="103">
        <v>5.49</v>
      </c>
      <c r="K86" s="208"/>
      <c r="M86" s="100">
        <f>'Returns per Gal.'!M93</f>
        <v>2.1313636363636368</v>
      </c>
      <c r="N86" s="115">
        <f>'Returns per Gal.'!N93</f>
        <v>0</v>
      </c>
      <c r="O86" s="100">
        <f>'Returns per Gal.'!O93</f>
        <v>0.56693861607142859</v>
      </c>
      <c r="P86" s="100">
        <f>'Returns per Gal.'!P93</f>
        <v>0</v>
      </c>
      <c r="Q86" s="100">
        <f>'Returns per Gal.'!Q93</f>
        <v>2.6983022524350653</v>
      </c>
      <c r="R86" s="117">
        <f>'Returns per Gal.'!R93</f>
        <v>0</v>
      </c>
      <c r="S86" s="115">
        <f>'Returns per Gal.'!S93</f>
        <v>0</v>
      </c>
      <c r="T86" s="100">
        <f>'Returns per Gal.'!T93</f>
        <v>2.211540178571429</v>
      </c>
      <c r="U86" s="115">
        <f>'Returns per Gal.'!U93</f>
        <v>0</v>
      </c>
      <c r="V86" s="100">
        <f>'Returns per Gal.'!V93</f>
        <v>0.16470000000000001</v>
      </c>
      <c r="W86" s="115">
        <f>'Returns per Gal.'!W93</f>
        <v>0</v>
      </c>
      <c r="X86" s="100">
        <f>'Returns per Gal.'!X93</f>
        <v>0.21914999999999998</v>
      </c>
      <c r="Y86" s="115">
        <f>'Returns per Gal.'!Y93</f>
        <v>0</v>
      </c>
      <c r="Z86" s="100">
        <f>'Returns per Gal.'!Z93</f>
        <v>2.5953901785714288</v>
      </c>
      <c r="AA86" s="115">
        <f>'Returns per Gal.'!AA93</f>
        <v>0</v>
      </c>
      <c r="AB86" s="100">
        <f>'Returns per Gal.'!AB93</f>
        <v>0.2135298575757576</v>
      </c>
      <c r="AC86" s="115">
        <f>'Returns per Gal.'!AC93</f>
        <v>0</v>
      </c>
      <c r="AD86" s="100">
        <f>'Returns per Gal.'!AD93</f>
        <v>2.8089200361471862</v>
      </c>
      <c r="AE86" s="115">
        <f>'Returns per Gal.'!AE93</f>
        <v>0</v>
      </c>
      <c r="AF86" s="100">
        <f>'Returns per Gal.'!AF93</f>
        <v>2.2419814200757577</v>
      </c>
      <c r="AG86" s="112"/>
      <c r="AH86" s="100">
        <f>'Returns per Gal.'!AF93</f>
        <v>2.2419814200757577</v>
      </c>
      <c r="AI86" s="100">
        <f>'Returns per Gal.'!AI93</f>
        <v>0.28356207386363624</v>
      </c>
      <c r="AJ86" s="100">
        <f>'Returns per Gal.'!AH93</f>
        <v>0</v>
      </c>
      <c r="AK86" s="100">
        <f>'Returns per Gal.'!AK93</f>
        <v>0.10291207386363643</v>
      </c>
      <c r="AL86" s="100">
        <f>'Returns per Gal.'!AL93</f>
        <v>0</v>
      </c>
      <c r="AM86" s="100">
        <f>'Returns per Gal.'!AM93</f>
        <v>-0.11061778371212094</v>
      </c>
      <c r="AN86" s="87">
        <f>'Returns per Gal.'!AN93</f>
        <v>0</v>
      </c>
      <c r="AO86" s="15">
        <f>'Returns per Gal.'!AO93</f>
        <v>0</v>
      </c>
      <c r="AP86" s="88">
        <f>'Returns per Gal.'!AP93</f>
        <v>0</v>
      </c>
      <c r="AQ86" s="100">
        <f>'Returns per Gal.'!AQ93</f>
        <v>0.44435215946843859</v>
      </c>
      <c r="AR86" s="100">
        <f>'Returns per Gal.'!AR93</f>
        <v>0</v>
      </c>
      <c r="AS86" s="100">
        <f>'Returns per Gal.'!AS93</f>
        <v>0.95586754343702407</v>
      </c>
      <c r="AT86" s="100">
        <f>'Returns per Gal.'!AT93</f>
        <v>0</v>
      </c>
      <c r="AU86" s="100">
        <f>'Returns per Gal.'!AU93</f>
        <v>1.4002197029054626</v>
      </c>
      <c r="AV86" s="112">
        <f>'Returns per Gal.'!AV93</f>
        <v>0</v>
      </c>
      <c r="AW86" s="111">
        <f>'Returns per Gal.'!AW93</f>
        <v>0</v>
      </c>
      <c r="AX86" s="100">
        <f>'Returns per Gal.'!AX93</f>
        <v>1.7840697029054626</v>
      </c>
      <c r="AY86" s="100">
        <f>'Returns per Gal.'!AY93</f>
        <v>0</v>
      </c>
      <c r="AZ86" s="100">
        <f>'Returns per Gal.'!AZ93</f>
        <v>1.9975995604812202</v>
      </c>
      <c r="BA86" s="112">
        <f>'Returns per Gal.'!BA93</f>
        <v>0</v>
      </c>
      <c r="BB86" s="111"/>
      <c r="BC86" s="100">
        <f>'Returns per Gal.'!BD93</f>
        <v>0.91423254952960264</v>
      </c>
      <c r="BD86" s="100">
        <f>'Returns per Gal.'!BE93</f>
        <v>0</v>
      </c>
      <c r="BE86" s="100">
        <f>'Returns per Gal.'!BF93</f>
        <v>0.70070269195384505</v>
      </c>
      <c r="BF86" s="100">
        <f>'Returns per Gal.'!BG93</f>
        <v>0</v>
      </c>
      <c r="BG86" s="100">
        <f>'Returns per Gal.'!BH93</f>
        <v>-0.11061778371212139</v>
      </c>
      <c r="BH86" s="100">
        <f>'Returns per Gal.'!BI93</f>
        <v>0</v>
      </c>
      <c r="BI86" s="100">
        <f>'Returns per Gal.'!BJ93</f>
        <v>0.81132047566596643</v>
      </c>
      <c r="BJ86" s="57"/>
      <c r="BL86" s="200">
        <f>'Returns per Bu.'!H93</f>
        <v>6.1923125000000008</v>
      </c>
      <c r="BM86" s="189">
        <f>'Returns per Bu.'!I93</f>
        <v>0</v>
      </c>
      <c r="BN86" s="183">
        <f>'Returns per Bu.'!Q93</f>
        <v>7.5552463068181828</v>
      </c>
      <c r="BO86" s="183">
        <f>'Returns per Bu.'!R93</f>
        <v>0</v>
      </c>
      <c r="BP86" s="361">
        <f>'Returns per Bu.'!S93</f>
        <v>5.8825827056060618</v>
      </c>
      <c r="BQ86" s="182">
        <f>'Returns per Bu.'!AE93</f>
        <v>0</v>
      </c>
      <c r="BR86" s="186">
        <f>'Returns per Bu.'!AF93</f>
        <v>-9.6001017831679816E-2</v>
      </c>
      <c r="BS86" s="182">
        <f>'Returns per Bu.'!AM93</f>
        <v>0</v>
      </c>
      <c r="BT86" s="179">
        <f>'Returns per Bu.'!AN93</f>
        <v>3.9206151681352952</v>
      </c>
      <c r="BU86" s="182">
        <f>'Returns per Bu.'!AO93</f>
        <v>0</v>
      </c>
      <c r="BV86" s="15">
        <f t="shared" si="3"/>
        <v>2.6764291216236673</v>
      </c>
      <c r="BW86" s="100">
        <f>'Returns per Bu.'!AJ93</f>
        <v>1.2441860465116279</v>
      </c>
      <c r="BX86" s="100"/>
      <c r="BY86" s="100">
        <f t="shared" si="7"/>
        <v>0.95586754343702407</v>
      </c>
    </row>
    <row r="87" spans="1:77" ht="13.15" hidden="1" x14ac:dyDescent="0.4">
      <c r="A87" s="8">
        <v>40940</v>
      </c>
      <c r="C87" s="58"/>
      <c r="D87" s="100">
        <v>2.0895238095238104</v>
      </c>
      <c r="E87" s="101"/>
      <c r="F87" s="102">
        <v>194.61250000000001</v>
      </c>
      <c r="G87" s="101"/>
      <c r="H87" s="100">
        <v>6.3003625000000012</v>
      </c>
      <c r="I87" s="101"/>
      <c r="J87" s="103">
        <v>5.24</v>
      </c>
      <c r="K87" s="208"/>
      <c r="M87" s="100">
        <f>'Returns per Gal.'!M94</f>
        <v>2.0895238095238104</v>
      </c>
      <c r="N87" s="115">
        <f>'Returns per Gal.'!N94</f>
        <v>0</v>
      </c>
      <c r="O87" s="100">
        <f>'Returns per Gal.'!O94</f>
        <v>0.59078794642857146</v>
      </c>
      <c r="P87" s="100">
        <f>'Returns per Gal.'!P94</f>
        <v>0</v>
      </c>
      <c r="Q87" s="100">
        <f>'Returns per Gal.'!Q94</f>
        <v>2.6803117559523821</v>
      </c>
      <c r="R87" s="117">
        <f>'Returns per Gal.'!R94</f>
        <v>0</v>
      </c>
      <c r="S87" s="115">
        <f>'Returns per Gal.'!S94</f>
        <v>0</v>
      </c>
      <c r="T87" s="100">
        <f>'Returns per Gal.'!T94</f>
        <v>2.250129464285715</v>
      </c>
      <c r="U87" s="115">
        <f>'Returns per Gal.'!U94</f>
        <v>0</v>
      </c>
      <c r="V87" s="100">
        <f>'Returns per Gal.'!V94</f>
        <v>0.15720000000000001</v>
      </c>
      <c r="W87" s="115">
        <f>'Returns per Gal.'!W94</f>
        <v>0</v>
      </c>
      <c r="X87" s="100">
        <f>'Returns per Gal.'!X94</f>
        <v>0.21914999999999998</v>
      </c>
      <c r="Y87" s="115">
        <f>'Returns per Gal.'!Y94</f>
        <v>0</v>
      </c>
      <c r="Z87" s="100">
        <f>'Returns per Gal.'!Z94</f>
        <v>2.626479464285715</v>
      </c>
      <c r="AA87" s="115">
        <f>'Returns per Gal.'!AA94</f>
        <v>0</v>
      </c>
      <c r="AB87" s="100">
        <f>'Returns per Gal.'!AB94</f>
        <v>0.2135298575757576</v>
      </c>
      <c r="AC87" s="115">
        <f>'Returns per Gal.'!AC94</f>
        <v>0</v>
      </c>
      <c r="AD87" s="100">
        <f>'Returns per Gal.'!AD94</f>
        <v>2.8400093218614728</v>
      </c>
      <c r="AE87" s="115">
        <f>'Returns per Gal.'!AE94</f>
        <v>0</v>
      </c>
      <c r="AF87" s="100">
        <f>'Returns per Gal.'!AF94</f>
        <v>2.2492213754329011</v>
      </c>
      <c r="AG87" s="112"/>
      <c r="AH87" s="100">
        <f>'Returns per Gal.'!AF94</f>
        <v>2.2492213754329011</v>
      </c>
      <c r="AI87" s="100">
        <f>'Returns per Gal.'!AI94</f>
        <v>0.23448229166666709</v>
      </c>
      <c r="AJ87" s="100">
        <f>'Returns per Gal.'!AH94</f>
        <v>0</v>
      </c>
      <c r="AK87" s="100">
        <f>'Returns per Gal.'!AK94</f>
        <v>5.3832291666667142E-2</v>
      </c>
      <c r="AL87" s="100">
        <f>'Returns per Gal.'!AL94</f>
        <v>0</v>
      </c>
      <c r="AM87" s="100">
        <f>'Returns per Gal.'!AM94</f>
        <v>-0.15969756590909068</v>
      </c>
      <c r="AN87" s="87">
        <f>'Returns per Gal.'!AN94</f>
        <v>0</v>
      </c>
      <c r="AO87" s="15">
        <f>'Returns per Gal.'!AO94</f>
        <v>0</v>
      </c>
      <c r="AP87" s="88">
        <f>'Returns per Gal.'!AP94</f>
        <v>0</v>
      </c>
      <c r="AQ87" s="100">
        <f>'Returns per Gal.'!AQ94</f>
        <v>0.44435215946843859</v>
      </c>
      <c r="AR87" s="100">
        <f>'Returns per Gal.'!AR94</f>
        <v>0</v>
      </c>
      <c r="AS87" s="100">
        <f>'Returns per Gal.'!AS94</f>
        <v>0.95946707994834934</v>
      </c>
      <c r="AT87" s="100">
        <f>'Returns per Gal.'!AT94</f>
        <v>0</v>
      </c>
      <c r="AU87" s="100">
        <f>'Returns per Gal.'!AU94</f>
        <v>1.4038192394167879</v>
      </c>
      <c r="AV87" s="112">
        <f>'Returns per Gal.'!AV94</f>
        <v>0</v>
      </c>
      <c r="AW87" s="111">
        <f>'Returns per Gal.'!AW94</f>
        <v>0</v>
      </c>
      <c r="AX87" s="100">
        <f>'Returns per Gal.'!AX94</f>
        <v>1.7801692394167878</v>
      </c>
      <c r="AY87" s="100">
        <f>'Returns per Gal.'!AY94</f>
        <v>0</v>
      </c>
      <c r="AZ87" s="100">
        <f>'Returns per Gal.'!AZ94</f>
        <v>1.9936990969925454</v>
      </c>
      <c r="BA87" s="112">
        <f>'Returns per Gal.'!BA94</f>
        <v>0</v>
      </c>
      <c r="BB87" s="111"/>
      <c r="BC87" s="100">
        <f>'Returns per Gal.'!BD94</f>
        <v>0.90014251653559429</v>
      </c>
      <c r="BD87" s="100">
        <f>'Returns per Gal.'!BE94</f>
        <v>0</v>
      </c>
      <c r="BE87" s="100">
        <f>'Returns per Gal.'!BF94</f>
        <v>0.6866126589598367</v>
      </c>
      <c r="BF87" s="100">
        <f>'Returns per Gal.'!BG94</f>
        <v>0</v>
      </c>
      <c r="BG87" s="100">
        <f>'Returns per Gal.'!BH94</f>
        <v>-0.15969756590909046</v>
      </c>
      <c r="BH87" s="100">
        <f>'Returns per Gal.'!BI94</f>
        <v>0</v>
      </c>
      <c r="BI87" s="100">
        <f>'Returns per Gal.'!BJ94</f>
        <v>0.84631022486892715</v>
      </c>
      <c r="BJ87" s="57"/>
      <c r="BL87" s="200">
        <f>'Returns per Bu.'!H94</f>
        <v>6.3003625000000012</v>
      </c>
      <c r="BM87" s="189">
        <f>'Returns per Bu.'!I94</f>
        <v>0</v>
      </c>
      <c r="BN87" s="183">
        <f>'Returns per Bu.'!Q94</f>
        <v>7.5048729166666686</v>
      </c>
      <c r="BO87" s="183">
        <f>'Returns per Bu.'!R94</f>
        <v>0</v>
      </c>
      <c r="BP87" s="361">
        <f>'Returns per Bu.'!S94</f>
        <v>5.8532093154545475</v>
      </c>
      <c r="BQ87" s="182">
        <f>'Returns per Bu.'!AE94</f>
        <v>0</v>
      </c>
      <c r="BR87" s="186">
        <f>'Returns per Bu.'!AF94</f>
        <v>-0.13859551654382446</v>
      </c>
      <c r="BS87" s="182">
        <f>'Returns per Bu.'!AM94</f>
        <v>0</v>
      </c>
      <c r="BT87" s="179">
        <f>'Returns per Bu.'!AN94</f>
        <v>3.9306938703670058</v>
      </c>
      <c r="BU87" s="182">
        <f>'Returns per Bu.'!AO94</f>
        <v>0</v>
      </c>
      <c r="BV87" s="15">
        <f t="shared" si="3"/>
        <v>2.6865078238553779</v>
      </c>
      <c r="BW87" s="100">
        <f>'Returns per Bu.'!AJ94</f>
        <v>1.2441860465116279</v>
      </c>
      <c r="BX87" s="100"/>
      <c r="BY87" s="100">
        <f t="shared" si="7"/>
        <v>0.95946707994834934</v>
      </c>
    </row>
    <row r="88" spans="1:77" ht="13.15" hidden="1" x14ac:dyDescent="0.4">
      <c r="A88" s="8">
        <v>40969</v>
      </c>
      <c r="C88" s="58"/>
      <c r="D88" s="100">
        <v>2.1806818181818177</v>
      </c>
      <c r="E88" s="101"/>
      <c r="F88" s="102">
        <v>203.38068181818181</v>
      </c>
      <c r="G88" s="101"/>
      <c r="H88" s="100">
        <v>6.3997727272727269</v>
      </c>
      <c r="I88" s="101"/>
      <c r="J88" s="103">
        <v>5.26</v>
      </c>
      <c r="K88" s="208"/>
      <c r="M88" s="100">
        <f>'Returns per Gal.'!M95</f>
        <v>2.1806818181818177</v>
      </c>
      <c r="N88" s="115">
        <f>'Returns per Gal.'!N95</f>
        <v>0</v>
      </c>
      <c r="O88" s="100">
        <f>'Returns per Gal.'!O95</f>
        <v>0.61740564123376618</v>
      </c>
      <c r="P88" s="100">
        <f>'Returns per Gal.'!P95</f>
        <v>0</v>
      </c>
      <c r="Q88" s="100">
        <f>'Returns per Gal.'!Q95</f>
        <v>2.798087459415584</v>
      </c>
      <c r="R88" s="117">
        <f>'Returns per Gal.'!R95</f>
        <v>0</v>
      </c>
      <c r="S88" s="115">
        <f>'Returns per Gal.'!S95</f>
        <v>0</v>
      </c>
      <c r="T88" s="100">
        <f>'Returns per Gal.'!T95</f>
        <v>2.2856331168831168</v>
      </c>
      <c r="U88" s="115">
        <f>'Returns per Gal.'!U95</f>
        <v>0</v>
      </c>
      <c r="V88" s="100">
        <f>'Returns per Gal.'!V95</f>
        <v>0.1578</v>
      </c>
      <c r="W88" s="115">
        <f>'Returns per Gal.'!W95</f>
        <v>0</v>
      </c>
      <c r="X88" s="100">
        <f>'Returns per Gal.'!X95</f>
        <v>0.21914999999999998</v>
      </c>
      <c r="Y88" s="115">
        <f>'Returns per Gal.'!Y95</f>
        <v>0</v>
      </c>
      <c r="Z88" s="100">
        <f>'Returns per Gal.'!Z95</f>
        <v>2.6625831168831167</v>
      </c>
      <c r="AA88" s="115">
        <f>'Returns per Gal.'!AA95</f>
        <v>0</v>
      </c>
      <c r="AB88" s="100">
        <f>'Returns per Gal.'!AB95</f>
        <v>0.2135298575757576</v>
      </c>
      <c r="AC88" s="115">
        <f>'Returns per Gal.'!AC95</f>
        <v>0</v>
      </c>
      <c r="AD88" s="100">
        <f>'Returns per Gal.'!AD95</f>
        <v>2.8761129744588745</v>
      </c>
      <c r="AE88" s="115">
        <f>'Returns per Gal.'!AE95</f>
        <v>0</v>
      </c>
      <c r="AF88" s="100">
        <f>'Returns per Gal.'!AF95</f>
        <v>2.2587073332251082</v>
      </c>
      <c r="AG88" s="112"/>
      <c r="AH88" s="100">
        <f>'Returns per Gal.'!AF95</f>
        <v>2.2587073332251082</v>
      </c>
      <c r="AI88" s="100">
        <f>'Returns per Gal.'!AI95</f>
        <v>0.31615434253246727</v>
      </c>
      <c r="AJ88" s="100">
        <f>'Returns per Gal.'!AH95</f>
        <v>0</v>
      </c>
      <c r="AK88" s="100">
        <f>'Returns per Gal.'!AK95</f>
        <v>0.13550434253246735</v>
      </c>
      <c r="AL88" s="100">
        <f>'Returns per Gal.'!AL95</f>
        <v>0</v>
      </c>
      <c r="AM88" s="100">
        <f>'Returns per Gal.'!AM95</f>
        <v>-7.8025515043290472E-2</v>
      </c>
      <c r="AN88" s="87">
        <f>'Returns per Gal.'!AN95</f>
        <v>0</v>
      </c>
      <c r="AO88" s="15">
        <f>'Returns per Gal.'!AO95</f>
        <v>0</v>
      </c>
      <c r="AP88" s="88">
        <f>'Returns per Gal.'!AP95</f>
        <v>0</v>
      </c>
      <c r="AQ88" s="100">
        <f>'Returns per Gal.'!AQ95</f>
        <v>0.44435215946843859</v>
      </c>
      <c r="AR88" s="100">
        <f>'Returns per Gal.'!AR95</f>
        <v>0</v>
      </c>
      <c r="AS88" s="100">
        <f>'Returns per Gal.'!AS95</f>
        <v>0.9630666164596744</v>
      </c>
      <c r="AT88" s="100">
        <f>'Returns per Gal.'!AT95</f>
        <v>0</v>
      </c>
      <c r="AU88" s="100">
        <f>'Returns per Gal.'!AU95</f>
        <v>1.4074187759281129</v>
      </c>
      <c r="AV88" s="112">
        <f>'Returns per Gal.'!AV95</f>
        <v>0</v>
      </c>
      <c r="AW88" s="111">
        <f>'Returns per Gal.'!AW95</f>
        <v>0</v>
      </c>
      <c r="AX88" s="100">
        <f>'Returns per Gal.'!AX95</f>
        <v>1.7843687759281128</v>
      </c>
      <c r="AY88" s="100">
        <f>'Returns per Gal.'!AY95</f>
        <v>0</v>
      </c>
      <c r="AZ88" s="100">
        <f>'Returns per Gal.'!AZ95</f>
        <v>1.9978986335038704</v>
      </c>
      <c r="BA88" s="112">
        <f>'Returns per Gal.'!BA95</f>
        <v>0</v>
      </c>
      <c r="BB88" s="111"/>
      <c r="BC88" s="100">
        <f>'Returns per Gal.'!BD95</f>
        <v>1.0137186834874712</v>
      </c>
      <c r="BD88" s="100">
        <f>'Returns per Gal.'!BE95</f>
        <v>0</v>
      </c>
      <c r="BE88" s="100">
        <f>'Returns per Gal.'!BF95</f>
        <v>0.80018882591171359</v>
      </c>
      <c r="BF88" s="100">
        <f>'Returns per Gal.'!BG95</f>
        <v>0</v>
      </c>
      <c r="BG88" s="100">
        <f>'Returns per Gal.'!BH95</f>
        <v>-7.802551504329025E-2</v>
      </c>
      <c r="BH88" s="100">
        <f>'Returns per Gal.'!BI95</f>
        <v>0</v>
      </c>
      <c r="BI88" s="100">
        <f>'Returns per Gal.'!BJ95</f>
        <v>0.87821434095500384</v>
      </c>
      <c r="BJ88" s="57"/>
      <c r="BL88" s="200">
        <f>'Returns per Bu.'!H95</f>
        <v>6.3997727272727269</v>
      </c>
      <c r="BM88" s="189">
        <f>'Returns per Bu.'!I95</f>
        <v>0</v>
      </c>
      <c r="BN88" s="183">
        <f>'Returns per Bu.'!Q95</f>
        <v>7.8346448863636349</v>
      </c>
      <c r="BO88" s="183">
        <f>'Returns per Bu.'!R95</f>
        <v>0</v>
      </c>
      <c r="BP88" s="361">
        <f>'Returns per Bu.'!S95</f>
        <v>6.1813012851515143</v>
      </c>
      <c r="BQ88" s="182">
        <f>'Returns per Bu.'!AE95</f>
        <v>0</v>
      </c>
      <c r="BR88" s="186">
        <f>'Returns per Bu.'!AF95</f>
        <v>-6.7715412564138391E-2</v>
      </c>
      <c r="BS88" s="182">
        <f>'Returns per Bu.'!AM95</f>
        <v>0</v>
      </c>
      <c r="BT88" s="179">
        <f>'Returns per Bu.'!AN95</f>
        <v>3.9407725725987159</v>
      </c>
      <c r="BU88" s="182">
        <f>'Returns per Bu.'!AO95</f>
        <v>0</v>
      </c>
      <c r="BV88" s="15">
        <f t="shared" si="3"/>
        <v>2.696586526087088</v>
      </c>
      <c r="BW88" s="100">
        <f>'Returns per Bu.'!AJ95</f>
        <v>1.2441860465116279</v>
      </c>
      <c r="BX88" s="100"/>
      <c r="BY88" s="100">
        <f t="shared" si="7"/>
        <v>0.9630666164596744</v>
      </c>
    </row>
    <row r="89" spans="1:77" ht="13.15" hidden="1" x14ac:dyDescent="0.4">
      <c r="A89" s="8">
        <v>41000</v>
      </c>
      <c r="C89" s="58"/>
      <c r="D89" s="100">
        <v>2.1514285714285726</v>
      </c>
      <c r="E89" s="101"/>
      <c r="F89" s="102">
        <v>208.34375</v>
      </c>
      <c r="G89" s="101"/>
      <c r="H89" s="100">
        <v>6.2756249999999989</v>
      </c>
      <c r="I89" s="101"/>
      <c r="J89" s="103">
        <v>3.7</v>
      </c>
      <c r="K89" s="208"/>
      <c r="L89" s="12"/>
      <c r="M89" s="100">
        <f>'Returns per Gal.'!M96</f>
        <v>2.1514285714285726</v>
      </c>
      <c r="N89" s="115">
        <f>'Returns per Gal.'!N96</f>
        <v>0</v>
      </c>
      <c r="O89" s="100">
        <f>'Returns per Gal.'!O96</f>
        <v>0.63247209821428574</v>
      </c>
      <c r="P89" s="100">
        <f>'Returns per Gal.'!P96</f>
        <v>0</v>
      </c>
      <c r="Q89" s="100">
        <f>'Returns per Gal.'!Q96</f>
        <v>2.7839006696428585</v>
      </c>
      <c r="R89" s="117">
        <f>'Returns per Gal.'!R96</f>
        <v>0</v>
      </c>
      <c r="S89" s="115">
        <f>'Returns per Gal.'!S96</f>
        <v>0</v>
      </c>
      <c r="T89" s="100">
        <f>'Returns per Gal.'!T96</f>
        <v>2.2412946428571425</v>
      </c>
      <c r="U89" s="115">
        <f>'Returns per Gal.'!U96</f>
        <v>0</v>
      </c>
      <c r="V89" s="100">
        <f>'Returns per Gal.'!V96</f>
        <v>0.111</v>
      </c>
      <c r="W89" s="115">
        <f>'Returns per Gal.'!W96</f>
        <v>0</v>
      </c>
      <c r="X89" s="100">
        <f>'Returns per Gal.'!X96</f>
        <v>0.21914999999999998</v>
      </c>
      <c r="Y89" s="115">
        <f>'Returns per Gal.'!Y96</f>
        <v>0</v>
      </c>
      <c r="Z89" s="100">
        <f>'Returns per Gal.'!Z96</f>
        <v>2.5714446428571427</v>
      </c>
      <c r="AA89" s="115">
        <f>'Returns per Gal.'!AA96</f>
        <v>0</v>
      </c>
      <c r="AB89" s="100">
        <f>'Returns per Gal.'!AB96</f>
        <v>0.2135298575757576</v>
      </c>
      <c r="AC89" s="115">
        <f>'Returns per Gal.'!AC96</f>
        <v>0</v>
      </c>
      <c r="AD89" s="100">
        <f>'Returns per Gal.'!AD96</f>
        <v>2.7849745004329005</v>
      </c>
      <c r="AE89" s="115">
        <f>'Returns per Gal.'!AE96</f>
        <v>0</v>
      </c>
      <c r="AF89" s="100">
        <f>'Returns per Gal.'!AF96</f>
        <v>2.152502402218615</v>
      </c>
      <c r="AG89" s="112"/>
      <c r="AH89" s="100">
        <f>'Returns per Gal.'!AF96</f>
        <v>2.152502402218615</v>
      </c>
      <c r="AI89" s="100">
        <f>'Returns per Gal.'!AI96</f>
        <v>0.39310602678571605</v>
      </c>
      <c r="AJ89" s="100">
        <f>'Returns per Gal.'!AH96</f>
        <v>0</v>
      </c>
      <c r="AK89" s="100">
        <f>'Returns per Gal.'!AK96</f>
        <v>0.21245602678571585</v>
      </c>
      <c r="AL89" s="100">
        <f>'Returns per Gal.'!AL96</f>
        <v>0</v>
      </c>
      <c r="AM89" s="100">
        <f>'Returns per Gal.'!AM96</f>
        <v>-1.0738307900419741E-3</v>
      </c>
      <c r="AN89" s="87">
        <f>'Returns per Gal.'!AN96</f>
        <v>0</v>
      </c>
      <c r="AO89" s="15">
        <f>'Returns per Gal.'!AO96</f>
        <v>0</v>
      </c>
      <c r="AP89" s="88">
        <f>'Returns per Gal.'!AP96</f>
        <v>0</v>
      </c>
      <c r="AQ89" s="100">
        <f>'Returns per Gal.'!AQ96</f>
        <v>0.44435215946843859</v>
      </c>
      <c r="AR89" s="100">
        <f>'Returns per Gal.'!AR96</f>
        <v>0</v>
      </c>
      <c r="AS89" s="100">
        <f>'Returns per Gal.'!AS96</f>
        <v>0.96666615297099945</v>
      </c>
      <c r="AT89" s="100">
        <f>'Returns per Gal.'!AT96</f>
        <v>0</v>
      </c>
      <c r="AU89" s="100">
        <f>'Returns per Gal.'!AU96</f>
        <v>1.411018312439438</v>
      </c>
      <c r="AV89" s="112">
        <f>'Returns per Gal.'!AV96</f>
        <v>0</v>
      </c>
      <c r="AW89" s="111">
        <f>'Returns per Gal.'!AW96</f>
        <v>0</v>
      </c>
      <c r="AX89" s="100">
        <f>'Returns per Gal.'!AX96</f>
        <v>1.7411683124394379</v>
      </c>
      <c r="AY89" s="100">
        <f>'Returns per Gal.'!AY96</f>
        <v>0</v>
      </c>
      <c r="AZ89" s="100">
        <f>'Returns per Gal.'!AZ96</f>
        <v>1.9546981700151955</v>
      </c>
      <c r="BA89" s="112">
        <f>'Returns per Gal.'!BA96</f>
        <v>0</v>
      </c>
      <c r="BB89" s="111"/>
      <c r="BC89" s="100">
        <f>'Returns per Gal.'!BD96</f>
        <v>1.0427323572034206</v>
      </c>
      <c r="BD89" s="100">
        <f>'Returns per Gal.'!BE96</f>
        <v>0</v>
      </c>
      <c r="BE89" s="100">
        <f>'Returns per Gal.'!BF96</f>
        <v>0.82920249962766301</v>
      </c>
      <c r="BF89" s="100">
        <f>'Returns per Gal.'!BG96</f>
        <v>0</v>
      </c>
      <c r="BG89" s="100">
        <f>'Returns per Gal.'!BH96</f>
        <v>-1.07383079004153E-3</v>
      </c>
      <c r="BH89" s="100">
        <f>'Returns per Gal.'!BI96</f>
        <v>0</v>
      </c>
      <c r="BI89" s="100">
        <f>'Returns per Gal.'!BJ96</f>
        <v>0.83027633041770454</v>
      </c>
      <c r="BJ89" s="57"/>
      <c r="BL89" s="200">
        <f>'Returns per Bu.'!H96</f>
        <v>6.2756249999999989</v>
      </c>
      <c r="BM89" s="189">
        <f>'Returns per Bu.'!I96</f>
        <v>0</v>
      </c>
      <c r="BN89" s="183">
        <f>'Returns per Bu.'!Q96</f>
        <v>7.7949218750000027</v>
      </c>
      <c r="BO89" s="183">
        <f>'Returns per Bu.'!R96</f>
        <v>0</v>
      </c>
      <c r="BP89" s="361">
        <f>'Returns per Bu.'!S96</f>
        <v>6.2726182737878817</v>
      </c>
      <c r="BQ89" s="182">
        <f>'Returns per Bu.'!AE96</f>
        <v>0</v>
      </c>
      <c r="BR89" s="186">
        <f>'Returns per Bu.'!AF96</f>
        <v>-9.3193739165213561E-4</v>
      </c>
      <c r="BS89" s="182">
        <f>'Returns per Bu.'!AM96</f>
        <v>0</v>
      </c>
      <c r="BT89" s="179">
        <f>'Returns per Bu.'!AN96</f>
        <v>3.9508512748304261</v>
      </c>
      <c r="BU89" s="182">
        <f>'Returns per Bu.'!AO96</f>
        <v>0</v>
      </c>
      <c r="BV89" s="15">
        <f t="shared" si="3"/>
        <v>2.7066652283187982</v>
      </c>
      <c r="BW89" s="100">
        <f>'Returns per Bu.'!AJ96</f>
        <v>1.2441860465116279</v>
      </c>
      <c r="BX89" s="100"/>
      <c r="BY89" s="100">
        <f t="shared" si="7"/>
        <v>0.96666615297099945</v>
      </c>
    </row>
    <row r="90" spans="1:77" ht="13.15" hidden="1" x14ac:dyDescent="0.4">
      <c r="A90" s="8">
        <v>41030</v>
      </c>
      <c r="C90" s="58"/>
      <c r="D90" s="100">
        <v>2.106818181818181</v>
      </c>
      <c r="E90" s="101"/>
      <c r="F90" s="102">
        <v>215.83333333333334</v>
      </c>
      <c r="G90" s="101"/>
      <c r="H90" s="100">
        <v>6.2820238095238112</v>
      </c>
      <c r="I90" s="101"/>
      <c r="J90" s="103">
        <v>3.3</v>
      </c>
      <c r="K90" s="208"/>
      <c r="L90" s="12"/>
      <c r="M90" s="100">
        <f>'Returns per Gal.'!M97</f>
        <v>2.106818181818181</v>
      </c>
      <c r="N90" s="115">
        <f>'Returns per Gal.'!N97</f>
        <v>0</v>
      </c>
      <c r="O90" s="100">
        <f>'Returns per Gal.'!O97</f>
        <v>0.65520833333333339</v>
      </c>
      <c r="P90" s="100">
        <f>'Returns per Gal.'!P97</f>
        <v>0</v>
      </c>
      <c r="Q90" s="100">
        <f>'Returns per Gal.'!Q97</f>
        <v>2.7620265151515144</v>
      </c>
      <c r="R90" s="117">
        <f>'Returns per Gal.'!R97</f>
        <v>0</v>
      </c>
      <c r="S90" s="115">
        <f>'Returns per Gal.'!S97</f>
        <v>0</v>
      </c>
      <c r="T90" s="100">
        <f>'Returns per Gal.'!T97</f>
        <v>2.24357993197279</v>
      </c>
      <c r="U90" s="115">
        <f>'Returns per Gal.'!U97</f>
        <v>0</v>
      </c>
      <c r="V90" s="100">
        <f>'Returns per Gal.'!V97</f>
        <v>9.9000000000000005E-2</v>
      </c>
      <c r="W90" s="115">
        <f>'Returns per Gal.'!W97</f>
        <v>0</v>
      </c>
      <c r="X90" s="100">
        <f>'Returns per Gal.'!X97</f>
        <v>0.21914999999999998</v>
      </c>
      <c r="Y90" s="115">
        <f>'Returns per Gal.'!Y97</f>
        <v>0</v>
      </c>
      <c r="Z90" s="100">
        <f>'Returns per Gal.'!Z97</f>
        <v>2.5617299319727902</v>
      </c>
      <c r="AA90" s="115">
        <f>'Returns per Gal.'!AA97</f>
        <v>0</v>
      </c>
      <c r="AB90" s="100">
        <f>'Returns per Gal.'!AB97</f>
        <v>0.2135298575757576</v>
      </c>
      <c r="AC90" s="115">
        <f>'Returns per Gal.'!AC97</f>
        <v>0</v>
      </c>
      <c r="AD90" s="100">
        <f>'Returns per Gal.'!AD97</f>
        <v>2.7752597895485476</v>
      </c>
      <c r="AE90" s="115">
        <f>'Returns per Gal.'!AE97</f>
        <v>0</v>
      </c>
      <c r="AF90" s="100">
        <f>'Returns per Gal.'!AF97</f>
        <v>2.1200514562152142</v>
      </c>
      <c r="AG90" s="112"/>
      <c r="AH90" s="100">
        <f>'Returns per Gal.'!AF97</f>
        <v>2.1200514562152142</v>
      </c>
      <c r="AI90" s="100">
        <f>'Returns per Gal.'!AI97</f>
        <v>0.38094658317872443</v>
      </c>
      <c r="AJ90" s="100">
        <f>'Returns per Gal.'!AH97</f>
        <v>0</v>
      </c>
      <c r="AK90" s="100">
        <f>'Returns per Gal.'!AK97</f>
        <v>0.20029658317872423</v>
      </c>
      <c r="AL90" s="100">
        <f>'Returns per Gal.'!AL97</f>
        <v>0</v>
      </c>
      <c r="AM90" s="100">
        <f>'Returns per Gal.'!AM97</f>
        <v>-1.3233274397033146E-2</v>
      </c>
      <c r="AN90" s="87">
        <f>'Returns per Gal.'!AN97</f>
        <v>0</v>
      </c>
      <c r="AO90" s="15">
        <f>'Returns per Gal.'!AO97</f>
        <v>0</v>
      </c>
      <c r="AP90" s="88">
        <f>'Returns per Gal.'!AP97</f>
        <v>0</v>
      </c>
      <c r="AQ90" s="100">
        <f>'Returns per Gal.'!AQ97</f>
        <v>0.44435215946843859</v>
      </c>
      <c r="AR90" s="100">
        <f>'Returns per Gal.'!AR97</f>
        <v>0</v>
      </c>
      <c r="AS90" s="100">
        <f>'Returns per Gal.'!AS97</f>
        <v>0.97026568948232472</v>
      </c>
      <c r="AT90" s="100">
        <f>'Returns per Gal.'!AT97</f>
        <v>0</v>
      </c>
      <c r="AU90" s="100">
        <f>'Returns per Gal.'!AU97</f>
        <v>1.4146178489507633</v>
      </c>
      <c r="AV90" s="112">
        <f>'Returns per Gal.'!AV97</f>
        <v>0</v>
      </c>
      <c r="AW90" s="111">
        <f>'Returns per Gal.'!AW97</f>
        <v>0</v>
      </c>
      <c r="AX90" s="100">
        <f>'Returns per Gal.'!AX97</f>
        <v>1.7327678489507632</v>
      </c>
      <c r="AY90" s="100">
        <f>'Returns per Gal.'!AY97</f>
        <v>0</v>
      </c>
      <c r="AZ90" s="100">
        <f>'Returns per Gal.'!AZ97</f>
        <v>1.9462977065265208</v>
      </c>
      <c r="BA90" s="112">
        <f>'Returns per Gal.'!BA97</f>
        <v>0</v>
      </c>
      <c r="BB90" s="111"/>
      <c r="BC90" s="100">
        <f>'Returns per Gal.'!BD97</f>
        <v>1.0292586662007512</v>
      </c>
      <c r="BD90" s="100">
        <f>'Returns per Gal.'!BE97</f>
        <v>0</v>
      </c>
      <c r="BE90" s="100">
        <f>'Returns per Gal.'!BF97</f>
        <v>0.81572880862499364</v>
      </c>
      <c r="BF90" s="100">
        <f>'Returns per Gal.'!BG97</f>
        <v>0</v>
      </c>
      <c r="BG90" s="100">
        <f>'Returns per Gal.'!BH97</f>
        <v>-1.3233274397033146E-2</v>
      </c>
      <c r="BH90" s="100">
        <f>'Returns per Gal.'!BI97</f>
        <v>0</v>
      </c>
      <c r="BI90" s="100">
        <f>'Returns per Gal.'!BJ97</f>
        <v>0.82896208302202679</v>
      </c>
      <c r="BJ90" s="57"/>
      <c r="BL90" s="200">
        <f>'Returns per Bu.'!H97</f>
        <v>6.2820238095238112</v>
      </c>
      <c r="BM90" s="189">
        <f>'Returns per Bu.'!I97</f>
        <v>0</v>
      </c>
      <c r="BN90" s="183">
        <f>'Returns per Bu.'!Q97</f>
        <v>7.7336742424242404</v>
      </c>
      <c r="BO90" s="183">
        <f>'Returns per Bu.'!R97</f>
        <v>0</v>
      </c>
      <c r="BP90" s="361">
        <f>'Returns per Bu.'!S97</f>
        <v>6.2449706412121193</v>
      </c>
      <c r="BQ90" s="182">
        <f>'Returns per Bu.'!AE97</f>
        <v>0</v>
      </c>
      <c r="BR90" s="186">
        <f>'Returns per Bu.'!AF97</f>
        <v>-1.148466158630743E-2</v>
      </c>
      <c r="BS90" s="182">
        <f>'Returns per Bu.'!AM97</f>
        <v>0</v>
      </c>
      <c r="BT90" s="179">
        <f>'Returns per Bu.'!AN97</f>
        <v>3.9609299770621367</v>
      </c>
      <c r="BU90" s="182">
        <f>'Returns per Bu.'!AO97</f>
        <v>0</v>
      </c>
      <c r="BV90" s="15">
        <f t="shared" si="3"/>
        <v>2.7167439305505088</v>
      </c>
      <c r="BW90" s="100">
        <f>'Returns per Bu.'!AJ97</f>
        <v>1.2441860465116279</v>
      </c>
      <c r="BX90" s="100"/>
      <c r="BY90" s="100">
        <f t="shared" si="7"/>
        <v>0.97026568948232472</v>
      </c>
    </row>
    <row r="91" spans="1:77" ht="13.15" hidden="1" x14ac:dyDescent="0.4">
      <c r="A91" s="8">
        <v>41061</v>
      </c>
      <c r="C91" s="58"/>
      <c r="D91" s="100">
        <v>2.0019047619047625</v>
      </c>
      <c r="E91" s="101"/>
      <c r="F91" s="102">
        <v>215.92261904761904</v>
      </c>
      <c r="G91" s="101"/>
      <c r="H91" s="100">
        <v>6.2605511904761908</v>
      </c>
      <c r="I91" s="101"/>
      <c r="J91" s="103">
        <v>3.5</v>
      </c>
      <c r="K91" s="208"/>
      <c r="L91" s="12"/>
      <c r="M91" s="100">
        <f>'Returns per Gal.'!M98</f>
        <v>2.0019047619047625</v>
      </c>
      <c r="N91" s="115">
        <f>'Returns per Gal.'!N98</f>
        <v>0</v>
      </c>
      <c r="O91" s="100">
        <f>'Returns per Gal.'!O98</f>
        <v>0.65547937925170063</v>
      </c>
      <c r="P91" s="100">
        <f>'Returns per Gal.'!P98</f>
        <v>0</v>
      </c>
      <c r="Q91" s="100">
        <f>'Returns per Gal.'!Q98</f>
        <v>2.6573841411564629</v>
      </c>
      <c r="R91" s="117">
        <f>'Returns per Gal.'!R98</f>
        <v>0</v>
      </c>
      <c r="S91" s="115">
        <f>'Returns per Gal.'!S98</f>
        <v>0</v>
      </c>
      <c r="T91" s="100">
        <f>'Returns per Gal.'!T98</f>
        <v>2.2359111394557827</v>
      </c>
      <c r="U91" s="115">
        <f>'Returns per Gal.'!U98</f>
        <v>0</v>
      </c>
      <c r="V91" s="100">
        <f>'Returns per Gal.'!V98</f>
        <v>0.105</v>
      </c>
      <c r="W91" s="115">
        <f>'Returns per Gal.'!W98</f>
        <v>0</v>
      </c>
      <c r="X91" s="100">
        <f>'Returns per Gal.'!X98</f>
        <v>0.21914999999999998</v>
      </c>
      <c r="Y91" s="115">
        <f>'Returns per Gal.'!Y98</f>
        <v>0</v>
      </c>
      <c r="Z91" s="100">
        <f>'Returns per Gal.'!Z98</f>
        <v>2.5600611394557826</v>
      </c>
      <c r="AA91" s="115">
        <f>'Returns per Gal.'!AA98</f>
        <v>0</v>
      </c>
      <c r="AB91" s="100">
        <f>'Returns per Gal.'!AB98</f>
        <v>0.2135298575757576</v>
      </c>
      <c r="AC91" s="115">
        <f>'Returns per Gal.'!AC98</f>
        <v>0</v>
      </c>
      <c r="AD91" s="100">
        <f>'Returns per Gal.'!AD98</f>
        <v>2.7735909970315404</v>
      </c>
      <c r="AE91" s="115">
        <f>'Returns per Gal.'!AE98</f>
        <v>0</v>
      </c>
      <c r="AF91" s="100">
        <f>'Returns per Gal.'!AF98</f>
        <v>2.1181116177798396</v>
      </c>
      <c r="AG91" s="112"/>
      <c r="AH91" s="100">
        <f>'Returns per Gal.'!AF98</f>
        <v>2.1181116177798396</v>
      </c>
      <c r="AI91" s="100">
        <f>'Returns per Gal.'!AI98</f>
        <v>0.27797300170068029</v>
      </c>
      <c r="AJ91" s="100">
        <f>'Returns per Gal.'!AH98</f>
        <v>0</v>
      </c>
      <c r="AK91" s="100">
        <f>'Returns per Gal.'!AK98</f>
        <v>9.7323001700680312E-2</v>
      </c>
      <c r="AL91" s="100">
        <f>'Returns per Gal.'!AL98</f>
        <v>0</v>
      </c>
      <c r="AM91" s="100">
        <f>'Returns per Gal.'!AM98</f>
        <v>-0.11620685587507751</v>
      </c>
      <c r="AN91" s="87">
        <f>'Returns per Gal.'!AN98</f>
        <v>0</v>
      </c>
      <c r="AO91" s="15">
        <f>'Returns per Gal.'!AO98</f>
        <v>0</v>
      </c>
      <c r="AP91" s="88">
        <f>'Returns per Gal.'!AP98</f>
        <v>0</v>
      </c>
      <c r="AQ91" s="100">
        <f>'Returns per Gal.'!AQ98</f>
        <v>0.44435215946843859</v>
      </c>
      <c r="AR91" s="100">
        <f>'Returns per Gal.'!AR98</f>
        <v>0</v>
      </c>
      <c r="AS91" s="100">
        <f>'Returns per Gal.'!AS98</f>
        <v>0.97386522599364977</v>
      </c>
      <c r="AT91" s="100">
        <f>'Returns per Gal.'!AT98</f>
        <v>0</v>
      </c>
      <c r="AU91" s="100">
        <f>'Returns per Gal.'!AU98</f>
        <v>1.4182173854620883</v>
      </c>
      <c r="AV91" s="112">
        <f>'Returns per Gal.'!AV98</f>
        <v>0</v>
      </c>
      <c r="AW91" s="111">
        <f>'Returns per Gal.'!AW98</f>
        <v>0</v>
      </c>
      <c r="AX91" s="100">
        <f>'Returns per Gal.'!AX98</f>
        <v>1.7423673854620882</v>
      </c>
      <c r="AY91" s="100">
        <f>'Returns per Gal.'!AY98</f>
        <v>0</v>
      </c>
      <c r="AZ91" s="100">
        <f>'Returns per Gal.'!AZ98</f>
        <v>1.9558972430378458</v>
      </c>
      <c r="BA91" s="112">
        <f>'Returns per Gal.'!BA98</f>
        <v>0</v>
      </c>
      <c r="BB91" s="111"/>
      <c r="BC91" s="100">
        <f>'Returns per Gal.'!BD98</f>
        <v>0.91501675569437468</v>
      </c>
      <c r="BD91" s="100">
        <f>'Returns per Gal.'!BE98</f>
        <v>0</v>
      </c>
      <c r="BE91" s="100">
        <f>'Returns per Gal.'!BF98</f>
        <v>0.70148689811861709</v>
      </c>
      <c r="BF91" s="100">
        <f>'Returns per Gal.'!BG98</f>
        <v>0</v>
      </c>
      <c r="BG91" s="100">
        <f>'Returns per Gal.'!BH98</f>
        <v>-0.11620685587507729</v>
      </c>
      <c r="BH91" s="100">
        <f>'Returns per Gal.'!BI98</f>
        <v>0</v>
      </c>
      <c r="BI91" s="100">
        <f>'Returns per Gal.'!BJ98</f>
        <v>0.81769375399369437</v>
      </c>
      <c r="BJ91" s="57"/>
      <c r="BL91" s="200">
        <f>'Returns per Bu.'!H98</f>
        <v>6.2605511904761908</v>
      </c>
      <c r="BM91" s="189">
        <f>'Returns per Bu.'!I98</f>
        <v>0</v>
      </c>
      <c r="BN91" s="183">
        <f>'Returns per Bu.'!Q98</f>
        <v>7.4406755952380967</v>
      </c>
      <c r="BO91" s="183">
        <f>'Returns per Bu.'!R98</f>
        <v>0</v>
      </c>
      <c r="BP91" s="361">
        <f>'Returns per Bu.'!S98</f>
        <v>5.9351719940259757</v>
      </c>
      <c r="BQ91" s="182">
        <f>'Returns per Bu.'!AE98</f>
        <v>0</v>
      </c>
      <c r="BR91" s="186">
        <f>'Returns per Bu.'!AF98</f>
        <v>-0.10085156354298089</v>
      </c>
      <c r="BS91" s="182">
        <f>'Returns per Bu.'!AM98</f>
        <v>0</v>
      </c>
      <c r="BT91" s="179">
        <f>'Returns per Bu.'!AN98</f>
        <v>3.9710086792938468</v>
      </c>
      <c r="BU91" s="182">
        <f>'Returns per Bu.'!AO98</f>
        <v>0</v>
      </c>
      <c r="BV91" s="15">
        <f t="shared" si="3"/>
        <v>2.7268226327822189</v>
      </c>
      <c r="BW91" s="100">
        <f>'Returns per Bu.'!AJ98</f>
        <v>1.2441860465116279</v>
      </c>
      <c r="BX91" s="100"/>
      <c r="BY91" s="100">
        <f t="shared" ref="BY91:BY98" si="8">AS91</f>
        <v>0.97386522599364977</v>
      </c>
    </row>
    <row r="92" spans="1:77" ht="13.15" hidden="1" x14ac:dyDescent="0.4">
      <c r="A92" s="8">
        <v>41091</v>
      </c>
      <c r="C92" s="58"/>
      <c r="D92" s="100">
        <v>2.3859090909090921</v>
      </c>
      <c r="E92" s="101"/>
      <c r="F92" s="102">
        <v>266.48214285714283</v>
      </c>
      <c r="G92" s="101"/>
      <c r="H92" s="100">
        <v>7.6082738095238103</v>
      </c>
      <c r="I92" s="101"/>
      <c r="J92" s="103">
        <v>4.21</v>
      </c>
      <c r="K92" s="208"/>
      <c r="M92" s="100">
        <f>'Returns per Gal.'!M99</f>
        <v>2.3859090909090921</v>
      </c>
      <c r="N92" s="115">
        <f>'Returns per Gal.'!N99</f>
        <v>0</v>
      </c>
      <c r="O92" s="100">
        <f>'Returns per Gal.'!O99</f>
        <v>0.80896364795918363</v>
      </c>
      <c r="P92" s="100">
        <f>'Returns per Gal.'!P99</f>
        <v>0</v>
      </c>
      <c r="Q92" s="100">
        <f>'Returns per Gal.'!Q99</f>
        <v>3.1948727388682756</v>
      </c>
      <c r="R92" s="117">
        <f>'Returns per Gal.'!R99</f>
        <v>0</v>
      </c>
      <c r="S92" s="115">
        <f>'Returns per Gal.'!S99</f>
        <v>0</v>
      </c>
      <c r="T92" s="100">
        <f>'Returns per Gal.'!T99</f>
        <v>2.7172406462585039</v>
      </c>
      <c r="U92" s="115">
        <f>'Returns per Gal.'!U99</f>
        <v>0</v>
      </c>
      <c r="V92" s="100">
        <f>'Returns per Gal.'!V99</f>
        <v>0.1263</v>
      </c>
      <c r="W92" s="115">
        <f>'Returns per Gal.'!W99</f>
        <v>0</v>
      </c>
      <c r="X92" s="100">
        <f>'Returns per Gal.'!X99</f>
        <v>0.21914999999999998</v>
      </c>
      <c r="Y92" s="115">
        <f>'Returns per Gal.'!Y99</f>
        <v>0</v>
      </c>
      <c r="Z92" s="100">
        <f>'Returns per Gal.'!Z99</f>
        <v>3.062690646258504</v>
      </c>
      <c r="AA92" s="115">
        <f>'Returns per Gal.'!AA99</f>
        <v>0</v>
      </c>
      <c r="AB92" s="100">
        <f>'Returns per Gal.'!AB99</f>
        <v>0.2135298575757576</v>
      </c>
      <c r="AC92" s="115">
        <f>'Returns per Gal.'!AC99</f>
        <v>0</v>
      </c>
      <c r="AD92" s="100">
        <f>'Returns per Gal.'!AD99</f>
        <v>3.2762205038342618</v>
      </c>
      <c r="AE92" s="115">
        <f>'Returns per Gal.'!AE99</f>
        <v>0</v>
      </c>
      <c r="AF92" s="100">
        <f>'Returns per Gal.'!AF99</f>
        <v>2.4672568558750783</v>
      </c>
      <c r="AG92" s="112"/>
      <c r="AH92" s="100">
        <f>'Returns per Gal.'!AF99</f>
        <v>2.4672568558750783</v>
      </c>
      <c r="AI92" s="100">
        <f>'Returns per Gal.'!AI99</f>
        <v>0.31283209260977174</v>
      </c>
      <c r="AJ92" s="100">
        <f>'Returns per Gal.'!AH99</f>
        <v>0</v>
      </c>
      <c r="AK92" s="100">
        <f>'Returns per Gal.'!AK99</f>
        <v>0.13218209260977165</v>
      </c>
      <c r="AL92" s="100">
        <f>'Returns per Gal.'!AL99</f>
        <v>0</v>
      </c>
      <c r="AM92" s="100">
        <f>'Returns per Gal.'!AM99</f>
        <v>-8.1347764965986169E-2</v>
      </c>
      <c r="AN92" s="87">
        <f>'Returns per Gal.'!AN99</f>
        <v>0</v>
      </c>
      <c r="AO92" s="15">
        <f>'Returns per Gal.'!AO99</f>
        <v>0</v>
      </c>
      <c r="AP92" s="88">
        <f>'Returns per Gal.'!AP99</f>
        <v>0</v>
      </c>
      <c r="AQ92" s="100">
        <f>'Returns per Gal.'!AQ99</f>
        <v>0.44435215946843859</v>
      </c>
      <c r="AR92" s="100">
        <f>'Returns per Gal.'!AR99</f>
        <v>0</v>
      </c>
      <c r="AS92" s="100">
        <f>'Returns per Gal.'!AS99</f>
        <v>0.97746476250497483</v>
      </c>
      <c r="AT92" s="100">
        <f>'Returns per Gal.'!AT99</f>
        <v>0</v>
      </c>
      <c r="AU92" s="100">
        <f>'Returns per Gal.'!AU99</f>
        <v>1.4218169219734134</v>
      </c>
      <c r="AV92" s="112">
        <f>'Returns per Gal.'!AV99</f>
        <v>0</v>
      </c>
      <c r="AW92" s="111">
        <f>'Returns per Gal.'!AW99</f>
        <v>0</v>
      </c>
      <c r="AX92" s="100">
        <f>'Returns per Gal.'!AX99</f>
        <v>1.7672669219734134</v>
      </c>
      <c r="AY92" s="100">
        <f>'Returns per Gal.'!AY99</f>
        <v>0</v>
      </c>
      <c r="AZ92" s="100">
        <f>'Returns per Gal.'!AZ99</f>
        <v>1.980796779549171</v>
      </c>
      <c r="BA92" s="112">
        <f>'Returns per Gal.'!BA99</f>
        <v>0</v>
      </c>
      <c r="BB92" s="111"/>
      <c r="BC92" s="100">
        <f>'Returns per Gal.'!BD99</f>
        <v>1.4276058168948622</v>
      </c>
      <c r="BD92" s="100">
        <f>'Returns per Gal.'!BE99</f>
        <v>0</v>
      </c>
      <c r="BE92" s="100">
        <f>'Returns per Gal.'!BF99</f>
        <v>1.2140759593191046</v>
      </c>
      <c r="BF92" s="100">
        <f>'Returns per Gal.'!BG99</f>
        <v>0</v>
      </c>
      <c r="BG92" s="100">
        <f>'Returns per Gal.'!BH99</f>
        <v>-8.1347764965985947E-2</v>
      </c>
      <c r="BH92" s="100">
        <f>'Returns per Gal.'!BI99</f>
        <v>0</v>
      </c>
      <c r="BI92" s="100">
        <f>'Returns per Gal.'!BJ99</f>
        <v>1.2954237242850906</v>
      </c>
      <c r="BJ92" s="57"/>
      <c r="BL92" s="200">
        <f>'Returns per Bu.'!H99</f>
        <v>7.6082738095238103</v>
      </c>
      <c r="BM92" s="189">
        <f>'Returns per Bu.'!I99</f>
        <v>0</v>
      </c>
      <c r="BN92" s="183">
        <f>'Returns per Bu.'!Q99</f>
        <v>8.9456436688311722</v>
      </c>
      <c r="BO92" s="183">
        <f>'Returns per Bu.'!R99</f>
        <v>0</v>
      </c>
      <c r="BP92" s="361">
        <f>'Returns per Bu.'!S99</f>
        <v>7.3805000676190513</v>
      </c>
      <c r="BQ92" s="182">
        <f>'Returns per Bu.'!AE99</f>
        <v>0</v>
      </c>
      <c r="BR92" s="186">
        <f>'Returns per Bu.'!AF99</f>
        <v>-7.0598668432832884E-2</v>
      </c>
      <c r="BS92" s="182">
        <f>'Returns per Bu.'!AM99</f>
        <v>0</v>
      </c>
      <c r="BT92" s="179">
        <f>'Returns per Bu.'!AN99</f>
        <v>3.981087381525557</v>
      </c>
      <c r="BU92" s="182">
        <f>'Returns per Bu.'!AO99</f>
        <v>0</v>
      </c>
      <c r="BV92" s="15">
        <f t="shared" si="3"/>
        <v>2.7369013350139291</v>
      </c>
      <c r="BW92" s="100">
        <f>'Returns per Bu.'!AJ99</f>
        <v>1.2441860465116279</v>
      </c>
      <c r="BX92" s="100"/>
      <c r="BY92" s="100">
        <f t="shared" si="8"/>
        <v>0.97746476250497483</v>
      </c>
    </row>
    <row r="93" spans="1:77" ht="13.15" hidden="1" x14ac:dyDescent="0.4">
      <c r="A93" s="8">
        <v>41122</v>
      </c>
      <c r="C93" s="58"/>
      <c r="D93" s="100">
        <v>2.531739130434782</v>
      </c>
      <c r="E93" s="101"/>
      <c r="F93" s="102">
        <v>298.80978260869563</v>
      </c>
      <c r="G93" s="101"/>
      <c r="H93" s="100">
        <v>8.148994565217393</v>
      </c>
      <c r="I93" s="101"/>
      <c r="J93" s="103">
        <v>4.26</v>
      </c>
      <c r="K93" s="208"/>
      <c r="M93" s="100">
        <f>'Returns per Gal.'!M100</f>
        <v>2.531739130434782</v>
      </c>
      <c r="N93" s="115">
        <f>'Returns per Gal.'!N100</f>
        <v>0</v>
      </c>
      <c r="O93" s="100">
        <f>'Returns per Gal.'!O100</f>
        <v>0.90710112577639745</v>
      </c>
      <c r="P93" s="100">
        <f>'Returns per Gal.'!P100</f>
        <v>0</v>
      </c>
      <c r="Q93" s="100">
        <f>'Returns per Gal.'!Q100</f>
        <v>3.4388402562111793</v>
      </c>
      <c r="R93" s="117">
        <f>'Returns per Gal.'!R100</f>
        <v>0</v>
      </c>
      <c r="S93" s="115">
        <f>'Returns per Gal.'!S100</f>
        <v>0</v>
      </c>
      <c r="T93" s="100">
        <f>'Returns per Gal.'!T100</f>
        <v>2.9103552018633549</v>
      </c>
      <c r="U93" s="115">
        <f>'Returns per Gal.'!U100</f>
        <v>0</v>
      </c>
      <c r="V93" s="100">
        <f>'Returns per Gal.'!V100</f>
        <v>0.1278</v>
      </c>
      <c r="W93" s="115">
        <f>'Returns per Gal.'!W100</f>
        <v>0</v>
      </c>
      <c r="X93" s="100">
        <f>'Returns per Gal.'!X100</f>
        <v>0.21914999999999998</v>
      </c>
      <c r="Y93" s="115">
        <f>'Returns per Gal.'!Y100</f>
        <v>0</v>
      </c>
      <c r="Z93" s="100">
        <f>'Returns per Gal.'!Z100</f>
        <v>3.257305201863355</v>
      </c>
      <c r="AA93" s="115">
        <f>'Returns per Gal.'!AA100</f>
        <v>0</v>
      </c>
      <c r="AB93" s="100">
        <f>'Returns per Gal.'!AB100</f>
        <v>0.2135298575757576</v>
      </c>
      <c r="AC93" s="115">
        <f>'Returns per Gal.'!AC100</f>
        <v>0</v>
      </c>
      <c r="AD93" s="100">
        <f>'Returns per Gal.'!AD100</f>
        <v>3.4708350594391124</v>
      </c>
      <c r="AE93" s="115">
        <f>'Returns per Gal.'!AE100</f>
        <v>0</v>
      </c>
      <c r="AF93" s="100">
        <f>'Returns per Gal.'!AF100</f>
        <v>2.5637339336627152</v>
      </c>
      <c r="AG93" s="112"/>
      <c r="AH93" s="100">
        <f>'Returns per Gal.'!AF100</f>
        <v>2.5637339336627152</v>
      </c>
      <c r="AI93" s="100">
        <f>'Returns per Gal.'!AI100</f>
        <v>0.36218505434782433</v>
      </c>
      <c r="AJ93" s="100">
        <f>'Returns per Gal.'!AH100</f>
        <v>0</v>
      </c>
      <c r="AK93" s="100">
        <f>'Returns per Gal.'!AK100</f>
        <v>0.18153505434782424</v>
      </c>
      <c r="AL93" s="100">
        <f>'Returns per Gal.'!AL100</f>
        <v>0</v>
      </c>
      <c r="AM93" s="100">
        <f>'Returns per Gal.'!AM100</f>
        <v>-3.1994803227933133E-2</v>
      </c>
      <c r="AN93" s="87">
        <f>'Returns per Gal.'!AN100</f>
        <v>0</v>
      </c>
      <c r="AO93" s="15">
        <f>'Returns per Gal.'!AO100</f>
        <v>0</v>
      </c>
      <c r="AP93" s="88">
        <f>'Returns per Gal.'!AP100</f>
        <v>0</v>
      </c>
      <c r="AQ93" s="100">
        <f>'Returns per Gal.'!AQ100</f>
        <v>0.44435215946843859</v>
      </c>
      <c r="AR93" s="100">
        <f>'Returns per Gal.'!AR100</f>
        <v>0</v>
      </c>
      <c r="AS93" s="100">
        <f>'Returns per Gal.'!AS100</f>
        <v>0.98106429901629988</v>
      </c>
      <c r="AT93" s="100">
        <f>'Returns per Gal.'!AT100</f>
        <v>0</v>
      </c>
      <c r="AU93" s="100">
        <f>'Returns per Gal.'!AU100</f>
        <v>1.4254164584847384</v>
      </c>
      <c r="AV93" s="112">
        <f>'Returns per Gal.'!AV100</f>
        <v>0</v>
      </c>
      <c r="AW93" s="111">
        <f>'Returns per Gal.'!AW100</f>
        <v>0</v>
      </c>
      <c r="AX93" s="100">
        <f>'Returns per Gal.'!AX100</f>
        <v>1.7723664584847383</v>
      </c>
      <c r="AY93" s="100">
        <f>'Returns per Gal.'!AY100</f>
        <v>0</v>
      </c>
      <c r="AZ93" s="100">
        <f>'Returns per Gal.'!AZ100</f>
        <v>1.9858963160604959</v>
      </c>
      <c r="BA93" s="112">
        <f>'Returns per Gal.'!BA100</f>
        <v>0</v>
      </c>
      <c r="BB93" s="111"/>
      <c r="BC93" s="100">
        <f>'Returns per Gal.'!BD100</f>
        <v>1.666473797726441</v>
      </c>
      <c r="BD93" s="100">
        <f>'Returns per Gal.'!BE100</f>
        <v>0</v>
      </c>
      <c r="BE93" s="100">
        <f>'Returns per Gal.'!BF100</f>
        <v>1.4529439401506834</v>
      </c>
      <c r="BF93" s="100">
        <f>'Returns per Gal.'!BG100</f>
        <v>0</v>
      </c>
      <c r="BG93" s="100">
        <f>'Returns per Gal.'!BH100</f>
        <v>-3.1994803227933133E-2</v>
      </c>
      <c r="BH93" s="100">
        <f>'Returns per Gal.'!BI100</f>
        <v>0</v>
      </c>
      <c r="BI93" s="100">
        <f>'Returns per Gal.'!BJ100</f>
        <v>1.4849387433786165</v>
      </c>
      <c r="BJ93" s="57"/>
      <c r="BL93" s="200">
        <f>'Returns per Bu.'!H100</f>
        <v>8.148994565217393</v>
      </c>
      <c r="BM93" s="189">
        <f>'Returns per Bu.'!I100</f>
        <v>0</v>
      </c>
      <c r="BN93" s="183">
        <f>'Returns per Bu.'!Q100</f>
        <v>9.6287527173913023</v>
      </c>
      <c r="BO93" s="183">
        <f>'Returns per Bu.'!R100</f>
        <v>0</v>
      </c>
      <c r="BP93" s="361">
        <f>'Returns per Bu.'!S100</f>
        <v>8.0594091161791823</v>
      </c>
      <c r="BQ93" s="182">
        <f>'Returns per Bu.'!AE100</f>
        <v>0</v>
      </c>
      <c r="BR93" s="186">
        <f>'Returns per Bu.'!AF100</f>
        <v>-2.7767087462169573E-2</v>
      </c>
      <c r="BS93" s="182">
        <f>'Returns per Bu.'!AM100</f>
        <v>0</v>
      </c>
      <c r="BT93" s="179">
        <f>'Returns per Bu.'!AN100</f>
        <v>3.9911660837572671</v>
      </c>
      <c r="BU93" s="182">
        <f>'Returns per Bu.'!AO100</f>
        <v>0</v>
      </c>
      <c r="BV93" s="15">
        <f t="shared" si="3"/>
        <v>2.7469800372456392</v>
      </c>
      <c r="BW93" s="100">
        <f>'Returns per Bu.'!AJ100</f>
        <v>1.2441860465116279</v>
      </c>
      <c r="BX93" s="100"/>
      <c r="BY93" s="100">
        <f t="shared" si="8"/>
        <v>0.98106429901629988</v>
      </c>
    </row>
    <row r="94" spans="1:77" ht="13.15" hidden="1" x14ac:dyDescent="0.4">
      <c r="A94" s="8">
        <v>41153</v>
      </c>
      <c r="C94" s="58"/>
      <c r="D94" s="100">
        <v>2.4042499999999993</v>
      </c>
      <c r="E94" s="101"/>
      <c r="F94" s="102">
        <v>280.43421052631578</v>
      </c>
      <c r="G94" s="101"/>
      <c r="H94" s="100">
        <v>7.6269730263157882</v>
      </c>
      <c r="I94" s="101"/>
      <c r="J94" s="103">
        <v>4.34</v>
      </c>
      <c r="K94" s="208"/>
      <c r="M94" s="100">
        <f>'Returns per Gal.'!M101</f>
        <v>2.4042499999999993</v>
      </c>
      <c r="N94" s="115">
        <f>'Returns per Gal.'!N101</f>
        <v>0</v>
      </c>
      <c r="O94" s="100">
        <f>'Returns per Gal.'!O101</f>
        <v>0.85131813909774445</v>
      </c>
      <c r="P94" s="100">
        <f>'Returns per Gal.'!P101</f>
        <v>0</v>
      </c>
      <c r="Q94" s="100">
        <f>'Returns per Gal.'!Q101</f>
        <v>3.2555681390977438</v>
      </c>
      <c r="R94" s="117">
        <f>'Returns per Gal.'!R101</f>
        <v>0</v>
      </c>
      <c r="S94" s="115">
        <f>'Returns per Gal.'!S101</f>
        <v>0</v>
      </c>
      <c r="T94" s="100">
        <f>'Returns per Gal.'!T101</f>
        <v>2.7239189379699247</v>
      </c>
      <c r="U94" s="115">
        <f>'Returns per Gal.'!U101</f>
        <v>0</v>
      </c>
      <c r="V94" s="100">
        <f>'Returns per Gal.'!V101</f>
        <v>0.13020000000000001</v>
      </c>
      <c r="W94" s="115">
        <f>'Returns per Gal.'!W101</f>
        <v>0</v>
      </c>
      <c r="X94" s="100">
        <f>'Returns per Gal.'!X101</f>
        <v>0.21914999999999998</v>
      </c>
      <c r="Y94" s="115">
        <f>'Returns per Gal.'!Y101</f>
        <v>0</v>
      </c>
      <c r="Z94" s="100">
        <f>'Returns per Gal.'!Z101</f>
        <v>3.0732689379699245</v>
      </c>
      <c r="AA94" s="115">
        <f>'Returns per Gal.'!AA101</f>
        <v>0</v>
      </c>
      <c r="AB94" s="100">
        <f>'Returns per Gal.'!AB101</f>
        <v>0.2135298575757576</v>
      </c>
      <c r="AC94" s="115">
        <f>'Returns per Gal.'!AC101</f>
        <v>0</v>
      </c>
      <c r="AD94" s="100">
        <f>'Returns per Gal.'!AD101</f>
        <v>3.2867987955456819</v>
      </c>
      <c r="AE94" s="115">
        <f>'Returns per Gal.'!AE101</f>
        <v>0</v>
      </c>
      <c r="AF94" s="100">
        <f>'Returns per Gal.'!AF101</f>
        <v>2.4354806564479374</v>
      </c>
      <c r="AG94" s="112"/>
      <c r="AH94" s="100">
        <f>'Returns per Gal.'!AF101</f>
        <v>2.4354806564479374</v>
      </c>
      <c r="AI94" s="100">
        <f>'Returns per Gal.'!AI101</f>
        <v>0.36294920112781914</v>
      </c>
      <c r="AJ94" s="100">
        <f>'Returns per Gal.'!AH101</f>
        <v>0</v>
      </c>
      <c r="AK94" s="100">
        <f>'Returns per Gal.'!AK101</f>
        <v>0.18229920112781928</v>
      </c>
      <c r="AL94" s="100">
        <f>'Returns per Gal.'!AL101</f>
        <v>0</v>
      </c>
      <c r="AM94" s="100">
        <f>'Returns per Gal.'!AM101</f>
        <v>-3.1230656447938099E-2</v>
      </c>
      <c r="AN94" s="87">
        <f>'Returns per Gal.'!AN101</f>
        <v>0</v>
      </c>
      <c r="AO94" s="15">
        <f>'Returns per Gal.'!AO101</f>
        <v>0</v>
      </c>
      <c r="AP94" s="88">
        <f>'Returns per Gal.'!AP101</f>
        <v>0</v>
      </c>
      <c r="AQ94" s="100">
        <f>'Returns per Gal.'!AQ101</f>
        <v>0.65693430656934315</v>
      </c>
      <c r="AR94" s="100">
        <f>'Returns per Gal.'!AR101</f>
        <v>0</v>
      </c>
      <c r="AS94" s="100">
        <f>'Returns per Gal.'!AS101</f>
        <v>1.3051882491391857</v>
      </c>
      <c r="AT94" s="100">
        <f>'Returns per Gal.'!AT101</f>
        <v>0</v>
      </c>
      <c r="AU94" s="100">
        <f>'Returns per Gal.'!AU101</f>
        <v>1.9621225557085289</v>
      </c>
      <c r="AV94" s="112">
        <f>'Returns per Gal.'!AV101</f>
        <v>0</v>
      </c>
      <c r="AW94" s="111">
        <f>'Returns per Gal.'!AW101</f>
        <v>0</v>
      </c>
      <c r="AX94" s="100">
        <f>'Returns per Gal.'!AX101</f>
        <v>2.3114725557085287</v>
      </c>
      <c r="AY94" s="100">
        <f>'Returns per Gal.'!AY101</f>
        <v>0</v>
      </c>
      <c r="AZ94" s="100">
        <f>'Returns per Gal.'!AZ101</f>
        <v>2.5250024132842865</v>
      </c>
      <c r="BA94" s="112">
        <f>'Returns per Gal.'!BA101</f>
        <v>0</v>
      </c>
      <c r="BB94" s="111"/>
      <c r="BC94" s="100">
        <f>'Returns per Gal.'!BD101</f>
        <v>0.94409558338921507</v>
      </c>
      <c r="BD94" s="100">
        <f>'Returns per Gal.'!BE101</f>
        <v>0</v>
      </c>
      <c r="BE94" s="100">
        <f>'Returns per Gal.'!BF101</f>
        <v>0.73056572581345725</v>
      </c>
      <c r="BF94" s="100">
        <f>'Returns per Gal.'!BG101</f>
        <v>0</v>
      </c>
      <c r="BG94" s="100">
        <f>'Returns per Gal.'!BH101</f>
        <v>-3.1230656447938543E-2</v>
      </c>
      <c r="BH94" s="100">
        <f>'Returns per Gal.'!BI101</f>
        <v>0</v>
      </c>
      <c r="BI94" s="100">
        <f>'Returns per Gal.'!BJ101</f>
        <v>0.76179638226139579</v>
      </c>
      <c r="BJ94" s="57"/>
      <c r="BL94" s="200">
        <f>'Returns per Bu.'!H101</f>
        <v>7.6269730263157882</v>
      </c>
      <c r="BM94" s="189">
        <f>'Returns per Bu.'!I101</f>
        <v>0</v>
      </c>
      <c r="BN94" s="183">
        <f>'Returns per Bu.'!Q101</f>
        <v>9.1155907894736821</v>
      </c>
      <c r="BO94" s="183">
        <f>'Returns per Bu.'!R101</f>
        <v>0</v>
      </c>
      <c r="BP94" s="361">
        <f>'Returns per Bu.'!S101</f>
        <v>7.5395271882615607</v>
      </c>
      <c r="BQ94" s="182">
        <f>'Returns per Bu.'!AE101</f>
        <v>0</v>
      </c>
      <c r="BR94" s="186">
        <f>'Returns per Bu.'!AF101</f>
        <v>-2.7103913185932631E-2</v>
      </c>
      <c r="BS94" s="182">
        <f>'Returns per Bu.'!AM101</f>
        <v>0</v>
      </c>
      <c r="BT94" s="179">
        <f>'Returns per Bu.'!AN101</f>
        <v>5.4939431559838807</v>
      </c>
      <c r="BU94" s="182">
        <f>'Returns per Bu.'!AO101</f>
        <v>0</v>
      </c>
      <c r="BV94" s="15">
        <f t="shared" si="3"/>
        <v>3.6545270975897202</v>
      </c>
      <c r="BW94" s="100">
        <f>'Returns per Bu.'!AJ101</f>
        <v>1.8394160583941606</v>
      </c>
      <c r="BX94" s="100"/>
      <c r="BY94" s="100">
        <f t="shared" si="8"/>
        <v>1.3051882491391857</v>
      </c>
    </row>
    <row r="95" spans="1:77" ht="13.15" hidden="1" x14ac:dyDescent="0.4">
      <c r="A95" s="8">
        <v>41183</v>
      </c>
      <c r="C95" s="58"/>
      <c r="D95" s="100">
        <v>2.2963043478260876</v>
      </c>
      <c r="E95" s="101"/>
      <c r="F95" s="102">
        <v>271.25543478260869</v>
      </c>
      <c r="G95" s="101"/>
      <c r="H95" s="100">
        <v>7.5056521739130462</v>
      </c>
      <c r="I95" s="101"/>
      <c r="J95" s="103">
        <v>4.21</v>
      </c>
      <c r="K95" s="208"/>
      <c r="L95" s="12"/>
      <c r="M95" s="100">
        <f>'Returns per Gal.'!M102</f>
        <v>2.2963043478260876</v>
      </c>
      <c r="N95" s="115">
        <f>'Returns per Gal.'!N102</f>
        <v>0</v>
      </c>
      <c r="O95" s="100">
        <f>'Returns per Gal.'!O102</f>
        <v>0.82345399844720502</v>
      </c>
      <c r="P95" s="100">
        <f>'Returns per Gal.'!P102</f>
        <v>0</v>
      </c>
      <c r="Q95" s="100">
        <f>'Returns per Gal.'!Q102</f>
        <v>3.1197583462732927</v>
      </c>
      <c r="R95" s="117">
        <f>'Returns per Gal.'!R102</f>
        <v>0</v>
      </c>
      <c r="S95" s="115">
        <f>'Returns per Gal.'!S102</f>
        <v>0</v>
      </c>
      <c r="T95" s="100">
        <f>'Returns per Gal.'!T102</f>
        <v>2.6805900621118024</v>
      </c>
      <c r="U95" s="115">
        <f>'Returns per Gal.'!U102</f>
        <v>0</v>
      </c>
      <c r="V95" s="100">
        <f>'Returns per Gal.'!V102</f>
        <v>0.1263</v>
      </c>
      <c r="W95" s="115">
        <f>'Returns per Gal.'!W102</f>
        <v>0</v>
      </c>
      <c r="X95" s="100">
        <f>'Returns per Gal.'!X102</f>
        <v>0.21914999999999998</v>
      </c>
      <c r="Y95" s="115">
        <f>'Returns per Gal.'!Y102</f>
        <v>0</v>
      </c>
      <c r="Z95" s="100">
        <f>'Returns per Gal.'!Z102</f>
        <v>3.0260400621118024</v>
      </c>
      <c r="AA95" s="115">
        <f>'Returns per Gal.'!AA102</f>
        <v>0</v>
      </c>
      <c r="AB95" s="100">
        <f>'Returns per Gal.'!AB102</f>
        <v>0.2135298575757576</v>
      </c>
      <c r="AC95" s="115">
        <f>'Returns per Gal.'!AC102</f>
        <v>0</v>
      </c>
      <c r="AD95" s="100">
        <f>'Returns per Gal.'!AD102</f>
        <v>3.2395699196875603</v>
      </c>
      <c r="AE95" s="115">
        <f>'Returns per Gal.'!AE102</f>
        <v>0</v>
      </c>
      <c r="AF95" s="100">
        <f>'Returns per Gal.'!AF102</f>
        <v>2.4161159212403551</v>
      </c>
      <c r="AG95" s="112"/>
      <c r="AH95" s="100">
        <f>'Returns per Gal.'!AF102</f>
        <v>2.4161159212403551</v>
      </c>
      <c r="AI95" s="100">
        <f>'Returns per Gal.'!AI102</f>
        <v>0.27436828416149039</v>
      </c>
      <c r="AJ95" s="100">
        <f>'Returns per Gal.'!AH102</f>
        <v>0</v>
      </c>
      <c r="AK95" s="100">
        <f>'Returns per Gal.'!AK102</f>
        <v>9.3718284161490306E-2</v>
      </c>
      <c r="AL95" s="100">
        <f>'Returns per Gal.'!AL102</f>
        <v>0</v>
      </c>
      <c r="AM95" s="100">
        <f>'Returns per Gal.'!AM102</f>
        <v>-0.11981157341426751</v>
      </c>
      <c r="AN95" s="87">
        <f>'Returns per Gal.'!AN102</f>
        <v>0</v>
      </c>
      <c r="AO95" s="15">
        <f>'Returns per Gal.'!AO102</f>
        <v>0</v>
      </c>
      <c r="AP95" s="88">
        <f>'Returns per Gal.'!AP102</f>
        <v>0</v>
      </c>
      <c r="AQ95" s="100">
        <f>'Returns per Gal.'!AQ102</f>
        <v>0.65693430656934315</v>
      </c>
      <c r="AR95" s="100">
        <f>'Returns per Gal.'!AR102</f>
        <v>0</v>
      </c>
      <c r="AS95" s="100">
        <f>'Returns per Gal.'!AS102</f>
        <v>1.3098779320635647</v>
      </c>
      <c r="AT95" s="100">
        <f>'Returns per Gal.'!AT102</f>
        <v>0</v>
      </c>
      <c r="AU95" s="100">
        <f>'Returns per Gal.'!AU102</f>
        <v>1.9668122386329079</v>
      </c>
      <c r="AV95" s="112">
        <f>'Returns per Gal.'!AV102</f>
        <v>0</v>
      </c>
      <c r="AW95" s="111">
        <f>'Returns per Gal.'!AW102</f>
        <v>0</v>
      </c>
      <c r="AX95" s="100">
        <f>'Returns per Gal.'!AX102</f>
        <v>2.3122622386329077</v>
      </c>
      <c r="AY95" s="100">
        <f>'Returns per Gal.'!AY102</f>
        <v>0</v>
      </c>
      <c r="AZ95" s="100">
        <f>'Returns per Gal.'!AZ102</f>
        <v>2.5257920962086651</v>
      </c>
      <c r="BA95" s="112">
        <f>'Returns per Gal.'!BA102</f>
        <v>0</v>
      </c>
      <c r="BB95" s="111"/>
      <c r="BC95" s="100">
        <f>'Returns per Gal.'!BD102</f>
        <v>0.80749610764038504</v>
      </c>
      <c r="BD95" s="100">
        <f>'Returns per Gal.'!BE102</f>
        <v>0</v>
      </c>
      <c r="BE95" s="100">
        <f>'Returns per Gal.'!BF102</f>
        <v>0.59396625006462767</v>
      </c>
      <c r="BF95" s="100">
        <f>'Returns per Gal.'!BG102</f>
        <v>0</v>
      </c>
      <c r="BG95" s="100">
        <f>'Returns per Gal.'!BH102</f>
        <v>-0.11981157341426685</v>
      </c>
      <c r="BH95" s="100">
        <f>'Returns per Gal.'!BI102</f>
        <v>0</v>
      </c>
      <c r="BI95" s="100">
        <f>'Returns per Gal.'!BJ102</f>
        <v>0.71377782347889451</v>
      </c>
      <c r="BJ95" s="57"/>
      <c r="BL95" s="200">
        <f>'Returns per Bu.'!H102</f>
        <v>7.5056521739130462</v>
      </c>
      <c r="BM95" s="189">
        <f>'Returns per Bu.'!I102</f>
        <v>0</v>
      </c>
      <c r="BN95" s="183">
        <f>'Returns per Bu.'!Q102</f>
        <v>8.7353233695652186</v>
      </c>
      <c r="BO95" s="183">
        <f>'Returns per Bu.'!R102</f>
        <v>0</v>
      </c>
      <c r="BP95" s="361">
        <f>'Returns per Bu.'!S102</f>
        <v>7.1701797683530986</v>
      </c>
      <c r="BQ95" s="182">
        <f>'Returns per Bu.'!AE102</f>
        <v>0</v>
      </c>
      <c r="BR95" s="186">
        <f>'Returns per Bu.'!AF102</f>
        <v>-0.10397996244182854</v>
      </c>
      <c r="BS95" s="182">
        <f>'Returns per Bu.'!AM102</f>
        <v>0</v>
      </c>
      <c r="BT95" s="179">
        <f>'Returns per Bu.'!AN102</f>
        <v>5.5070742681721416</v>
      </c>
      <c r="BU95" s="182">
        <f>'Returns per Bu.'!AO102</f>
        <v>0</v>
      </c>
      <c r="BV95" s="15">
        <f t="shared" si="3"/>
        <v>3.6676582097779811</v>
      </c>
      <c r="BW95" s="100">
        <f>'Returns per Bu.'!AJ102</f>
        <v>1.8394160583941606</v>
      </c>
      <c r="BX95" s="100"/>
      <c r="BY95" s="100">
        <f t="shared" si="8"/>
        <v>1.3098779320635647</v>
      </c>
    </row>
    <row r="96" spans="1:77" ht="13.15" hidden="1" x14ac:dyDescent="0.4">
      <c r="A96" s="8">
        <v>41214</v>
      </c>
      <c r="C96" s="58"/>
      <c r="D96" s="100">
        <v>2.3036363636363628</v>
      </c>
      <c r="E96" s="101"/>
      <c r="F96" s="102">
        <v>261.14999999999998</v>
      </c>
      <c r="G96" s="101"/>
      <c r="H96" s="100">
        <v>7.5010937500000026</v>
      </c>
      <c r="I96" s="101"/>
      <c r="J96" s="103">
        <v>5.4</v>
      </c>
      <c r="K96" s="208"/>
      <c r="L96" s="12"/>
      <c r="M96" s="100">
        <f>'Returns per Gal.'!M103</f>
        <v>2.3036363636363628</v>
      </c>
      <c r="N96" s="115">
        <f>'Returns per Gal.'!N103</f>
        <v>0</v>
      </c>
      <c r="O96" s="100">
        <f>'Returns per Gal.'!O103</f>
        <v>0.79277678571428567</v>
      </c>
      <c r="P96" s="100">
        <f>'Returns per Gal.'!P103</f>
        <v>0</v>
      </c>
      <c r="Q96" s="100">
        <f>'Returns per Gal.'!Q103</f>
        <v>3.0964131493506484</v>
      </c>
      <c r="R96" s="117">
        <f>'Returns per Gal.'!R103</f>
        <v>0</v>
      </c>
      <c r="S96" s="115">
        <f>'Returns per Gal.'!S103</f>
        <v>0</v>
      </c>
      <c r="T96" s="100">
        <f>'Returns per Gal.'!T103</f>
        <v>2.6789620535714298</v>
      </c>
      <c r="U96" s="115">
        <f>'Returns per Gal.'!U103</f>
        <v>0</v>
      </c>
      <c r="V96" s="100">
        <f>'Returns per Gal.'!V103</f>
        <v>0.16200000000000001</v>
      </c>
      <c r="W96" s="115">
        <f>'Returns per Gal.'!W103</f>
        <v>0</v>
      </c>
      <c r="X96" s="100">
        <f>'Returns per Gal.'!X103</f>
        <v>0.21914999999999998</v>
      </c>
      <c r="Y96" s="115">
        <f>'Returns per Gal.'!Y103</f>
        <v>0</v>
      </c>
      <c r="Z96" s="100">
        <f>'Returns per Gal.'!Z103</f>
        <v>3.0601120535714297</v>
      </c>
      <c r="AA96" s="115">
        <f>'Returns per Gal.'!AA103</f>
        <v>0</v>
      </c>
      <c r="AB96" s="100">
        <f>'Returns per Gal.'!AB103</f>
        <v>0.2135298575757576</v>
      </c>
      <c r="AC96" s="115">
        <f>'Returns per Gal.'!AC103</f>
        <v>0</v>
      </c>
      <c r="AD96" s="100">
        <f>'Returns per Gal.'!AD103</f>
        <v>3.2736419111471875</v>
      </c>
      <c r="AE96" s="115">
        <f>'Returns per Gal.'!AE103</f>
        <v>0</v>
      </c>
      <c r="AF96" s="100">
        <f>'Returns per Gal.'!AF103</f>
        <v>2.4808651254329019</v>
      </c>
      <c r="AG96" s="112"/>
      <c r="AH96" s="100">
        <f>'Returns per Gal.'!AF103</f>
        <v>2.4808651254329019</v>
      </c>
      <c r="AI96" s="100">
        <f>'Returns per Gal.'!AI103</f>
        <v>0.21695109577921853</v>
      </c>
      <c r="AJ96" s="100">
        <f>'Returns per Gal.'!AH103</f>
        <v>0</v>
      </c>
      <c r="AK96" s="100">
        <f>'Returns per Gal.'!AK103</f>
        <v>3.6301095779218695E-2</v>
      </c>
      <c r="AL96" s="100">
        <f>'Returns per Gal.'!AL103</f>
        <v>0</v>
      </c>
      <c r="AM96" s="100">
        <f>'Returns per Gal.'!AM103</f>
        <v>-0.17722876179653912</v>
      </c>
      <c r="AN96" s="87">
        <f>'Returns per Gal.'!AN103</f>
        <v>0</v>
      </c>
      <c r="AO96" s="15">
        <f>'Returns per Gal.'!AO103</f>
        <v>0</v>
      </c>
      <c r="AP96" s="88">
        <f>'Returns per Gal.'!AP103</f>
        <v>0</v>
      </c>
      <c r="AQ96" s="100">
        <f>'Returns per Gal.'!AQ103</f>
        <v>0.65693430656934315</v>
      </c>
      <c r="AR96" s="100">
        <f>'Returns per Gal.'!AR103</f>
        <v>0</v>
      </c>
      <c r="AS96" s="100">
        <f>'Returns per Gal.'!AS103</f>
        <v>1.3145676149879433</v>
      </c>
      <c r="AT96" s="100">
        <f>'Returns per Gal.'!AT103</f>
        <v>0</v>
      </c>
      <c r="AU96" s="100">
        <f>'Returns per Gal.'!AU103</f>
        <v>1.9715019215572864</v>
      </c>
      <c r="AV96" s="112">
        <f>'Returns per Gal.'!AV103</f>
        <v>0</v>
      </c>
      <c r="AW96" s="111">
        <f>'Returns per Gal.'!AW103</f>
        <v>0</v>
      </c>
      <c r="AX96" s="100">
        <f>'Returns per Gal.'!AX103</f>
        <v>2.3526519215572863</v>
      </c>
      <c r="AY96" s="100">
        <f>'Returns per Gal.'!AY103</f>
        <v>0</v>
      </c>
      <c r="AZ96" s="100">
        <f>'Returns per Gal.'!AZ103</f>
        <v>2.5661817791330437</v>
      </c>
      <c r="BA96" s="112">
        <f>'Returns per Gal.'!BA103</f>
        <v>0</v>
      </c>
      <c r="BB96" s="111"/>
      <c r="BC96" s="100">
        <f>'Returns per Gal.'!BD103</f>
        <v>0.74376122779336207</v>
      </c>
      <c r="BD96" s="100">
        <f>'Returns per Gal.'!BE103</f>
        <v>0</v>
      </c>
      <c r="BE96" s="100">
        <f>'Returns per Gal.'!BF103</f>
        <v>0.53023137021760469</v>
      </c>
      <c r="BF96" s="100">
        <f>'Returns per Gal.'!BG103</f>
        <v>0</v>
      </c>
      <c r="BG96" s="100">
        <f>'Returns per Gal.'!BH103</f>
        <v>-0.17722876179653868</v>
      </c>
      <c r="BH96" s="100">
        <f>'Returns per Gal.'!BI103</f>
        <v>0</v>
      </c>
      <c r="BI96" s="100">
        <f>'Returns per Gal.'!BJ103</f>
        <v>0.70746013201414337</v>
      </c>
      <c r="BJ96" s="57"/>
      <c r="BL96" s="200">
        <f>'Returns per Bu.'!H103</f>
        <v>7.5010937500000026</v>
      </c>
      <c r="BM96" s="189">
        <f>'Returns per Bu.'!I103</f>
        <v>0</v>
      </c>
      <c r="BN96" s="183">
        <f>'Returns per Bu.'!Q103</f>
        <v>8.6699568181818147</v>
      </c>
      <c r="BO96" s="183">
        <f>'Returns per Bu.'!R103</f>
        <v>0</v>
      </c>
      <c r="BP96" s="361">
        <f>'Returns per Bu.'!S103</f>
        <v>7.0048532169696944</v>
      </c>
      <c r="BQ96" s="182">
        <f>'Returns per Bu.'!AE103</f>
        <v>0</v>
      </c>
      <c r="BR96" s="186">
        <f>'Returns per Bu.'!AF103</f>
        <v>-0.15381018268992577</v>
      </c>
      <c r="BS96" s="182">
        <f>'Returns per Bu.'!AM103</f>
        <v>0</v>
      </c>
      <c r="BT96" s="179">
        <f>'Returns per Bu.'!AN103</f>
        <v>5.5202053803604016</v>
      </c>
      <c r="BU96" s="182">
        <f>'Returns per Bu.'!AO103</f>
        <v>0</v>
      </c>
      <c r="BV96" s="15">
        <f t="shared" si="3"/>
        <v>3.6807893219662411</v>
      </c>
      <c r="BW96" s="100">
        <f>'Returns per Bu.'!AJ103</f>
        <v>1.8394160583941606</v>
      </c>
      <c r="BX96" s="100"/>
      <c r="BY96" s="100">
        <f t="shared" si="8"/>
        <v>1.3145676149879433</v>
      </c>
    </row>
    <row r="97" spans="1:77" ht="13.15" hidden="1" x14ac:dyDescent="0.4">
      <c r="A97" s="75">
        <v>41244</v>
      </c>
      <c r="B97" s="30"/>
      <c r="C97" s="63"/>
      <c r="D97" s="104">
        <v>2.2528571428571431</v>
      </c>
      <c r="E97" s="105"/>
      <c r="F97" s="106">
        <v>255.41447368421052</v>
      </c>
      <c r="G97" s="105"/>
      <c r="H97" s="104">
        <v>7.3563486842105279</v>
      </c>
      <c r="I97" s="105"/>
      <c r="J97" s="107">
        <v>5.75</v>
      </c>
      <c r="K97" s="211"/>
      <c r="L97" s="212"/>
      <c r="M97" s="104">
        <f>'Returns per Gal.'!M104</f>
        <v>2.2528571428571431</v>
      </c>
      <c r="N97" s="118">
        <f>'Returns per Gal.'!N104</f>
        <v>0</v>
      </c>
      <c r="O97" s="104">
        <f>'Returns per Gal.'!O104</f>
        <v>0.77536536654135324</v>
      </c>
      <c r="P97" s="104">
        <f>'Returns per Gal.'!P104</f>
        <v>0</v>
      </c>
      <c r="Q97" s="104">
        <f>'Returns per Gal.'!Q104</f>
        <v>3.0282225093984962</v>
      </c>
      <c r="R97" s="120">
        <f>'Returns per Gal.'!R104</f>
        <v>0</v>
      </c>
      <c r="S97" s="118">
        <f>'Returns per Gal.'!S104</f>
        <v>0</v>
      </c>
      <c r="T97" s="104">
        <f>'Returns per Gal.'!T104</f>
        <v>2.6272673872180459</v>
      </c>
      <c r="U97" s="118">
        <f>'Returns per Gal.'!U104</f>
        <v>0</v>
      </c>
      <c r="V97" s="104">
        <f>'Returns per Gal.'!V104</f>
        <v>0.17249999999999999</v>
      </c>
      <c r="W97" s="118">
        <f>'Returns per Gal.'!W104</f>
        <v>0</v>
      </c>
      <c r="X97" s="104">
        <f>'Returns per Gal.'!X104</f>
        <v>0.21914999999999998</v>
      </c>
      <c r="Y97" s="118">
        <f>'Returns per Gal.'!Y104</f>
        <v>0</v>
      </c>
      <c r="Z97" s="104">
        <f>'Returns per Gal.'!Z104</f>
        <v>3.0189173872180457</v>
      </c>
      <c r="AA97" s="118">
        <f>'Returns per Gal.'!AA104</f>
        <v>0</v>
      </c>
      <c r="AB97" s="104">
        <f>'Returns per Gal.'!AB104</f>
        <v>0.2135298575757576</v>
      </c>
      <c r="AC97" s="118">
        <f>'Returns per Gal.'!AC104</f>
        <v>0</v>
      </c>
      <c r="AD97" s="104">
        <f>'Returns per Gal.'!AD104</f>
        <v>3.2324472447938035</v>
      </c>
      <c r="AE97" s="118">
        <f>'Returns per Gal.'!AE104</f>
        <v>0</v>
      </c>
      <c r="AF97" s="104">
        <f>'Returns per Gal.'!AF104</f>
        <v>2.4570818782524504</v>
      </c>
      <c r="AG97" s="114"/>
      <c r="AH97" s="104">
        <f>'Returns per Gal.'!AF104</f>
        <v>2.4570818782524504</v>
      </c>
      <c r="AI97" s="104">
        <f>'Returns per Gal.'!AI104</f>
        <v>0.18995512218045038</v>
      </c>
      <c r="AJ97" s="104">
        <f>'Returns per Gal.'!AH104</f>
        <v>0</v>
      </c>
      <c r="AK97" s="104">
        <f>'Returns per Gal.'!AK104</f>
        <v>9.3051221804505424E-3</v>
      </c>
      <c r="AL97" s="104">
        <f>'Returns per Gal.'!AL104</f>
        <v>0</v>
      </c>
      <c r="AM97" s="104">
        <f>'Returns per Gal.'!AM104</f>
        <v>-0.20422473539530728</v>
      </c>
      <c r="AN97" s="89">
        <f>'Returns per Gal.'!AN104</f>
        <v>0</v>
      </c>
      <c r="AO97" s="72">
        <f>'Returns per Gal.'!AO104</f>
        <v>0</v>
      </c>
      <c r="AP97" s="90">
        <f>'Returns per Gal.'!AP104</f>
        <v>0</v>
      </c>
      <c r="AQ97" s="104">
        <f>'Returns per Gal.'!AQ104</f>
        <v>0.65693430656934315</v>
      </c>
      <c r="AR97" s="104">
        <f>'Returns per Gal.'!AR104</f>
        <v>0</v>
      </c>
      <c r="AS97" s="104">
        <f>'Returns per Gal.'!AS104</f>
        <v>1.3192572979123218</v>
      </c>
      <c r="AT97" s="104">
        <f>'Returns per Gal.'!AT104</f>
        <v>0</v>
      </c>
      <c r="AU97" s="104">
        <f>'Returns per Gal.'!AU104</f>
        <v>1.976191604481665</v>
      </c>
      <c r="AV97" s="114">
        <f>'Returns per Gal.'!AV104</f>
        <v>0</v>
      </c>
      <c r="AW97" s="113">
        <f>'Returns per Gal.'!AW104</f>
        <v>0</v>
      </c>
      <c r="AX97" s="104">
        <f>'Returns per Gal.'!AX104</f>
        <v>2.367841604481665</v>
      </c>
      <c r="AY97" s="104">
        <f>'Returns per Gal.'!AY104</f>
        <v>0</v>
      </c>
      <c r="AZ97" s="104">
        <f>'Returns per Gal.'!AZ104</f>
        <v>2.5813714620574224</v>
      </c>
      <c r="BA97" s="114">
        <f>'Returns per Gal.'!BA104</f>
        <v>0</v>
      </c>
      <c r="BB97" s="113"/>
      <c r="BC97" s="104">
        <f>'Returns per Gal.'!BD104</f>
        <v>0.66038090491683121</v>
      </c>
      <c r="BD97" s="104">
        <f>'Returns per Gal.'!BE104</f>
        <v>0</v>
      </c>
      <c r="BE97" s="104">
        <f>'Returns per Gal.'!BF104</f>
        <v>0.44685104734107384</v>
      </c>
      <c r="BF97" s="104">
        <f>'Returns per Gal.'!BG104</f>
        <v>0</v>
      </c>
      <c r="BG97" s="104">
        <f>'Returns per Gal.'!BH104</f>
        <v>-0.20422473539530706</v>
      </c>
      <c r="BH97" s="104">
        <f>'Returns per Gal.'!BI104</f>
        <v>0</v>
      </c>
      <c r="BI97" s="104">
        <f>'Returns per Gal.'!BJ104</f>
        <v>0.65107578273638089</v>
      </c>
      <c r="BJ97" s="71"/>
      <c r="BK97" s="30"/>
      <c r="BL97" s="201">
        <f>'Returns per Bu.'!H104</f>
        <v>7.3563486842105279</v>
      </c>
      <c r="BM97" s="191">
        <f>'Returns per Bu.'!I104</f>
        <v>0</v>
      </c>
      <c r="BN97" s="184">
        <f>'Returns per Bu.'!Q104</f>
        <v>8.4790230263157902</v>
      </c>
      <c r="BO97" s="184">
        <f>'Returns per Bu.'!R104</f>
        <v>0</v>
      </c>
      <c r="BP97" s="362">
        <f>'Returns per Bu.'!S104</f>
        <v>6.78451942510367</v>
      </c>
      <c r="BQ97" s="181">
        <f>'Returns per Bu.'!AE104</f>
        <v>0</v>
      </c>
      <c r="BR97" s="187">
        <f>'Returns per Bu.'!AF104</f>
        <v>-0.17723897375650072</v>
      </c>
      <c r="BS97" s="181">
        <f>'Returns per Bu.'!AM104</f>
        <v>0</v>
      </c>
      <c r="BT97" s="180">
        <f>'Returns per Bu.'!AN104</f>
        <v>5.5333364925486617</v>
      </c>
      <c r="BU97" s="181">
        <f>'Returns per Bu.'!AO104</f>
        <v>0</v>
      </c>
      <c r="BV97" s="15">
        <f t="shared" si="3"/>
        <v>3.6939204341545011</v>
      </c>
      <c r="BW97" s="100">
        <f>'Returns per Bu.'!AJ104</f>
        <v>1.8394160583941606</v>
      </c>
      <c r="BX97" s="100"/>
      <c r="BY97" s="100">
        <f t="shared" si="8"/>
        <v>1.3192572979123218</v>
      </c>
    </row>
    <row r="98" spans="1:77" ht="13.15" hidden="1" x14ac:dyDescent="0.4">
      <c r="A98" s="22">
        <v>41275</v>
      </c>
      <c r="C98" s="58"/>
      <c r="D98" s="100">
        <v>2.1967391304347825</v>
      </c>
      <c r="E98" s="101"/>
      <c r="F98" s="102">
        <v>257.64285714285717</v>
      </c>
      <c r="G98" s="101"/>
      <c r="H98" s="100">
        <v>7.2666666666666702</v>
      </c>
      <c r="I98" s="101"/>
      <c r="J98" s="291">
        <v>5.62</v>
      </c>
      <c r="K98" s="208"/>
      <c r="L98" s="12"/>
      <c r="M98" s="100">
        <f>'Returns per Gal.'!M105</f>
        <v>2.1967391304347825</v>
      </c>
      <c r="N98" s="115">
        <f>'Returns per Gal.'!N105</f>
        <v>0</v>
      </c>
      <c r="O98" s="100">
        <f>'Returns per Gal.'!O105</f>
        <v>0.78213010204081646</v>
      </c>
      <c r="P98" s="100">
        <f>'Returns per Gal.'!P105</f>
        <v>0</v>
      </c>
      <c r="Q98" s="100">
        <f>'Returns per Gal.'!Q105</f>
        <v>2.9788692324755992</v>
      </c>
      <c r="R98" s="117">
        <f>'Returns per Gal.'!R105</f>
        <v>0</v>
      </c>
      <c r="S98" s="115">
        <f>'Returns per Gal.'!S105</f>
        <v>0</v>
      </c>
      <c r="T98" s="100">
        <f>'Returns per Gal.'!T105</f>
        <v>2.5952380952380967</v>
      </c>
      <c r="U98" s="115">
        <f>'Returns per Gal.'!U105</f>
        <v>0</v>
      </c>
      <c r="V98" s="100">
        <f>'Returns per Gal.'!V105</f>
        <v>0.1686</v>
      </c>
      <c r="W98" s="115">
        <f>'Returns per Gal.'!W105</f>
        <v>0</v>
      </c>
      <c r="X98" s="100">
        <f>'Returns per Gal.'!X105</f>
        <v>0.21914999999999998</v>
      </c>
      <c r="Y98" s="115">
        <f>'Returns per Gal.'!Y105</f>
        <v>0</v>
      </c>
      <c r="Z98" s="100">
        <f>'Returns per Gal.'!Z105</f>
        <v>2.9829880952380967</v>
      </c>
      <c r="AA98" s="115">
        <f>'Returns per Gal.'!AA105</f>
        <v>0</v>
      </c>
      <c r="AB98" s="100">
        <f>'Returns per Gal.'!AB105</f>
        <v>0.2135298575757576</v>
      </c>
      <c r="AC98" s="115">
        <f>'Returns per Gal.'!AC105</f>
        <v>0</v>
      </c>
      <c r="AD98" s="100">
        <f>'Returns per Gal.'!AD105</f>
        <v>3.1965179528138545</v>
      </c>
      <c r="AE98" s="115">
        <f>'Returns per Gal.'!AE105</f>
        <v>0</v>
      </c>
      <c r="AF98" s="100">
        <f>'Returns per Gal.'!AF105</f>
        <v>2.4143878507730383</v>
      </c>
      <c r="AG98" s="112"/>
      <c r="AH98" s="100">
        <f>'Returns per Gal.'!AF105</f>
        <v>2.4143878507730383</v>
      </c>
      <c r="AI98" s="100">
        <f>'Returns per Gal.'!AI105</f>
        <v>0.17653113723750252</v>
      </c>
      <c r="AJ98" s="100">
        <f>'Returns per Gal.'!AH105</f>
        <v>0</v>
      </c>
      <c r="AK98" s="100">
        <f>'Returns per Gal.'!AK105</f>
        <v>-4.1188627624975105E-3</v>
      </c>
      <c r="AL98" s="100">
        <f>'Returns per Gal.'!AL105</f>
        <v>0</v>
      </c>
      <c r="AM98" s="100">
        <f>'Returns per Gal.'!AM105</f>
        <v>-0.21764872033825533</v>
      </c>
      <c r="AN98" s="87">
        <f>'Returns per Gal.'!AN105</f>
        <v>0</v>
      </c>
      <c r="AO98" s="15">
        <f>'Returns per Gal.'!AO105</f>
        <v>0</v>
      </c>
      <c r="AP98" s="88">
        <f>'Returns per Gal.'!AP105</f>
        <v>0</v>
      </c>
      <c r="AQ98" s="100">
        <f>'Returns per Gal.'!AQ105</f>
        <v>0.65693430656934315</v>
      </c>
      <c r="AR98" s="100">
        <f>'Returns per Gal.'!AR105</f>
        <v>0</v>
      </c>
      <c r="AS98" s="100">
        <f>'Returns per Gal.'!AS105</f>
        <v>1.3239469808367008</v>
      </c>
      <c r="AT98" s="100">
        <f>'Returns per Gal.'!AT105</f>
        <v>0</v>
      </c>
      <c r="AU98" s="100">
        <f>'Returns per Gal.'!AU105</f>
        <v>1.980881287406044</v>
      </c>
      <c r="AV98" s="112">
        <f>'Returns per Gal.'!AV105</f>
        <v>0</v>
      </c>
      <c r="AW98" s="111">
        <f>'Returns per Gal.'!AW105</f>
        <v>0</v>
      </c>
      <c r="AX98" s="100">
        <f>'Returns per Gal.'!AX105</f>
        <v>2.368631287406044</v>
      </c>
      <c r="AY98" s="100">
        <f>'Returns per Gal.'!AY105</f>
        <v>0</v>
      </c>
      <c r="AZ98" s="100">
        <f>'Returns per Gal.'!AZ105</f>
        <v>2.5821611449818018</v>
      </c>
      <c r="BA98" s="112">
        <f>'Returns per Gal.'!BA105</f>
        <v>0</v>
      </c>
      <c r="BB98" s="111"/>
      <c r="BC98" s="100">
        <f>'Returns per Gal.'!BD105</f>
        <v>0.6102379450695552</v>
      </c>
      <c r="BD98" s="100">
        <f>'Returns per Gal.'!BE105</f>
        <v>0</v>
      </c>
      <c r="BE98" s="100">
        <f>'Returns per Gal.'!BF105</f>
        <v>0.39670808749379738</v>
      </c>
      <c r="BF98" s="100">
        <f>'Returns per Gal.'!BG105</f>
        <v>0</v>
      </c>
      <c r="BG98" s="100">
        <f>'Returns per Gal.'!BH105</f>
        <v>-0.21764872033825533</v>
      </c>
      <c r="BH98" s="100">
        <f>'Returns per Gal.'!BI105</f>
        <v>0</v>
      </c>
      <c r="BI98" s="100">
        <f>'Returns per Gal.'!BJ105</f>
        <v>0.61435680783205271</v>
      </c>
      <c r="BJ98" s="57"/>
      <c r="BL98" s="200">
        <f>'Returns per Bu.'!H105</f>
        <v>7.2666666666666702</v>
      </c>
      <c r="BM98" s="189">
        <f>'Returns per Bu.'!I105</f>
        <v>0</v>
      </c>
      <c r="BN98" s="183">
        <f>'Returns per Bu.'!Q105</f>
        <v>8.3408338509316771</v>
      </c>
      <c r="BO98" s="183">
        <f>'Returns per Bu.'!R105</f>
        <v>0</v>
      </c>
      <c r="BP98" s="361">
        <f>'Returns per Bu.'!S105</f>
        <v>6.6572502497195556</v>
      </c>
      <c r="BQ98" s="182">
        <f>'Returns per Bu.'!AE105</f>
        <v>0</v>
      </c>
      <c r="BR98" s="186">
        <f>'Returns per Bu.'!AF105</f>
        <v>-0.18888914585933431</v>
      </c>
      <c r="BS98" s="182">
        <f>'Returns per Bu.'!AM105</f>
        <v>0</v>
      </c>
      <c r="BT98" s="179">
        <f>'Returns per Bu.'!AN105</f>
        <v>5.5464676047369226</v>
      </c>
      <c r="BU98" s="182">
        <f>'Returns per Bu.'!AO105</f>
        <v>0</v>
      </c>
      <c r="BV98" s="15">
        <f t="shared" si="3"/>
        <v>3.707051546342762</v>
      </c>
      <c r="BW98" s="100">
        <f>'Returns per Bu.'!AJ105</f>
        <v>1.8394160583941606</v>
      </c>
      <c r="BX98" s="100"/>
      <c r="BY98" s="100">
        <f t="shared" si="8"/>
        <v>1.3239469808367008</v>
      </c>
    </row>
    <row r="99" spans="1:77" ht="13.15" hidden="1" x14ac:dyDescent="0.4">
      <c r="A99" s="8">
        <v>41306</v>
      </c>
      <c r="C99" s="58"/>
      <c r="D99" s="100">
        <v>2.3287499999999985</v>
      </c>
      <c r="E99" s="101"/>
      <c r="F99" s="102">
        <v>265.57894736842104</v>
      </c>
      <c r="G99" s="101"/>
      <c r="H99" s="100">
        <v>7.2592105263157913</v>
      </c>
      <c r="I99" s="101"/>
      <c r="J99" s="291">
        <v>5.56</v>
      </c>
      <c r="K99" s="208"/>
      <c r="M99" s="100">
        <f>'Returns per Gal.'!M106</f>
        <v>2.3287499999999985</v>
      </c>
      <c r="N99" s="115">
        <f>'Returns per Gal.'!N106</f>
        <v>0</v>
      </c>
      <c r="O99" s="100">
        <f>'Returns per Gal.'!O106</f>
        <v>0.80622180451127812</v>
      </c>
      <c r="P99" s="100">
        <f>'Returns per Gal.'!P106</f>
        <v>0</v>
      </c>
      <c r="Q99" s="100">
        <f>'Returns per Gal.'!Q106</f>
        <v>3.1349718045112764</v>
      </c>
      <c r="R99" s="117">
        <f>'Returns per Gal.'!R106</f>
        <v>0</v>
      </c>
      <c r="S99" s="115">
        <f>'Returns per Gal.'!S106</f>
        <v>0</v>
      </c>
      <c r="T99" s="100">
        <f>'Returns per Gal.'!T106</f>
        <v>2.5925751879699255</v>
      </c>
      <c r="U99" s="115">
        <f>'Returns per Gal.'!U106</f>
        <v>0</v>
      </c>
      <c r="V99" s="100">
        <f>'Returns per Gal.'!V106</f>
        <v>0.1668</v>
      </c>
      <c r="W99" s="115">
        <f>'Returns per Gal.'!W106</f>
        <v>0</v>
      </c>
      <c r="X99" s="100">
        <f>'Returns per Gal.'!X106</f>
        <v>0.21914999999999998</v>
      </c>
      <c r="Y99" s="115">
        <f>'Returns per Gal.'!Y106</f>
        <v>0</v>
      </c>
      <c r="Z99" s="100">
        <f>'Returns per Gal.'!Z106</f>
        <v>2.9785251879699253</v>
      </c>
      <c r="AA99" s="115">
        <f>'Returns per Gal.'!AA106</f>
        <v>0</v>
      </c>
      <c r="AB99" s="100">
        <f>'Returns per Gal.'!AB106</f>
        <v>0.2135298575757576</v>
      </c>
      <c r="AC99" s="115">
        <f>'Returns per Gal.'!AC106</f>
        <v>0</v>
      </c>
      <c r="AD99" s="100">
        <f>'Returns per Gal.'!AD106</f>
        <v>3.1920550455456826</v>
      </c>
      <c r="AE99" s="115">
        <f>'Returns per Gal.'!AE106</f>
        <v>0</v>
      </c>
      <c r="AF99" s="100">
        <f>'Returns per Gal.'!AF106</f>
        <v>2.3858332410344048</v>
      </c>
      <c r="AG99" s="112"/>
      <c r="AH99" s="100">
        <f>'Returns per Gal.'!AF106</f>
        <v>2.3858332410344048</v>
      </c>
      <c r="AI99" s="100">
        <f>'Returns per Gal.'!AI106</f>
        <v>0.33709661654135098</v>
      </c>
      <c r="AJ99" s="100">
        <f>'Returns per Gal.'!AH106</f>
        <v>0</v>
      </c>
      <c r="AK99" s="100">
        <f>'Returns per Gal.'!AK106</f>
        <v>0.15644661654135117</v>
      </c>
      <c r="AL99" s="100">
        <f>'Returns per Gal.'!AL106</f>
        <v>0</v>
      </c>
      <c r="AM99" s="100">
        <f>'Returns per Gal.'!AM106</f>
        <v>-5.7083241034406207E-2</v>
      </c>
      <c r="AN99" s="87">
        <f>'Returns per Gal.'!AN106</f>
        <v>0</v>
      </c>
      <c r="AO99" s="15">
        <f>'Returns per Gal.'!AO106</f>
        <v>0</v>
      </c>
      <c r="AP99" s="88">
        <f>'Returns per Gal.'!AP106</f>
        <v>0</v>
      </c>
      <c r="AQ99" s="100">
        <f>'Returns per Gal.'!AQ106</f>
        <v>0.65693430656934315</v>
      </c>
      <c r="AR99" s="100">
        <f>'Returns per Gal.'!AR106</f>
        <v>0</v>
      </c>
      <c r="AS99" s="100">
        <f>'Returns per Gal.'!AS106</f>
        <v>1.3286366637610794</v>
      </c>
      <c r="AT99" s="100">
        <f>'Returns per Gal.'!AT106</f>
        <v>0</v>
      </c>
      <c r="AU99" s="100">
        <f>'Returns per Gal.'!AU106</f>
        <v>1.9855709703304225</v>
      </c>
      <c r="AV99" s="112">
        <f>'Returns per Gal.'!AV106</f>
        <v>0</v>
      </c>
      <c r="AW99" s="111">
        <f>'Returns per Gal.'!AW106</f>
        <v>0</v>
      </c>
      <c r="AX99" s="100">
        <f>'Returns per Gal.'!AX106</f>
        <v>2.3715209703304225</v>
      </c>
      <c r="AY99" s="100">
        <f>'Returns per Gal.'!AY106</f>
        <v>0</v>
      </c>
      <c r="AZ99" s="100">
        <f>'Returns per Gal.'!AZ106</f>
        <v>2.5850508279061799</v>
      </c>
      <c r="BA99" s="112">
        <f>'Returns per Gal.'!BA106</f>
        <v>0</v>
      </c>
      <c r="BB99" s="111"/>
      <c r="BC99" s="100">
        <f>'Returns per Gal.'!BD106</f>
        <v>0.76345083418085391</v>
      </c>
      <c r="BD99" s="100">
        <f>'Returns per Gal.'!BE106</f>
        <v>0</v>
      </c>
      <c r="BE99" s="100">
        <f>'Returns per Gal.'!BF106</f>
        <v>0.54992097660509653</v>
      </c>
      <c r="BF99" s="100">
        <f>'Returns per Gal.'!BG106</f>
        <v>0</v>
      </c>
      <c r="BG99" s="100">
        <f>'Returns per Gal.'!BH106</f>
        <v>-5.7083241034406429E-2</v>
      </c>
      <c r="BH99" s="100">
        <f>'Returns per Gal.'!BI106</f>
        <v>0</v>
      </c>
      <c r="BI99" s="100">
        <f>'Returns per Gal.'!BJ106</f>
        <v>0.60700421763950296</v>
      </c>
      <c r="BJ99" s="57"/>
      <c r="BL99" s="200">
        <f>'Returns per Bu.'!H106</f>
        <v>7.2592105263157913</v>
      </c>
      <c r="BM99" s="189">
        <f>'Returns per Bu.'!I106</f>
        <v>0</v>
      </c>
      <c r="BN99" s="183">
        <f>'Returns per Bu.'!Q106</f>
        <v>8.7779210526315747</v>
      </c>
      <c r="BO99" s="183">
        <f>'Returns per Bu.'!R106</f>
        <v>0</v>
      </c>
      <c r="BP99" s="361">
        <f>'Returns per Bu.'!S106</f>
        <v>7.0993774514194543</v>
      </c>
      <c r="BQ99" s="182">
        <f>'Returns per Bu.'!AE106</f>
        <v>0</v>
      </c>
      <c r="BR99" s="186">
        <f>'Returns per Bu.'!AF106</f>
        <v>-4.9540399893526453E-2</v>
      </c>
      <c r="BS99" s="182">
        <f>'Returns per Bu.'!AM106</f>
        <v>0</v>
      </c>
      <c r="BT99" s="179">
        <f>'Returns per Bu.'!AN106</f>
        <v>5.5595987169251826</v>
      </c>
      <c r="BU99" s="182">
        <f>'Returns per Bu.'!AO106</f>
        <v>0</v>
      </c>
      <c r="BV99" s="15">
        <f t="shared" si="3"/>
        <v>3.720182658531022</v>
      </c>
      <c r="BW99" s="100">
        <f>'Returns per Bu.'!AJ106</f>
        <v>1.8394160583941606</v>
      </c>
      <c r="BX99" s="100"/>
      <c r="BY99" s="100">
        <f t="shared" ref="BY99" si="9">AS99</f>
        <v>1.3286366637610794</v>
      </c>
    </row>
    <row r="100" spans="1:77" ht="13.15" hidden="1" x14ac:dyDescent="0.4">
      <c r="A100" s="8">
        <v>41334</v>
      </c>
      <c r="C100" s="58"/>
      <c r="D100" s="100">
        <v>2.5190624999999995</v>
      </c>
      <c r="E100" s="101"/>
      <c r="F100" s="102">
        <v>263.27976190476193</v>
      </c>
      <c r="G100" s="101"/>
      <c r="H100" s="100">
        <v>7.4420089285714308</v>
      </c>
      <c r="I100" s="101"/>
      <c r="J100" s="291">
        <v>5.81</v>
      </c>
      <c r="K100" s="208"/>
      <c r="M100" s="100">
        <f>'Returns per Gal.'!M107</f>
        <v>2.5190624999999995</v>
      </c>
      <c r="N100" s="115">
        <f>'Returns per Gal.'!N107</f>
        <v>0</v>
      </c>
      <c r="O100" s="100">
        <f>'Returns per Gal.'!O107</f>
        <v>0.7992421343537417</v>
      </c>
      <c r="P100" s="100">
        <f>'Returns per Gal.'!P107</f>
        <v>0</v>
      </c>
      <c r="Q100" s="100">
        <f>'Returns per Gal.'!Q107</f>
        <v>3.3183046343537415</v>
      </c>
      <c r="R100" s="117">
        <f>'Returns per Gal.'!R107</f>
        <v>0</v>
      </c>
      <c r="S100" s="115">
        <f>'Returns per Gal.'!S107</f>
        <v>0</v>
      </c>
      <c r="T100" s="100">
        <f>'Returns per Gal.'!T107</f>
        <v>2.6578603316326541</v>
      </c>
      <c r="U100" s="115">
        <f>'Returns per Gal.'!U107</f>
        <v>0</v>
      </c>
      <c r="V100" s="100">
        <f>'Returns per Gal.'!V107</f>
        <v>0.17429999999999998</v>
      </c>
      <c r="W100" s="115">
        <f>'Returns per Gal.'!W107</f>
        <v>0</v>
      </c>
      <c r="X100" s="100">
        <f>'Returns per Gal.'!X107</f>
        <v>0.21914999999999998</v>
      </c>
      <c r="Y100" s="115">
        <f>'Returns per Gal.'!Y107</f>
        <v>0</v>
      </c>
      <c r="Z100" s="100">
        <f>'Returns per Gal.'!Z107</f>
        <v>3.0513103316326542</v>
      </c>
      <c r="AA100" s="115">
        <f>'Returns per Gal.'!AA107</f>
        <v>0</v>
      </c>
      <c r="AB100" s="100">
        <f>'Returns per Gal.'!AB107</f>
        <v>0.2135298575757576</v>
      </c>
      <c r="AC100" s="115">
        <f>'Returns per Gal.'!AC107</f>
        <v>0</v>
      </c>
      <c r="AD100" s="100">
        <f>'Returns per Gal.'!AD107</f>
        <v>3.264840189208412</v>
      </c>
      <c r="AE100" s="115">
        <f>'Returns per Gal.'!AE107</f>
        <v>0</v>
      </c>
      <c r="AF100" s="100">
        <f>'Returns per Gal.'!AF107</f>
        <v>2.4655980548546701</v>
      </c>
      <c r="AG100" s="112"/>
      <c r="AH100" s="100">
        <f>'Returns per Gal.'!AF107</f>
        <v>2.4655980548546701</v>
      </c>
      <c r="AI100" s="100">
        <f>'Returns per Gal.'!AI107</f>
        <v>0.44764430272108735</v>
      </c>
      <c r="AJ100" s="100">
        <f>'Returns per Gal.'!AH107</f>
        <v>0</v>
      </c>
      <c r="AK100" s="100">
        <f>'Returns per Gal.'!AK107</f>
        <v>0.26699430272108726</v>
      </c>
      <c r="AL100" s="100">
        <f>'Returns per Gal.'!AL107</f>
        <v>0</v>
      </c>
      <c r="AM100" s="100">
        <f>'Returns per Gal.'!AM107</f>
        <v>5.3464445145329442E-2</v>
      </c>
      <c r="AN100" s="87">
        <f>'Returns per Gal.'!AN107</f>
        <v>0</v>
      </c>
      <c r="AO100" s="15">
        <f>'Returns per Gal.'!AO107</f>
        <v>0</v>
      </c>
      <c r="AP100" s="88">
        <f>'Returns per Gal.'!AP107</f>
        <v>0</v>
      </c>
      <c r="AQ100" s="100">
        <f>'Returns per Gal.'!AQ107</f>
        <v>0.65693430656934315</v>
      </c>
      <c r="AR100" s="100">
        <f>'Returns per Gal.'!AR107</f>
        <v>0</v>
      </c>
      <c r="AS100" s="100">
        <f>'Returns per Gal.'!AS107</f>
        <v>1.3333263466854581</v>
      </c>
      <c r="AT100" s="100">
        <f>'Returns per Gal.'!AT107</f>
        <v>0</v>
      </c>
      <c r="AU100" s="100">
        <f>'Returns per Gal.'!AU107</f>
        <v>1.9902606532548013</v>
      </c>
      <c r="AV100" s="112">
        <f>'Returns per Gal.'!AV107</f>
        <v>0</v>
      </c>
      <c r="AW100" s="111">
        <f>'Returns per Gal.'!AW107</f>
        <v>0</v>
      </c>
      <c r="AX100" s="100">
        <f>'Returns per Gal.'!AX107</f>
        <v>2.3837106532548011</v>
      </c>
      <c r="AY100" s="100">
        <f>'Returns per Gal.'!AY107</f>
        <v>0</v>
      </c>
      <c r="AZ100" s="100">
        <f>'Returns per Gal.'!AZ107</f>
        <v>2.5972405108305585</v>
      </c>
      <c r="BA100" s="112">
        <f>'Returns per Gal.'!BA107</f>
        <v>0</v>
      </c>
      <c r="BB100" s="111"/>
      <c r="BC100" s="100">
        <f>'Returns per Gal.'!BD107</f>
        <v>0.93459398109894032</v>
      </c>
      <c r="BD100" s="100">
        <f>'Returns per Gal.'!BE107</f>
        <v>0</v>
      </c>
      <c r="BE100" s="100">
        <f>'Returns per Gal.'!BF107</f>
        <v>0.72106412352318294</v>
      </c>
      <c r="BF100" s="100">
        <f>'Returns per Gal.'!BG107</f>
        <v>0</v>
      </c>
      <c r="BG100" s="100">
        <f>'Returns per Gal.'!BH107</f>
        <v>5.3464445145330108E-2</v>
      </c>
      <c r="BH100" s="100">
        <f>'Returns per Gal.'!BI107</f>
        <v>0</v>
      </c>
      <c r="BI100" s="100">
        <f>'Returns per Gal.'!BJ107</f>
        <v>0.66759967837785283</v>
      </c>
      <c r="BJ100" s="57"/>
      <c r="BL100" s="200">
        <f>'Returns per Bu.'!H107</f>
        <v>7.4420089285714308</v>
      </c>
      <c r="BM100" s="189">
        <f>'Returns per Bu.'!I107</f>
        <v>0</v>
      </c>
      <c r="BN100" s="183">
        <f>'Returns per Bu.'!Q107</f>
        <v>9.2912529761904743</v>
      </c>
      <c r="BO100" s="183">
        <f>'Returns per Bu.'!R107</f>
        <v>0</v>
      </c>
      <c r="BP100" s="361">
        <f>'Returns per Bu.'!S107</f>
        <v>7.591709374978354</v>
      </c>
      <c r="BQ100" s="182">
        <f>'Returns per Bu.'!AE107</f>
        <v>0</v>
      </c>
      <c r="BR100" s="186">
        <f>'Returns per Bu.'!AF107</f>
        <v>4.6399782923830617E-2</v>
      </c>
      <c r="BS100" s="182">
        <f>'Returns per Bu.'!AM107</f>
        <v>0</v>
      </c>
      <c r="BT100" s="179">
        <f>'Returns per Bu.'!AN107</f>
        <v>5.5727298291134435</v>
      </c>
      <c r="BU100" s="182">
        <f>'Returns per Bu.'!AO107</f>
        <v>0</v>
      </c>
      <c r="BV100" s="15">
        <f t="shared" si="3"/>
        <v>3.7333137707192829</v>
      </c>
      <c r="BW100" s="100">
        <f>'Returns per Bu.'!AJ107</f>
        <v>1.8394160583941606</v>
      </c>
      <c r="BX100" s="100"/>
      <c r="BY100" s="100">
        <f t="shared" ref="BY100" si="10">AS100</f>
        <v>1.3333263466854581</v>
      </c>
    </row>
    <row r="101" spans="1:77" ht="13.15" hidden="1" x14ac:dyDescent="0.4">
      <c r="A101" s="8">
        <v>41365</v>
      </c>
      <c r="C101" s="58"/>
      <c r="D101" s="280">
        <v>2.478409090909091</v>
      </c>
      <c r="F101" s="281">
        <v>239.83333333333334</v>
      </c>
      <c r="H101" s="15">
        <v>6.7354761904761915</v>
      </c>
      <c r="J101" s="282">
        <v>5.21</v>
      </c>
      <c r="K101" s="208"/>
      <c r="M101" s="100">
        <f>'Returns per Gal.'!M108</f>
        <v>2.478409090909091</v>
      </c>
      <c r="N101" s="115">
        <f>'Returns per Gal.'!N108</f>
        <v>0</v>
      </c>
      <c r="O101" s="100">
        <f>'Returns per Gal.'!O108</f>
        <v>0.72806547619047624</v>
      </c>
      <c r="P101" s="100">
        <f>'Returns per Gal.'!P108</f>
        <v>0</v>
      </c>
      <c r="Q101" s="100">
        <f>'Returns per Gal.'!Q108</f>
        <v>3.2064745670995674</v>
      </c>
      <c r="R101" s="117">
        <f>'Returns per Gal.'!R108</f>
        <v>0</v>
      </c>
      <c r="S101" s="115">
        <f>'Returns per Gal.'!S108</f>
        <v>0</v>
      </c>
      <c r="T101" s="100">
        <f>'Returns per Gal.'!T108</f>
        <v>2.4055272108843542</v>
      </c>
      <c r="U101" s="115">
        <f>'Returns per Gal.'!U108</f>
        <v>0</v>
      </c>
      <c r="V101" s="100">
        <f>'Returns per Gal.'!V108</f>
        <v>0.15629999999999999</v>
      </c>
      <c r="W101" s="115">
        <f>'Returns per Gal.'!W108</f>
        <v>0</v>
      </c>
      <c r="X101" s="100">
        <f>'Returns per Gal.'!X108</f>
        <v>0.21914999999999998</v>
      </c>
      <c r="Y101" s="115">
        <f>'Returns per Gal.'!Y108</f>
        <v>0</v>
      </c>
      <c r="Z101" s="100">
        <f>'Returns per Gal.'!Z108</f>
        <v>2.780977210884354</v>
      </c>
      <c r="AA101" s="115">
        <f>'Returns per Gal.'!AA108</f>
        <v>0</v>
      </c>
      <c r="AB101" s="100">
        <f>'Returns per Gal.'!AB108</f>
        <v>0.2135298575757576</v>
      </c>
      <c r="AC101" s="115">
        <f>'Returns per Gal.'!AC108</f>
        <v>0</v>
      </c>
      <c r="AD101" s="100">
        <f>'Returns per Gal.'!AD108</f>
        <v>2.9945070684601118</v>
      </c>
      <c r="AE101" s="115">
        <f>'Returns per Gal.'!AE108</f>
        <v>0</v>
      </c>
      <c r="AF101" s="100">
        <f>'Returns per Gal.'!AF108</f>
        <v>2.2664415922696355</v>
      </c>
      <c r="AG101" s="112"/>
      <c r="AH101" s="100">
        <f>'Returns per Gal.'!AF108</f>
        <v>2.2664415922696355</v>
      </c>
      <c r="AI101" s="100">
        <f>'Returns per Gal.'!AI108</f>
        <v>0.60614735621521321</v>
      </c>
      <c r="AJ101" s="100">
        <f>'Returns per Gal.'!AH108</f>
        <v>0</v>
      </c>
      <c r="AK101" s="100">
        <f>'Returns per Gal.'!AK108</f>
        <v>0.42549735621521334</v>
      </c>
      <c r="AL101" s="100">
        <f>'Returns per Gal.'!AL108</f>
        <v>0</v>
      </c>
      <c r="AM101" s="100">
        <f>'Returns per Gal.'!AM108</f>
        <v>0.21196749863945552</v>
      </c>
      <c r="AN101" s="87">
        <f>'Returns per Gal.'!AN108</f>
        <v>0</v>
      </c>
      <c r="AO101" s="15">
        <f>'Returns per Gal.'!AO108</f>
        <v>0</v>
      </c>
      <c r="AP101" s="88">
        <f>'Returns per Gal.'!AP108</f>
        <v>0</v>
      </c>
      <c r="AQ101" s="100">
        <f>'Returns per Gal.'!AQ108</f>
        <v>0.65693430656934315</v>
      </c>
      <c r="AR101" s="100">
        <f>'Returns per Gal.'!AR108</f>
        <v>0</v>
      </c>
      <c r="AS101" s="100">
        <f>'Returns per Gal.'!AS108</f>
        <v>1.3380160296098369</v>
      </c>
      <c r="AT101" s="100">
        <f>'Returns per Gal.'!AT108</f>
        <v>0</v>
      </c>
      <c r="AU101" s="100">
        <f>'Returns per Gal.'!AU108</f>
        <v>1.9949503361791801</v>
      </c>
      <c r="AV101" s="112">
        <f>'Returns per Gal.'!AV108</f>
        <v>0</v>
      </c>
      <c r="AW101" s="111">
        <f>'Returns per Gal.'!AW108</f>
        <v>0</v>
      </c>
      <c r="AX101" s="100">
        <f>'Returns per Gal.'!AX108</f>
        <v>2.3704003361791801</v>
      </c>
      <c r="AY101" s="100">
        <f>'Returns per Gal.'!AY108</f>
        <v>0</v>
      </c>
      <c r="AZ101" s="100">
        <f>'Returns per Gal.'!AZ108</f>
        <v>2.5839301937549379</v>
      </c>
      <c r="BA101" s="112">
        <f>'Returns per Gal.'!BA108</f>
        <v>0</v>
      </c>
      <c r="BB101" s="111"/>
      <c r="BC101" s="100">
        <f>'Returns per Gal.'!BD108</f>
        <v>0.83607423092038724</v>
      </c>
      <c r="BD101" s="100">
        <f>'Returns per Gal.'!BE108</f>
        <v>0</v>
      </c>
      <c r="BE101" s="100">
        <f>'Returns per Gal.'!BF108</f>
        <v>0.62254437334462942</v>
      </c>
      <c r="BF101" s="100">
        <f>'Returns per Gal.'!BG108</f>
        <v>0</v>
      </c>
      <c r="BG101" s="100">
        <f>'Returns per Gal.'!BH108</f>
        <v>0.2119674986394553</v>
      </c>
      <c r="BH101" s="100">
        <f>'Returns per Gal.'!BI108</f>
        <v>0</v>
      </c>
      <c r="BI101" s="100">
        <f>'Returns per Gal.'!BJ108</f>
        <v>0.41057687470517412</v>
      </c>
      <c r="BJ101" s="57"/>
      <c r="BL101" s="200">
        <f>'Returns per Bu.'!H108</f>
        <v>6.7354761904761915</v>
      </c>
      <c r="BM101" s="189">
        <f>'Returns per Bu.'!I108</f>
        <v>0</v>
      </c>
      <c r="BN101" s="183">
        <f>'Returns per Bu.'!Q108</f>
        <v>8.9781287878787879</v>
      </c>
      <c r="BO101" s="183">
        <f>'Returns per Bu.'!R108</f>
        <v>0</v>
      </c>
      <c r="BP101" s="361">
        <f>'Returns per Bu.'!S108</f>
        <v>7.3289851866666673</v>
      </c>
      <c r="BQ101" s="182">
        <f>'Returns per Bu.'!AE108</f>
        <v>0</v>
      </c>
      <c r="BR101" s="186">
        <f>'Returns per Bu.'!AF108</f>
        <v>0.18395862702855051</v>
      </c>
      <c r="BS101" s="182">
        <f>'Returns per Bu.'!AM108</f>
        <v>0</v>
      </c>
      <c r="BT101" s="179">
        <f>'Returns per Bu.'!AN108</f>
        <v>5.5858609413017035</v>
      </c>
      <c r="BU101" s="182">
        <f>'Returns per Bu.'!AO108</f>
        <v>0</v>
      </c>
      <c r="BV101" s="15">
        <f t="shared" si="3"/>
        <v>3.746444882907543</v>
      </c>
      <c r="BW101" s="100">
        <f>'Returns per Bu.'!AJ108</f>
        <v>1.8394160583941606</v>
      </c>
      <c r="BX101" s="100"/>
      <c r="BY101" s="100">
        <f t="shared" ref="BY101" si="11">AS101</f>
        <v>1.3380160296098369</v>
      </c>
    </row>
    <row r="102" spans="1:77" ht="13.15" hidden="1" x14ac:dyDescent="0.4">
      <c r="A102" s="8">
        <v>41395</v>
      </c>
      <c r="C102" s="58"/>
      <c r="D102" s="280">
        <v>2.552142857142857</v>
      </c>
      <c r="F102" s="281">
        <v>223.10227272727272</v>
      </c>
      <c r="H102" s="15">
        <v>7.0344602272727288</v>
      </c>
      <c r="J102" s="282">
        <v>5.35</v>
      </c>
      <c r="K102" s="208"/>
      <c r="L102" s="12"/>
      <c r="M102" s="100">
        <f>'Returns per Gal.'!M109</f>
        <v>2.552142857142857</v>
      </c>
      <c r="N102" s="115">
        <f>'Returns per Gal.'!N109</f>
        <v>0</v>
      </c>
      <c r="O102" s="100">
        <f>'Returns per Gal.'!O109</f>
        <v>0.67727475649350655</v>
      </c>
      <c r="P102" s="100">
        <f>'Returns per Gal.'!P109</f>
        <v>0</v>
      </c>
      <c r="Q102" s="100">
        <f>'Returns per Gal.'!Q109</f>
        <v>3.2294176136363637</v>
      </c>
      <c r="R102" s="117">
        <f>'Returns per Gal.'!R109</f>
        <v>0</v>
      </c>
      <c r="S102" s="115">
        <f>'Returns per Gal.'!S109</f>
        <v>0</v>
      </c>
      <c r="T102" s="100">
        <f>'Returns per Gal.'!T109</f>
        <v>2.5123072240259749</v>
      </c>
      <c r="U102" s="115">
        <f>'Returns per Gal.'!U109</f>
        <v>0</v>
      </c>
      <c r="V102" s="100">
        <f>'Returns per Gal.'!V109</f>
        <v>0.1605</v>
      </c>
      <c r="W102" s="115">
        <f>'Returns per Gal.'!W109</f>
        <v>0</v>
      </c>
      <c r="X102" s="100">
        <f>'Returns per Gal.'!X109</f>
        <v>0.21914999999999998</v>
      </c>
      <c r="Y102" s="115">
        <f>'Returns per Gal.'!Y109</f>
        <v>0</v>
      </c>
      <c r="Z102" s="100">
        <f>'Returns per Gal.'!Z109</f>
        <v>2.8919572240259748</v>
      </c>
      <c r="AA102" s="115">
        <f>'Returns per Gal.'!AA109</f>
        <v>0</v>
      </c>
      <c r="AB102" s="100">
        <f>'Returns per Gal.'!AB109</f>
        <v>0.2135298575757576</v>
      </c>
      <c r="AC102" s="115">
        <f>'Returns per Gal.'!AC109</f>
        <v>0</v>
      </c>
      <c r="AD102" s="100">
        <f>'Returns per Gal.'!AD109</f>
        <v>3.1054870816017326</v>
      </c>
      <c r="AE102" s="115">
        <f>'Returns per Gal.'!AE109</f>
        <v>0</v>
      </c>
      <c r="AF102" s="100">
        <f>'Returns per Gal.'!AF109</f>
        <v>2.4282123251082259</v>
      </c>
      <c r="AG102" s="112"/>
      <c r="AH102" s="100">
        <f>'Returns per Gal.'!AF109</f>
        <v>2.4282123251082259</v>
      </c>
      <c r="AI102" s="100">
        <f>'Returns per Gal.'!AI109</f>
        <v>0.5181103896103888</v>
      </c>
      <c r="AJ102" s="100">
        <f>'Returns per Gal.'!AH109</f>
        <v>0</v>
      </c>
      <c r="AK102" s="100">
        <f>'Returns per Gal.'!AK109</f>
        <v>0.33746038961038893</v>
      </c>
      <c r="AL102" s="100">
        <f>'Returns per Gal.'!AL109</f>
        <v>0</v>
      </c>
      <c r="AM102" s="100">
        <f>'Returns per Gal.'!AM109</f>
        <v>0.12393053203463111</v>
      </c>
      <c r="AN102" s="87">
        <f>'Returns per Gal.'!AN109</f>
        <v>0</v>
      </c>
      <c r="AO102" s="15">
        <f>'Returns per Gal.'!AO109</f>
        <v>0</v>
      </c>
      <c r="AP102" s="88">
        <f>'Returns per Gal.'!AP109</f>
        <v>0</v>
      </c>
      <c r="AQ102" s="100">
        <f>'Returns per Gal.'!AQ109</f>
        <v>0.65693430656934315</v>
      </c>
      <c r="AR102" s="100">
        <f>'Returns per Gal.'!AR109</f>
        <v>0</v>
      </c>
      <c r="AS102" s="100">
        <f>'Returns per Gal.'!AS109</f>
        <v>1.3427057125342154</v>
      </c>
      <c r="AT102" s="100">
        <f>'Returns per Gal.'!AT109</f>
        <v>0</v>
      </c>
      <c r="AU102" s="100">
        <f>'Returns per Gal.'!AU109</f>
        <v>1.9996400191035586</v>
      </c>
      <c r="AV102" s="112">
        <f>'Returns per Gal.'!AV109</f>
        <v>0</v>
      </c>
      <c r="AW102" s="111">
        <f>'Returns per Gal.'!AW109</f>
        <v>0</v>
      </c>
      <c r="AX102" s="100">
        <f>'Returns per Gal.'!AX109</f>
        <v>2.3792900191035584</v>
      </c>
      <c r="AY102" s="100">
        <f>'Returns per Gal.'!AY109</f>
        <v>0</v>
      </c>
      <c r="AZ102" s="100">
        <f>'Returns per Gal.'!AZ109</f>
        <v>2.5928198766793162</v>
      </c>
      <c r="BA102" s="112">
        <f>'Returns per Gal.'!BA109</f>
        <v>0</v>
      </c>
      <c r="BB102" s="111"/>
      <c r="BC102" s="100">
        <f>'Returns per Gal.'!BD109</f>
        <v>0.85012759453280529</v>
      </c>
      <c r="BD102" s="100">
        <f>'Returns per Gal.'!BE109</f>
        <v>0</v>
      </c>
      <c r="BE102" s="100">
        <f>'Returns per Gal.'!BF109</f>
        <v>0.63659773695704747</v>
      </c>
      <c r="BF102" s="100">
        <f>'Returns per Gal.'!BG109</f>
        <v>0</v>
      </c>
      <c r="BG102" s="100">
        <f>'Returns per Gal.'!BH109</f>
        <v>0.12393053203463111</v>
      </c>
      <c r="BH102" s="100">
        <f>'Returns per Gal.'!BI109</f>
        <v>0</v>
      </c>
      <c r="BI102" s="100">
        <f>'Returns per Gal.'!BJ109</f>
        <v>0.51266720492241635</v>
      </c>
      <c r="BJ102" s="57"/>
      <c r="BL102" s="200">
        <f>'Returns per Bu.'!H109</f>
        <v>7.0344602272727288</v>
      </c>
      <c r="BM102" s="189">
        <f>'Returns per Bu.'!I109</f>
        <v>0</v>
      </c>
      <c r="BN102" s="183">
        <f>'Returns per Bu.'!Q109</f>
        <v>9.0423693181818177</v>
      </c>
      <c r="BO102" s="183">
        <f>'Returns per Bu.'!R109</f>
        <v>0</v>
      </c>
      <c r="BP102" s="361">
        <f>'Returns per Bu.'!S109</f>
        <v>7.3814657169696973</v>
      </c>
      <c r="BQ102" s="182">
        <f>'Returns per Bu.'!AE109</f>
        <v>0</v>
      </c>
      <c r="BR102" s="186">
        <f>'Returns per Bu.'!AF109</f>
        <v>0.10755465185154094</v>
      </c>
      <c r="BS102" s="182">
        <f>'Returns per Bu.'!AM109</f>
        <v>0</v>
      </c>
      <c r="BT102" s="179">
        <f>'Returns per Bu.'!AN109</f>
        <v>5.5989920534899635</v>
      </c>
      <c r="BU102" s="182">
        <f>'Returns per Bu.'!AO109</f>
        <v>0</v>
      </c>
      <c r="BV102" s="15">
        <f t="shared" si="3"/>
        <v>3.759575995095803</v>
      </c>
      <c r="BW102" s="100">
        <f>'Returns per Bu.'!AJ109</f>
        <v>1.8394160583941606</v>
      </c>
      <c r="BX102" s="100"/>
      <c r="BY102" s="100">
        <f t="shared" ref="BY102:BY103" si="12">AS102</f>
        <v>1.3427057125342154</v>
      </c>
    </row>
    <row r="103" spans="1:77" ht="13.15" hidden="1" x14ac:dyDescent="0.4">
      <c r="A103" s="8">
        <v>41426</v>
      </c>
      <c r="C103" s="58"/>
      <c r="D103" s="280">
        <v>2.570749999999999</v>
      </c>
      <c r="F103" s="281">
        <v>229.875</v>
      </c>
      <c r="H103" s="15">
        <v>7.1673093749999994</v>
      </c>
      <c r="J103" s="282">
        <v>5.39</v>
      </c>
      <c r="K103" s="208"/>
      <c r="L103" s="12"/>
      <c r="M103" s="100">
        <f>'Returns per Gal.'!M110</f>
        <v>2.570749999999999</v>
      </c>
      <c r="N103" s="115">
        <f>'Returns per Gal.'!N110</f>
        <v>0</v>
      </c>
      <c r="O103" s="100">
        <f>'Returns per Gal.'!O110</f>
        <v>0.69783482142857145</v>
      </c>
      <c r="P103" s="100">
        <f>'Returns per Gal.'!P110</f>
        <v>0</v>
      </c>
      <c r="Q103" s="100">
        <f>'Returns per Gal.'!Q110</f>
        <v>3.2685848214285702</v>
      </c>
      <c r="R103" s="117">
        <f>'Returns per Gal.'!R110</f>
        <v>0</v>
      </c>
      <c r="S103" s="115">
        <f>'Returns per Gal.'!S110</f>
        <v>0</v>
      </c>
      <c r="T103" s="100">
        <f>'Returns per Gal.'!T110</f>
        <v>2.5597533482142856</v>
      </c>
      <c r="U103" s="115">
        <f>'Returns per Gal.'!U110</f>
        <v>0</v>
      </c>
      <c r="V103" s="100">
        <f>'Returns per Gal.'!V110</f>
        <v>0.16169999999999998</v>
      </c>
      <c r="W103" s="115">
        <f>'Returns per Gal.'!W110</f>
        <v>0</v>
      </c>
      <c r="X103" s="100">
        <f>'Returns per Gal.'!X110</f>
        <v>0.21914999999999998</v>
      </c>
      <c r="Y103" s="115">
        <f>'Returns per Gal.'!Y110</f>
        <v>0</v>
      </c>
      <c r="Z103" s="100">
        <f>'Returns per Gal.'!Z110</f>
        <v>2.9406033482142857</v>
      </c>
      <c r="AA103" s="115">
        <f>'Returns per Gal.'!AA110</f>
        <v>0</v>
      </c>
      <c r="AB103" s="100">
        <f>'Returns per Gal.'!AB110</f>
        <v>0.2135298575757576</v>
      </c>
      <c r="AC103" s="115">
        <f>'Returns per Gal.'!AC110</f>
        <v>0</v>
      </c>
      <c r="AD103" s="100">
        <f>'Returns per Gal.'!AD110</f>
        <v>3.1541332057900435</v>
      </c>
      <c r="AE103" s="115">
        <f>'Returns per Gal.'!AE110</f>
        <v>0</v>
      </c>
      <c r="AF103" s="100">
        <f>'Returns per Gal.'!AF110</f>
        <v>2.4562983843614719</v>
      </c>
      <c r="AG103" s="112"/>
      <c r="AH103" s="100">
        <f>'Returns per Gal.'!AF110</f>
        <v>2.4562983843614719</v>
      </c>
      <c r="AI103" s="100">
        <f>'Returns per Gal.'!AI110</f>
        <v>0.5086314732142847</v>
      </c>
      <c r="AJ103" s="100">
        <f>'Returns per Gal.'!AH110</f>
        <v>0</v>
      </c>
      <c r="AK103" s="100">
        <f>'Returns per Gal.'!AK110</f>
        <v>0.3279814732142845</v>
      </c>
      <c r="AL103" s="100">
        <f>'Returns per Gal.'!AL110</f>
        <v>0</v>
      </c>
      <c r="AM103" s="100">
        <f>'Returns per Gal.'!AM110</f>
        <v>0.11445161563852668</v>
      </c>
      <c r="AN103" s="87">
        <f>'Returns per Gal.'!AN110</f>
        <v>0</v>
      </c>
      <c r="AO103" s="15">
        <f>'Returns per Gal.'!AO110</f>
        <v>0</v>
      </c>
      <c r="AP103" s="88">
        <f>'Returns per Gal.'!AP110</f>
        <v>0</v>
      </c>
      <c r="AQ103" s="100">
        <f>'Returns per Gal.'!AQ110</f>
        <v>0.65693430656934315</v>
      </c>
      <c r="AR103" s="100">
        <f>'Returns per Gal.'!AR110</f>
        <v>0</v>
      </c>
      <c r="AS103" s="100">
        <f>'Returns per Gal.'!AS110</f>
        <v>1.3473953954585942</v>
      </c>
      <c r="AT103" s="100">
        <f>'Returns per Gal.'!AT110</f>
        <v>0</v>
      </c>
      <c r="AU103" s="100">
        <f>'Returns per Gal.'!AU110</f>
        <v>2.0043297020279374</v>
      </c>
      <c r="AV103" s="112">
        <f>'Returns per Gal.'!AV110</f>
        <v>0</v>
      </c>
      <c r="AW103" s="111">
        <f>'Returns per Gal.'!AW110</f>
        <v>0</v>
      </c>
      <c r="AX103" s="100">
        <f>'Returns per Gal.'!AX110</f>
        <v>2.3851797020279375</v>
      </c>
      <c r="AY103" s="100">
        <f>'Returns per Gal.'!AY110</f>
        <v>0</v>
      </c>
      <c r="AZ103" s="100">
        <f>'Returns per Gal.'!AZ110</f>
        <v>2.5987095596036953</v>
      </c>
      <c r="BA103" s="112">
        <f>'Returns per Gal.'!BA110</f>
        <v>0</v>
      </c>
      <c r="BB103" s="111"/>
      <c r="BC103" s="100">
        <f>'Returns per Gal.'!BD110</f>
        <v>0.88340511940063271</v>
      </c>
      <c r="BD103" s="100">
        <f>'Returns per Gal.'!BE110</f>
        <v>0</v>
      </c>
      <c r="BE103" s="100">
        <f>'Returns per Gal.'!BF110</f>
        <v>0.66987526182487489</v>
      </c>
      <c r="BF103" s="100">
        <f>'Returns per Gal.'!BG110</f>
        <v>0</v>
      </c>
      <c r="BG103" s="100">
        <f>'Returns per Gal.'!BH110</f>
        <v>0.11445161563852668</v>
      </c>
      <c r="BH103" s="100">
        <f>'Returns per Gal.'!BI110</f>
        <v>0</v>
      </c>
      <c r="BI103" s="100">
        <f>'Returns per Gal.'!BJ110</f>
        <v>0.55542364618634821</v>
      </c>
      <c r="BJ103" s="57"/>
      <c r="BL103" s="200">
        <f>'Returns per Bu.'!H110</f>
        <v>7.1673093749999994</v>
      </c>
      <c r="BM103" s="189">
        <f>'Returns per Bu.'!I110</f>
        <v>0</v>
      </c>
      <c r="BN103" s="183">
        <f>'Returns per Bu.'!Q110</f>
        <v>9.1520374999999969</v>
      </c>
      <c r="BO103" s="183">
        <f>'Returns per Bu.'!R110</f>
        <v>0</v>
      </c>
      <c r="BP103" s="361">
        <f>'Returns per Bu.'!S110</f>
        <v>7.4877738987878759</v>
      </c>
      <c r="BQ103" s="182">
        <f>'Returns per Bu.'!AE110</f>
        <v>0</v>
      </c>
      <c r="BR103" s="186">
        <f>'Returns per Bu.'!AF110</f>
        <v>9.9328256497828032E-2</v>
      </c>
      <c r="BS103" s="182">
        <f>'Returns per Bu.'!AM110</f>
        <v>0</v>
      </c>
      <c r="BT103" s="179">
        <f>'Returns per Bu.'!AN110</f>
        <v>5.6121231656782244</v>
      </c>
      <c r="BU103" s="182">
        <f>'Returns per Bu.'!AO110</f>
        <v>0</v>
      </c>
      <c r="BV103" s="15">
        <f t="shared" si="3"/>
        <v>3.7727071072840639</v>
      </c>
      <c r="BW103" s="100">
        <f>'Returns per Bu.'!AJ110</f>
        <v>1.8394160583941606</v>
      </c>
      <c r="BX103" s="100"/>
      <c r="BY103" s="100">
        <f t="shared" si="12"/>
        <v>1.3473953954585942</v>
      </c>
    </row>
    <row r="104" spans="1:77" ht="13.15" hidden="1" x14ac:dyDescent="0.4">
      <c r="A104" s="8">
        <v>41456</v>
      </c>
      <c r="C104" s="58"/>
      <c r="D104" s="280">
        <v>2.4321739130434779</v>
      </c>
      <c r="F104" s="281">
        <v>233.36363636363637</v>
      </c>
      <c r="H104" s="15">
        <v>6.7066761363636367</v>
      </c>
      <c r="J104" s="282">
        <v>4.8499999999999996</v>
      </c>
      <c r="K104" s="208"/>
      <c r="L104" s="12"/>
      <c r="M104" s="100">
        <f>'Returns per Gal.'!M111</f>
        <v>2.4321739130434779</v>
      </c>
      <c r="N104" s="115">
        <f>'Returns per Gal.'!N111</f>
        <v>0</v>
      </c>
      <c r="O104" s="100">
        <f>'Returns per Gal.'!O111</f>
        <v>0.70842532467532471</v>
      </c>
      <c r="P104" s="100">
        <f>'Returns per Gal.'!P111</f>
        <v>0</v>
      </c>
      <c r="Q104" s="100">
        <f>'Returns per Gal.'!Q111</f>
        <v>3.1405992377188028</v>
      </c>
      <c r="R104" s="117">
        <f>'Returns per Gal.'!R111</f>
        <v>0</v>
      </c>
      <c r="S104" s="115">
        <f>'Returns per Gal.'!S111</f>
        <v>0</v>
      </c>
      <c r="T104" s="100">
        <f>'Returns per Gal.'!T111</f>
        <v>2.3952414772727275</v>
      </c>
      <c r="U104" s="115">
        <f>'Returns per Gal.'!U111</f>
        <v>0</v>
      </c>
      <c r="V104" s="100">
        <f>'Returns per Gal.'!V111</f>
        <v>0.14549999999999999</v>
      </c>
      <c r="W104" s="115">
        <f>'Returns per Gal.'!W111</f>
        <v>0</v>
      </c>
      <c r="X104" s="100">
        <f>'Returns per Gal.'!X111</f>
        <v>0.21914999999999998</v>
      </c>
      <c r="Y104" s="115">
        <f>'Returns per Gal.'!Y111</f>
        <v>0</v>
      </c>
      <c r="Z104" s="100">
        <f>'Returns per Gal.'!Z111</f>
        <v>2.7598914772727277</v>
      </c>
      <c r="AA104" s="115">
        <f>'Returns per Gal.'!AA111</f>
        <v>0</v>
      </c>
      <c r="AB104" s="100">
        <f>'Returns per Gal.'!AB111</f>
        <v>0.2135298575757576</v>
      </c>
      <c r="AC104" s="115">
        <f>'Returns per Gal.'!AC111</f>
        <v>0</v>
      </c>
      <c r="AD104" s="100">
        <f>'Returns per Gal.'!AD111</f>
        <v>2.973421334848485</v>
      </c>
      <c r="AE104" s="115">
        <f>'Returns per Gal.'!AE111</f>
        <v>0</v>
      </c>
      <c r="AF104" s="100">
        <f>'Returns per Gal.'!AF111</f>
        <v>2.2649960101731601</v>
      </c>
      <c r="AG104" s="112"/>
      <c r="AH104" s="100">
        <f>'Returns per Gal.'!AF111</f>
        <v>2.2649960101731601</v>
      </c>
      <c r="AI104" s="100">
        <f>'Returns per Gal.'!AI111</f>
        <v>0.56135776044607533</v>
      </c>
      <c r="AJ104" s="100">
        <f>'Returns per Gal.'!AH111</f>
        <v>0</v>
      </c>
      <c r="AK104" s="100">
        <f>'Returns per Gal.'!AK111</f>
        <v>0.38070776044607513</v>
      </c>
      <c r="AL104" s="100">
        <f>'Returns per Gal.'!AL111</f>
        <v>0</v>
      </c>
      <c r="AM104" s="100">
        <f>'Returns per Gal.'!AM111</f>
        <v>0.16717790287031775</v>
      </c>
      <c r="AN104" s="87">
        <f>'Returns per Gal.'!AN111</f>
        <v>0</v>
      </c>
      <c r="AO104" s="15">
        <f>'Returns per Gal.'!AO111</f>
        <v>0</v>
      </c>
      <c r="AP104" s="88">
        <f>'Returns per Gal.'!AP111</f>
        <v>0</v>
      </c>
      <c r="AQ104" s="100">
        <f>'Returns per Gal.'!AQ111</f>
        <v>0.65693430656934315</v>
      </c>
      <c r="AR104" s="100">
        <f>'Returns per Gal.'!AR111</f>
        <v>0</v>
      </c>
      <c r="AS104" s="100">
        <f>'Returns per Gal.'!AS111</f>
        <v>1.352085078382973</v>
      </c>
      <c r="AT104" s="100">
        <f>'Returns per Gal.'!AT111</f>
        <v>0</v>
      </c>
      <c r="AU104" s="100">
        <f>'Returns per Gal.'!AU111</f>
        <v>2.0090193849523161</v>
      </c>
      <c r="AV104" s="112">
        <f>'Returns per Gal.'!AV111</f>
        <v>0</v>
      </c>
      <c r="AW104" s="111">
        <f>'Returns per Gal.'!AW111</f>
        <v>0</v>
      </c>
      <c r="AX104" s="100">
        <f>'Returns per Gal.'!AX111</f>
        <v>2.3736693849523163</v>
      </c>
      <c r="AY104" s="100">
        <f>'Returns per Gal.'!AY111</f>
        <v>0</v>
      </c>
      <c r="AZ104" s="100">
        <f>'Returns per Gal.'!AZ111</f>
        <v>2.5871992425280741</v>
      </c>
      <c r="BA104" s="112">
        <f>'Returns per Gal.'!BA111</f>
        <v>0</v>
      </c>
      <c r="BB104" s="111"/>
      <c r="BC104" s="100">
        <f>'Returns per Gal.'!BD111</f>
        <v>0.76692985276648651</v>
      </c>
      <c r="BD104" s="100">
        <f>'Returns per Gal.'!BE111</f>
        <v>0</v>
      </c>
      <c r="BE104" s="100">
        <f>'Returns per Gal.'!BF111</f>
        <v>0.55339999519072869</v>
      </c>
      <c r="BF104" s="100">
        <f>'Returns per Gal.'!BG111</f>
        <v>0</v>
      </c>
      <c r="BG104" s="100">
        <f>'Returns per Gal.'!BH111</f>
        <v>0.16717790287031731</v>
      </c>
      <c r="BH104" s="100">
        <f>'Returns per Gal.'!BI111</f>
        <v>0</v>
      </c>
      <c r="BI104" s="100">
        <f>'Returns per Gal.'!BJ111</f>
        <v>0.38622209232041138</v>
      </c>
      <c r="BJ104" s="57"/>
      <c r="BL104" s="200">
        <f>'Returns per Bu.'!H111</f>
        <v>6.7066761363636367</v>
      </c>
      <c r="BM104" s="189">
        <f>'Returns per Bu.'!I111</f>
        <v>0</v>
      </c>
      <c r="BN104" s="183">
        <f>'Returns per Bu.'!Q111</f>
        <v>8.7936778656126471</v>
      </c>
      <c r="BO104" s="183">
        <f>'Returns per Bu.'!R111</f>
        <v>0</v>
      </c>
      <c r="BP104" s="361">
        <f>'Returns per Bu.'!S111</f>
        <v>7.1747742644005257</v>
      </c>
      <c r="BQ104" s="182">
        <f>'Returns per Bu.'!AE111</f>
        <v>0</v>
      </c>
      <c r="BR104" s="186">
        <f>'Returns per Bu.'!AF111</f>
        <v>0.14508741990604149</v>
      </c>
      <c r="BS104" s="182">
        <f>'Returns per Bu.'!AM111</f>
        <v>0</v>
      </c>
      <c r="BT104" s="179">
        <f>'Returns per Bu.'!AN111</f>
        <v>5.6252542778664845</v>
      </c>
      <c r="BU104" s="182">
        <f>'Returns per Bu.'!AO111</f>
        <v>0</v>
      </c>
      <c r="BV104" s="15">
        <f t="shared" si="3"/>
        <v>3.7858382194723239</v>
      </c>
      <c r="BW104" s="100">
        <f>'Returns per Bu.'!AJ111</f>
        <v>1.8394160583941606</v>
      </c>
      <c r="BX104" s="100"/>
      <c r="BY104" s="100">
        <f t="shared" ref="BY104" si="13">AS104</f>
        <v>1.352085078382973</v>
      </c>
    </row>
    <row r="105" spans="1:77" ht="13.15" hidden="1" x14ac:dyDescent="0.4">
      <c r="A105" s="8">
        <v>41487</v>
      </c>
      <c r="C105" s="58"/>
      <c r="D105" s="280">
        <v>2.2865909090909091</v>
      </c>
      <c r="F105" s="281">
        <v>224.73863636363637</v>
      </c>
      <c r="H105" s="15">
        <v>6.0741761363636382</v>
      </c>
      <c r="J105" s="282">
        <v>4.84</v>
      </c>
      <c r="K105" s="208"/>
      <c r="M105" s="100">
        <f>'Returns per Gal.'!M112</f>
        <v>2.2865909090909091</v>
      </c>
      <c r="N105" s="115">
        <f>'Returns per Gal.'!N112</f>
        <v>0</v>
      </c>
      <c r="O105" s="100">
        <f>'Returns per Gal.'!O112</f>
        <v>0.682242288961039</v>
      </c>
      <c r="P105" s="100">
        <f>'Returns per Gal.'!P112</f>
        <v>0</v>
      </c>
      <c r="Q105" s="100">
        <f>'Returns per Gal.'!Q112</f>
        <v>2.9688331980519482</v>
      </c>
      <c r="R105" s="117">
        <f>'Returns per Gal.'!R112</f>
        <v>0</v>
      </c>
      <c r="S105" s="115">
        <f>'Returns per Gal.'!S112</f>
        <v>0</v>
      </c>
      <c r="T105" s="100">
        <f>'Returns per Gal.'!T112</f>
        <v>2.1693486201298708</v>
      </c>
      <c r="U105" s="115">
        <f>'Returns per Gal.'!U112</f>
        <v>0</v>
      </c>
      <c r="V105" s="100">
        <f>'Returns per Gal.'!V112</f>
        <v>0.1452</v>
      </c>
      <c r="W105" s="115">
        <f>'Returns per Gal.'!W112</f>
        <v>0</v>
      </c>
      <c r="X105" s="100">
        <f>'Returns per Gal.'!X112</f>
        <v>0.21914999999999998</v>
      </c>
      <c r="Y105" s="115">
        <f>'Returns per Gal.'!Y112</f>
        <v>0</v>
      </c>
      <c r="Z105" s="100">
        <f>'Returns per Gal.'!Z112</f>
        <v>2.5336986201298708</v>
      </c>
      <c r="AA105" s="115">
        <f>'Returns per Gal.'!AA112</f>
        <v>0</v>
      </c>
      <c r="AB105" s="100">
        <f>'Returns per Gal.'!AB112</f>
        <v>0.2135298575757576</v>
      </c>
      <c r="AC105" s="115">
        <f>'Returns per Gal.'!AC112</f>
        <v>0</v>
      </c>
      <c r="AD105" s="100">
        <f>'Returns per Gal.'!AD112</f>
        <v>2.7472284777056286</v>
      </c>
      <c r="AE105" s="115">
        <f>'Returns per Gal.'!AE112</f>
        <v>0</v>
      </c>
      <c r="AF105" s="100">
        <f>'Returns per Gal.'!AF112</f>
        <v>2.0649861887445895</v>
      </c>
      <c r="AG105" s="112"/>
      <c r="AH105" s="100">
        <f>'Returns per Gal.'!AF112</f>
        <v>2.0649861887445895</v>
      </c>
      <c r="AI105" s="100">
        <f>'Returns per Gal.'!AI112</f>
        <v>0.61578457792207741</v>
      </c>
      <c r="AJ105" s="100">
        <f>'Returns per Gal.'!AH112</f>
        <v>0</v>
      </c>
      <c r="AK105" s="100">
        <f>'Returns per Gal.'!AK112</f>
        <v>0.43513457792207744</v>
      </c>
      <c r="AL105" s="100">
        <f>'Returns per Gal.'!AL112</f>
        <v>0</v>
      </c>
      <c r="AM105" s="100">
        <f>'Returns per Gal.'!AM112</f>
        <v>0.22160472034631962</v>
      </c>
      <c r="AN105" s="87">
        <f>'Returns per Gal.'!AN112</f>
        <v>0</v>
      </c>
      <c r="AO105" s="15">
        <f>'Returns per Gal.'!AO112</f>
        <v>0</v>
      </c>
      <c r="AP105" s="88">
        <f>'Returns per Gal.'!AP112</f>
        <v>0</v>
      </c>
      <c r="AQ105" s="100">
        <f>'Returns per Gal.'!AQ112</f>
        <v>0.65693430656934315</v>
      </c>
      <c r="AR105" s="100">
        <f>'Returns per Gal.'!AR112</f>
        <v>0</v>
      </c>
      <c r="AS105" s="100">
        <f>'Returns per Gal.'!AS112</f>
        <v>1.3567747613073513</v>
      </c>
      <c r="AT105" s="100">
        <f>'Returns per Gal.'!AT112</f>
        <v>0</v>
      </c>
      <c r="AU105" s="100">
        <f>'Returns per Gal.'!AU112</f>
        <v>2.0137090678766945</v>
      </c>
      <c r="AV105" s="112">
        <f>'Returns per Gal.'!AV112</f>
        <v>0</v>
      </c>
      <c r="AW105" s="111">
        <f>'Returns per Gal.'!AW112</f>
        <v>0</v>
      </c>
      <c r="AX105" s="100">
        <f>'Returns per Gal.'!AX112</f>
        <v>2.3780590678766944</v>
      </c>
      <c r="AY105" s="100">
        <f>'Returns per Gal.'!AY112</f>
        <v>0</v>
      </c>
      <c r="AZ105" s="100">
        <f>'Returns per Gal.'!AZ112</f>
        <v>2.5915889254524522</v>
      </c>
      <c r="BA105" s="112">
        <f>'Returns per Gal.'!BA112</f>
        <v>0</v>
      </c>
      <c r="BB105" s="111"/>
      <c r="BC105" s="100">
        <f>'Returns per Gal.'!BD112</f>
        <v>0.59077413017525382</v>
      </c>
      <c r="BD105" s="100">
        <f>'Returns per Gal.'!BE112</f>
        <v>0</v>
      </c>
      <c r="BE105" s="100">
        <f>'Returns per Gal.'!BF112</f>
        <v>0.377244272599496</v>
      </c>
      <c r="BF105" s="100">
        <f>'Returns per Gal.'!BG112</f>
        <v>0</v>
      </c>
      <c r="BG105" s="100">
        <f>'Returns per Gal.'!BH112</f>
        <v>0.22160472034631962</v>
      </c>
      <c r="BH105" s="100">
        <f>'Returns per Gal.'!BI112</f>
        <v>0</v>
      </c>
      <c r="BI105" s="100">
        <f>'Returns per Gal.'!BJ112</f>
        <v>0.15563955225317638</v>
      </c>
      <c r="BJ105" s="57"/>
      <c r="BL105" s="200">
        <f>'Returns per Bu.'!H112</f>
        <v>6.0741761363636382</v>
      </c>
      <c r="BM105" s="189">
        <f>'Returns per Bu.'!I112</f>
        <v>0</v>
      </c>
      <c r="BN105" s="183">
        <f>'Returns per Bu.'!Q112</f>
        <v>8.3127329545454547</v>
      </c>
      <c r="BO105" s="183">
        <f>'Returns per Bu.'!R112</f>
        <v>0</v>
      </c>
      <c r="BP105" s="361">
        <f>'Returns per Bu.'!S112</f>
        <v>6.6946693533333335</v>
      </c>
      <c r="BQ105" s="182">
        <f>'Returns per Bu.'!AE112</f>
        <v>0</v>
      </c>
      <c r="BR105" s="186">
        <f>'Returns per Bu.'!AF112</f>
        <v>0.19232240961287952</v>
      </c>
      <c r="BS105" s="182">
        <f>'Returns per Bu.'!AM112</f>
        <v>0</v>
      </c>
      <c r="BT105" s="179">
        <f>'Returns per Bu.'!AN112</f>
        <v>5.6383853900547445</v>
      </c>
      <c r="BU105" s="182">
        <f>'Returns per Bu.'!AO112</f>
        <v>0</v>
      </c>
      <c r="BV105" s="15">
        <f t="shared" si="3"/>
        <v>3.7989693316605839</v>
      </c>
      <c r="BW105" s="100">
        <f>'Returns per Bu.'!AJ112</f>
        <v>1.8394160583941606</v>
      </c>
      <c r="BX105" s="100"/>
      <c r="BY105" s="100">
        <f t="shared" ref="BY105" si="14">AS105</f>
        <v>1.3567747613073513</v>
      </c>
    </row>
    <row r="106" spans="1:77" ht="13.15" hidden="1" x14ac:dyDescent="0.4">
      <c r="A106" s="8">
        <v>41518</v>
      </c>
      <c r="C106" s="58"/>
      <c r="D106" s="280">
        <v>2.3583333333333334</v>
      </c>
      <c r="F106" s="281">
        <v>218.7</v>
      </c>
      <c r="H106" s="15">
        <v>5.1482374999999996</v>
      </c>
      <c r="J106" s="282">
        <v>4.99</v>
      </c>
      <c r="K106" s="208"/>
      <c r="M106" s="100">
        <f>'Returns per Gal.'!M113</f>
        <v>2.3583333333333334</v>
      </c>
      <c r="N106" s="115">
        <f>'Returns per Gal.'!N113</f>
        <v>0</v>
      </c>
      <c r="O106" s="100">
        <f>'Returns per Gal.'!O113</f>
        <v>0.66391071428571424</v>
      </c>
      <c r="P106" s="100">
        <f>'Returns per Gal.'!P113</f>
        <v>0</v>
      </c>
      <c r="Q106" s="100">
        <f>'Returns per Gal.'!Q113</f>
        <v>3.0222440476190475</v>
      </c>
      <c r="R106" s="117">
        <f>'Returns per Gal.'!R113</f>
        <v>0</v>
      </c>
      <c r="S106" s="115">
        <f>'Returns per Gal.'!S113</f>
        <v>0</v>
      </c>
      <c r="T106" s="100">
        <f>'Returns per Gal.'!T113</f>
        <v>1.8386562499999999</v>
      </c>
      <c r="U106" s="115">
        <f>'Returns per Gal.'!U113</f>
        <v>0</v>
      </c>
      <c r="V106" s="100">
        <f>'Returns per Gal.'!V113</f>
        <v>0.14970000000000003</v>
      </c>
      <c r="W106" s="115">
        <f>'Returns per Gal.'!W113</f>
        <v>0</v>
      </c>
      <c r="X106" s="100">
        <f>'Returns per Gal.'!X113</f>
        <v>0.21914999999999998</v>
      </c>
      <c r="Y106" s="115">
        <f>'Returns per Gal.'!Y113</f>
        <v>0</v>
      </c>
      <c r="Z106" s="100">
        <f>'Returns per Gal.'!Z113</f>
        <v>2.2075062499999998</v>
      </c>
      <c r="AA106" s="115">
        <f>'Returns per Gal.'!AA113</f>
        <v>0</v>
      </c>
      <c r="AB106" s="100">
        <f>'Returns per Gal.'!AB113</f>
        <v>0.2135298575757576</v>
      </c>
      <c r="AC106" s="115">
        <f>'Returns per Gal.'!AC113</f>
        <v>0</v>
      </c>
      <c r="AD106" s="100">
        <f>'Returns per Gal.'!AD113</f>
        <v>2.4210361075757572</v>
      </c>
      <c r="AE106" s="115">
        <f>'Returns per Gal.'!AE113</f>
        <v>0</v>
      </c>
      <c r="AF106" s="100">
        <f>'Returns per Gal.'!AF113</f>
        <v>1.757125393290043</v>
      </c>
      <c r="AG106" s="112"/>
      <c r="AH106" s="100">
        <f>'Returns per Gal.'!AF113</f>
        <v>1.757125393290043</v>
      </c>
      <c r="AI106" s="100">
        <f>'Returns per Gal.'!AI113</f>
        <v>0.99538779761904772</v>
      </c>
      <c r="AJ106" s="100">
        <f>'Returns per Gal.'!AH113</f>
        <v>0</v>
      </c>
      <c r="AK106" s="100">
        <f>'Returns per Gal.'!AK113</f>
        <v>0.81473779761904774</v>
      </c>
      <c r="AL106" s="100">
        <f>'Returns per Gal.'!AL113</f>
        <v>0</v>
      </c>
      <c r="AM106" s="100">
        <f>'Returns per Gal.'!AM113</f>
        <v>0.60120794004329037</v>
      </c>
      <c r="AN106" s="87">
        <f>'Returns per Gal.'!AN113</f>
        <v>0</v>
      </c>
      <c r="AO106" s="15">
        <f>'Returns per Gal.'!AO113</f>
        <v>0</v>
      </c>
      <c r="AP106" s="88">
        <f>'Returns per Gal.'!AP113</f>
        <v>0</v>
      </c>
      <c r="AQ106" s="100">
        <f>'Returns per Gal.'!AQ113</f>
        <v>0.58797909407665505</v>
      </c>
      <c r="AR106" s="100">
        <f>'Returns per Gal.'!AR113</f>
        <v>0</v>
      </c>
      <c r="AS106" s="100">
        <f>'Returns per Gal.'!AS113</f>
        <v>1.1254993624271834</v>
      </c>
      <c r="AT106" s="100">
        <f>'Returns per Gal.'!AT113</f>
        <v>0</v>
      </c>
      <c r="AU106" s="100">
        <f>'Returns per Gal.'!AU113</f>
        <v>1.7134784565038383</v>
      </c>
      <c r="AV106" s="112">
        <f>'Returns per Gal.'!AV113</f>
        <v>0</v>
      </c>
      <c r="AW106" s="111">
        <f>'Returns per Gal.'!AW113</f>
        <v>0</v>
      </c>
      <c r="AX106" s="100">
        <f>'Returns per Gal.'!AX113</f>
        <v>2.0823284565038382</v>
      </c>
      <c r="AY106" s="100">
        <f>'Returns per Gal.'!AY113</f>
        <v>0</v>
      </c>
      <c r="AZ106" s="100">
        <f>'Returns per Gal.'!AZ113</f>
        <v>2.2958583140795961</v>
      </c>
      <c r="BA106" s="112">
        <f>'Returns per Gal.'!BA113</f>
        <v>0</v>
      </c>
      <c r="BB106" s="111"/>
      <c r="BC106" s="100">
        <f>'Returns per Gal.'!BD113</f>
        <v>0.93991559111520928</v>
      </c>
      <c r="BD106" s="100">
        <f>'Returns per Gal.'!BE113</f>
        <v>0</v>
      </c>
      <c r="BE106" s="100">
        <f>'Returns per Gal.'!BF113</f>
        <v>0.72638573353945146</v>
      </c>
      <c r="BF106" s="100">
        <f>'Returns per Gal.'!BG113</f>
        <v>0</v>
      </c>
      <c r="BG106" s="100">
        <f>'Returns per Gal.'!BH113</f>
        <v>0.60120794004328992</v>
      </c>
      <c r="BH106" s="100">
        <f>'Returns per Gal.'!BI113</f>
        <v>0</v>
      </c>
      <c r="BI106" s="100">
        <f>'Returns per Gal.'!BJ113</f>
        <v>0.12517779349616154</v>
      </c>
      <c r="BJ106" s="57"/>
      <c r="BL106" s="200">
        <f>'Returns per Bu.'!H113</f>
        <v>5.1482374999999996</v>
      </c>
      <c r="BM106" s="189">
        <f>'Returns per Bu.'!I113</f>
        <v>0</v>
      </c>
      <c r="BN106" s="183">
        <f>'Returns per Bu.'!Q113</f>
        <v>8.4622833333333336</v>
      </c>
      <c r="BO106" s="183">
        <f>'Returns per Bu.'!R113</f>
        <v>0</v>
      </c>
      <c r="BP106" s="361">
        <f>'Returns per Bu.'!S113</f>
        <v>6.8316197321212124</v>
      </c>
      <c r="BQ106" s="182">
        <f>'Returns per Bu.'!AE113</f>
        <v>0</v>
      </c>
      <c r="BR106" s="186">
        <f>'Returns per Bu.'!AF113</f>
        <v>0.5217657797488402</v>
      </c>
      <c r="BS106" s="182">
        <f>'Returns per Bu.'!AM113</f>
        <v>0</v>
      </c>
      <c r="BT106" s="179">
        <f>'Returns per Bu.'!AN113</f>
        <v>4.7977396782107471</v>
      </c>
      <c r="BU106" s="182">
        <f>'Returns per Bu.'!AO113</f>
        <v>0</v>
      </c>
      <c r="BV106" s="15">
        <f t="shared" si="3"/>
        <v>3.1513982147961128</v>
      </c>
      <c r="BW106" s="100">
        <f>'Returns per Bu.'!AJ113</f>
        <v>1.6463414634146341</v>
      </c>
      <c r="BX106" s="100"/>
      <c r="BY106" s="100">
        <f t="shared" ref="BY106" si="15">AS106</f>
        <v>1.1254993624271834</v>
      </c>
    </row>
    <row r="107" spans="1:77" ht="13.15" hidden="1" x14ac:dyDescent="0.4">
      <c r="A107" s="8">
        <v>41548</v>
      </c>
      <c r="C107" s="58"/>
      <c r="D107" s="280">
        <v>2.0538461538461541</v>
      </c>
      <c r="F107" s="281">
        <v>202</v>
      </c>
      <c r="H107" s="15">
        <v>4.4284999999999997</v>
      </c>
      <c r="J107" s="282">
        <v>5.05</v>
      </c>
      <c r="K107" s="208"/>
      <c r="M107" s="100">
        <f>'Returns per Gal.'!M114</f>
        <v>2.0538461538461541</v>
      </c>
      <c r="N107" s="115">
        <f>'Returns per Gal.'!N114</f>
        <v>0</v>
      </c>
      <c r="O107" s="100">
        <f>'Returns per Gal.'!O114</f>
        <v>0.61321428571428582</v>
      </c>
      <c r="P107" s="100">
        <f>'Returns per Gal.'!P114</f>
        <v>0</v>
      </c>
      <c r="Q107" s="100">
        <f>'Returns per Gal.'!Q114</f>
        <v>2.6670604395604398</v>
      </c>
      <c r="R107" s="117">
        <f>'Returns per Gal.'!R114</f>
        <v>0</v>
      </c>
      <c r="S107" s="115">
        <f>'Returns per Gal.'!S114</f>
        <v>0</v>
      </c>
      <c r="T107" s="100">
        <f>'Returns per Gal.'!T114</f>
        <v>1.5816071428571428</v>
      </c>
      <c r="U107" s="115">
        <f>'Returns per Gal.'!U114</f>
        <v>0</v>
      </c>
      <c r="V107" s="100">
        <f>'Returns per Gal.'!V114</f>
        <v>0.1515</v>
      </c>
      <c r="W107" s="115">
        <f>'Returns per Gal.'!W114</f>
        <v>0</v>
      </c>
      <c r="X107" s="100">
        <f>'Returns per Gal.'!X114</f>
        <v>0.21914999999999998</v>
      </c>
      <c r="Y107" s="115">
        <f>'Returns per Gal.'!Y114</f>
        <v>0</v>
      </c>
      <c r="Z107" s="100">
        <f>'Returns per Gal.'!Z114</f>
        <v>1.9522571428571427</v>
      </c>
      <c r="AA107" s="115">
        <f>'Returns per Gal.'!AA114</f>
        <v>0</v>
      </c>
      <c r="AB107" s="100">
        <f>'Returns per Gal.'!AB114</f>
        <v>0.2135298575757576</v>
      </c>
      <c r="AC107" s="115">
        <f>'Returns per Gal.'!AC114</f>
        <v>0</v>
      </c>
      <c r="AD107" s="100">
        <f>'Returns per Gal.'!AD114</f>
        <v>2.1657870004329003</v>
      </c>
      <c r="AE107" s="115">
        <f>'Returns per Gal.'!AE114</f>
        <v>0</v>
      </c>
      <c r="AF107" s="100">
        <f>'Returns per Gal.'!AF114</f>
        <v>1.5525727147186146</v>
      </c>
      <c r="AG107" s="112"/>
      <c r="AH107" s="100">
        <f>'Returns per Gal.'!AF114</f>
        <v>1.5525727147186146</v>
      </c>
      <c r="AI107" s="100">
        <f>'Returns per Gal.'!AI114</f>
        <v>0.8954532967032971</v>
      </c>
      <c r="AJ107" s="100">
        <f>'Returns per Gal.'!AH114</f>
        <v>0</v>
      </c>
      <c r="AK107" s="100">
        <f>'Returns per Gal.'!AK114</f>
        <v>0.71480329670329712</v>
      </c>
      <c r="AL107" s="100">
        <f>'Returns per Gal.'!AL114</f>
        <v>0</v>
      </c>
      <c r="AM107" s="100">
        <f>'Returns per Gal.'!AM114</f>
        <v>0.50127343912753952</v>
      </c>
      <c r="AN107" s="87">
        <f>'Returns per Gal.'!AN114</f>
        <v>0</v>
      </c>
      <c r="AO107" s="15">
        <f>'Returns per Gal.'!AO114</f>
        <v>0</v>
      </c>
      <c r="AP107" s="88">
        <f>'Returns per Gal.'!AP114</f>
        <v>0</v>
      </c>
      <c r="AQ107" s="100">
        <f>'Returns per Gal.'!AQ114</f>
        <v>0.58797909407665505</v>
      </c>
      <c r="AR107" s="100">
        <f>'Returns per Gal.'!AR114</f>
        <v>0</v>
      </c>
      <c r="AS107" s="100">
        <f>'Returns per Gal.'!AS114</f>
        <v>1.1292394151853768</v>
      </c>
      <c r="AT107" s="100">
        <f>'Returns per Gal.'!AT114</f>
        <v>0</v>
      </c>
      <c r="AU107" s="100">
        <f>'Returns per Gal.'!AU114</f>
        <v>1.7172185092620318</v>
      </c>
      <c r="AV107" s="112">
        <f>'Returns per Gal.'!AV114</f>
        <v>0</v>
      </c>
      <c r="AW107" s="111">
        <f>'Returns per Gal.'!AW114</f>
        <v>0</v>
      </c>
      <c r="AX107" s="100">
        <f>'Returns per Gal.'!AX114</f>
        <v>2.0878685092620319</v>
      </c>
      <c r="AY107" s="100">
        <f>'Returns per Gal.'!AY114</f>
        <v>0</v>
      </c>
      <c r="AZ107" s="100">
        <f>'Returns per Gal.'!AZ114</f>
        <v>2.3013983668377893</v>
      </c>
      <c r="BA107" s="112">
        <f>'Returns per Gal.'!BA114</f>
        <v>0</v>
      </c>
      <c r="BB107" s="111"/>
      <c r="BC107" s="100">
        <f>'Returns per Gal.'!BD114</f>
        <v>0.57919193029840788</v>
      </c>
      <c r="BD107" s="100">
        <f>'Returns per Gal.'!BE114</f>
        <v>0</v>
      </c>
      <c r="BE107" s="100">
        <f>'Returns per Gal.'!BF114</f>
        <v>0.3656620727226505</v>
      </c>
      <c r="BF107" s="100">
        <f>'Returns per Gal.'!BG114</f>
        <v>0</v>
      </c>
      <c r="BG107" s="100">
        <f>'Returns per Gal.'!BH114</f>
        <v>0.50127343912753952</v>
      </c>
      <c r="BH107" s="100">
        <f>'Returns per Gal.'!BI114</f>
        <v>0</v>
      </c>
      <c r="BI107" s="100">
        <f>'Returns per Gal.'!BJ114</f>
        <v>-0.13561136640488902</v>
      </c>
      <c r="BJ107" s="57"/>
      <c r="BL107" s="200">
        <f>'Returns per Bu.'!H114</f>
        <v>4.4284999999999997</v>
      </c>
      <c r="BM107" s="189">
        <f>'Returns per Bu.'!I114</f>
        <v>0</v>
      </c>
      <c r="BN107" s="183">
        <f>'Returns per Bu.'!Q114</f>
        <v>7.4677692307692318</v>
      </c>
      <c r="BO107" s="183">
        <f>'Returns per Bu.'!R114</f>
        <v>0</v>
      </c>
      <c r="BP107" s="361">
        <f>'Returns per Bu.'!S114</f>
        <v>5.8320656295571105</v>
      </c>
      <c r="BQ107" s="182">
        <f>'Returns per Bu.'!AE114</f>
        <v>0</v>
      </c>
      <c r="BR107" s="186">
        <f>'Returns per Bu.'!AF114</f>
        <v>0.43503638161354058</v>
      </c>
      <c r="BS107" s="182">
        <f>'Returns per Bu.'!AM114</f>
        <v>0</v>
      </c>
      <c r="BT107" s="179">
        <f>'Returns per Bu.'!AN114</f>
        <v>4.8082118259336886</v>
      </c>
      <c r="BU107" s="182">
        <f>'Returns per Bu.'!AO114</f>
        <v>0</v>
      </c>
      <c r="BV107" s="15">
        <f t="shared" si="3"/>
        <v>3.1618703625190543</v>
      </c>
      <c r="BW107" s="100">
        <f>'Returns per Bu.'!AJ114</f>
        <v>1.6463414634146341</v>
      </c>
      <c r="BX107" s="100"/>
      <c r="BY107" s="100">
        <f t="shared" ref="BY107" si="16">AS107</f>
        <v>1.1292394151853768</v>
      </c>
    </row>
    <row r="108" spans="1:77" ht="13.15" hidden="1" x14ac:dyDescent="0.4">
      <c r="A108" s="8">
        <v>41579</v>
      </c>
      <c r="C108" s="58"/>
      <c r="D108" s="280">
        <v>1.9611904761904764</v>
      </c>
      <c r="F108" s="281">
        <v>206.44736842105263</v>
      </c>
      <c r="H108" s="15">
        <v>4.3354605263157904</v>
      </c>
      <c r="J108" s="282">
        <v>5.58</v>
      </c>
      <c r="K108" s="208"/>
      <c r="L108" s="12"/>
      <c r="M108" s="100">
        <f>'Returns per Gal.'!M115</f>
        <v>1.9611904761904764</v>
      </c>
      <c r="N108" s="115">
        <f>'Returns per Gal.'!N115</f>
        <v>0</v>
      </c>
      <c r="O108" s="100">
        <f>'Returns per Gal.'!O115</f>
        <v>0.62671522556390979</v>
      </c>
      <c r="P108" s="100">
        <f>'Returns per Gal.'!P115</f>
        <v>0</v>
      </c>
      <c r="Q108" s="100">
        <f>'Returns per Gal.'!Q115</f>
        <v>2.5879057017543863</v>
      </c>
      <c r="R108" s="117">
        <f>'Returns per Gal.'!R115</f>
        <v>0</v>
      </c>
      <c r="S108" s="115">
        <f>'Returns per Gal.'!S115</f>
        <v>0</v>
      </c>
      <c r="T108" s="100">
        <f>'Returns per Gal.'!T115</f>
        <v>1.5483787593984966</v>
      </c>
      <c r="U108" s="115">
        <f>'Returns per Gal.'!U115</f>
        <v>0</v>
      </c>
      <c r="V108" s="100">
        <f>'Returns per Gal.'!V115</f>
        <v>0.16739999999999999</v>
      </c>
      <c r="W108" s="115">
        <f>'Returns per Gal.'!W115</f>
        <v>0</v>
      </c>
      <c r="X108" s="100">
        <f>'Returns per Gal.'!X115</f>
        <v>0.21914999999999998</v>
      </c>
      <c r="Y108" s="115">
        <f>'Returns per Gal.'!Y115</f>
        <v>0</v>
      </c>
      <c r="Z108" s="100">
        <f>'Returns per Gal.'!Z115</f>
        <v>1.9349287593984965</v>
      </c>
      <c r="AA108" s="115">
        <f>'Returns per Gal.'!AA115</f>
        <v>0</v>
      </c>
      <c r="AB108" s="100">
        <f>'Returns per Gal.'!AB115</f>
        <v>0.2135298575757576</v>
      </c>
      <c r="AC108" s="115">
        <f>'Returns per Gal.'!AC115</f>
        <v>0</v>
      </c>
      <c r="AD108" s="100">
        <f>'Returns per Gal.'!AD115</f>
        <v>2.1484586169742541</v>
      </c>
      <c r="AE108" s="115">
        <f>'Returns per Gal.'!AE115</f>
        <v>0</v>
      </c>
      <c r="AF108" s="100">
        <f>'Returns per Gal.'!AF115</f>
        <v>1.5217433914103444</v>
      </c>
      <c r="AG108" s="112"/>
      <c r="AH108" s="100">
        <f>'Returns per Gal.'!AF115</f>
        <v>1.5217433914103444</v>
      </c>
      <c r="AI108" s="100">
        <f>'Returns per Gal.'!AI115</f>
        <v>0.83362694235588974</v>
      </c>
      <c r="AJ108" s="100">
        <f>'Returns per Gal.'!AH115</f>
        <v>0</v>
      </c>
      <c r="AK108" s="100">
        <f>'Returns per Gal.'!AK115</f>
        <v>0.65297694235588977</v>
      </c>
      <c r="AL108" s="100">
        <f>'Returns per Gal.'!AL115</f>
        <v>0</v>
      </c>
      <c r="AM108" s="100">
        <f>'Returns per Gal.'!AM115</f>
        <v>0.43944708478013217</v>
      </c>
      <c r="AN108" s="87">
        <f>'Returns per Gal.'!AN115</f>
        <v>0</v>
      </c>
      <c r="AO108" s="15">
        <f>'Returns per Gal.'!AO115</f>
        <v>0</v>
      </c>
      <c r="AP108" s="88">
        <f>'Returns per Gal.'!AP115</f>
        <v>0</v>
      </c>
      <c r="AQ108" s="100">
        <f>'Returns per Gal.'!AQ115</f>
        <v>0.58797909407665505</v>
      </c>
      <c r="AR108" s="100">
        <f>'Returns per Gal.'!AR115</f>
        <v>0</v>
      </c>
      <c r="AS108" s="100">
        <f>'Returns per Gal.'!AS115</f>
        <v>1.1329794679435703</v>
      </c>
      <c r="AT108" s="100">
        <f>'Returns per Gal.'!AT115</f>
        <v>0</v>
      </c>
      <c r="AU108" s="100">
        <f>'Returns per Gal.'!AU115</f>
        <v>1.7209585620202255</v>
      </c>
      <c r="AV108" s="112">
        <f>'Returns per Gal.'!AV115</f>
        <v>0</v>
      </c>
      <c r="AW108" s="111">
        <f>'Returns per Gal.'!AW115</f>
        <v>0</v>
      </c>
      <c r="AX108" s="100">
        <f>'Returns per Gal.'!AX115</f>
        <v>2.1075085620202256</v>
      </c>
      <c r="AY108" s="100">
        <f>'Returns per Gal.'!AY115</f>
        <v>0</v>
      </c>
      <c r="AZ108" s="100">
        <f>'Returns per Gal.'!AZ115</f>
        <v>2.3210384195959834</v>
      </c>
      <c r="BA108" s="112">
        <f>'Returns per Gal.'!BA115</f>
        <v>0</v>
      </c>
      <c r="BB108" s="111"/>
      <c r="BC108" s="100">
        <f>'Returns per Gal.'!BD115</f>
        <v>0.48039713973416065</v>
      </c>
      <c r="BD108" s="100">
        <f>'Returns per Gal.'!BE115</f>
        <v>0</v>
      </c>
      <c r="BE108" s="100">
        <f>'Returns per Gal.'!BF115</f>
        <v>0.26686728215840283</v>
      </c>
      <c r="BF108" s="100">
        <f>'Returns per Gal.'!BG115</f>
        <v>0</v>
      </c>
      <c r="BG108" s="100">
        <f>'Returns per Gal.'!BH115</f>
        <v>0.43944708478013172</v>
      </c>
      <c r="BH108" s="100">
        <f>'Returns per Gal.'!BI115</f>
        <v>0</v>
      </c>
      <c r="BI108" s="100">
        <f>'Returns per Gal.'!BJ115</f>
        <v>-0.17257980262172889</v>
      </c>
      <c r="BJ108" s="57"/>
      <c r="BL108" s="200">
        <f>'Returns per Bu.'!H115</f>
        <v>4.3354605263157904</v>
      </c>
      <c r="BM108" s="189">
        <f>'Returns per Bu.'!I115</f>
        <v>0</v>
      </c>
      <c r="BN108" s="183">
        <f>'Returns per Bu.'!Q115</f>
        <v>7.2461359649122805</v>
      </c>
      <c r="BO108" s="183">
        <f>'Returns per Bu.'!R115</f>
        <v>0</v>
      </c>
      <c r="BP108" s="361">
        <f>'Returns per Bu.'!S115</f>
        <v>5.5659123637001588</v>
      </c>
      <c r="BQ108" s="182">
        <f>'Returns per Bu.'!AE115</f>
        <v>0</v>
      </c>
      <c r="BR108" s="186">
        <f>'Returns per Bu.'!AF115</f>
        <v>0.38137961190623992</v>
      </c>
      <c r="BS108" s="182">
        <f>'Returns per Bu.'!AM115</f>
        <v>0</v>
      </c>
      <c r="BT108" s="179">
        <f>'Returns per Bu.'!AN115</f>
        <v>4.8186839736566309</v>
      </c>
      <c r="BU108" s="182">
        <f>'Returns per Bu.'!AO115</f>
        <v>0</v>
      </c>
      <c r="BV108" s="17">
        <f t="shared" si="3"/>
        <v>3.1723425102419966</v>
      </c>
      <c r="BW108" s="100">
        <f>'Returns per Bu.'!AJ115</f>
        <v>1.6463414634146341</v>
      </c>
      <c r="BX108" s="100"/>
      <c r="BY108" s="100">
        <f t="shared" ref="BY108" si="17">AS108</f>
        <v>1.1329794679435703</v>
      </c>
    </row>
    <row r="109" spans="1:77" ht="13.15" hidden="1" x14ac:dyDescent="0.4">
      <c r="A109" s="75">
        <v>41609</v>
      </c>
      <c r="B109" s="30"/>
      <c r="C109" s="63"/>
      <c r="D109" s="104">
        <v>2.3029545454545461</v>
      </c>
      <c r="E109" s="30"/>
      <c r="F109" s="283">
        <v>212.1904761904762</v>
      </c>
      <c r="G109" s="30"/>
      <c r="H109" s="72">
        <v>4.34547619047619</v>
      </c>
      <c r="I109" s="30"/>
      <c r="J109" s="284">
        <v>5.98</v>
      </c>
      <c r="K109" s="211"/>
      <c r="L109" s="212"/>
      <c r="M109" s="104">
        <f>'Returns per Gal.'!M116</f>
        <v>2.3029545454545461</v>
      </c>
      <c r="N109" s="118">
        <f>'Returns per Gal.'!N116</f>
        <v>0</v>
      </c>
      <c r="O109" s="104">
        <f>'Returns per Gal.'!O116</f>
        <v>0.64414965986394568</v>
      </c>
      <c r="P109" s="104">
        <f>'Returns per Gal.'!P116</f>
        <v>0</v>
      </c>
      <c r="Q109" s="104">
        <f>'Returns per Gal.'!Q116</f>
        <v>2.9471042053184919</v>
      </c>
      <c r="R109" s="120">
        <f>'Returns per Gal.'!R116</f>
        <v>0</v>
      </c>
      <c r="S109" s="118">
        <f>'Returns per Gal.'!S116</f>
        <v>0</v>
      </c>
      <c r="T109" s="104">
        <f>'Returns per Gal.'!T116</f>
        <v>1.5519557823129251</v>
      </c>
      <c r="U109" s="118">
        <f>'Returns per Gal.'!U116</f>
        <v>0</v>
      </c>
      <c r="V109" s="104">
        <f>'Returns per Gal.'!V116</f>
        <v>0.1794</v>
      </c>
      <c r="W109" s="118">
        <f>'Returns per Gal.'!W116</f>
        <v>0</v>
      </c>
      <c r="X109" s="104">
        <f>'Returns per Gal.'!X116</f>
        <v>0.21914999999999998</v>
      </c>
      <c r="Y109" s="118">
        <f>'Returns per Gal.'!Y116</f>
        <v>0</v>
      </c>
      <c r="Z109" s="104">
        <f>'Returns per Gal.'!Z116</f>
        <v>1.950505782312925</v>
      </c>
      <c r="AA109" s="118">
        <f>'Returns per Gal.'!AA116</f>
        <v>0</v>
      </c>
      <c r="AB109" s="104">
        <f>'Returns per Gal.'!AB116</f>
        <v>0.2135298575757576</v>
      </c>
      <c r="AC109" s="118">
        <f>'Returns per Gal.'!AC116</f>
        <v>0</v>
      </c>
      <c r="AD109" s="104">
        <f>'Returns per Gal.'!AD116</f>
        <v>2.1640356398886826</v>
      </c>
      <c r="AE109" s="118">
        <f>'Returns per Gal.'!AE116</f>
        <v>0</v>
      </c>
      <c r="AF109" s="104">
        <f>'Returns per Gal.'!AF116</f>
        <v>1.5198859800247368</v>
      </c>
      <c r="AG109" s="114"/>
      <c r="AH109" s="104">
        <f>'Returns per Gal.'!AF116</f>
        <v>1.5198859800247368</v>
      </c>
      <c r="AI109" s="104">
        <f>'Returns per Gal.'!AI116</f>
        <v>1.1772484230055669</v>
      </c>
      <c r="AJ109" s="104">
        <f>'Returns per Gal.'!AH116</f>
        <v>0</v>
      </c>
      <c r="AK109" s="104">
        <f>'Returns per Gal.'!AK116</f>
        <v>0.99659842300556689</v>
      </c>
      <c r="AL109" s="104">
        <f>'Returns per Gal.'!AL116</f>
        <v>0</v>
      </c>
      <c r="AM109" s="104">
        <f>'Returns per Gal.'!AM116</f>
        <v>0.78306856542980929</v>
      </c>
      <c r="AN109" s="89">
        <f>'Returns per Gal.'!AN116</f>
        <v>0</v>
      </c>
      <c r="AO109" s="72">
        <f>'Returns per Gal.'!AO116</f>
        <v>0</v>
      </c>
      <c r="AP109" s="90">
        <f>'Returns per Gal.'!AP116</f>
        <v>0</v>
      </c>
      <c r="AQ109" s="104">
        <f>'Returns per Gal.'!AQ116</f>
        <v>0.58797909407665505</v>
      </c>
      <c r="AR109" s="104">
        <f>'Returns per Gal.'!AR116</f>
        <v>0</v>
      </c>
      <c r="AS109" s="104">
        <f>'Returns per Gal.'!AS116</f>
        <v>1.1367195207017642</v>
      </c>
      <c r="AT109" s="104">
        <f>'Returns per Gal.'!AT116</f>
        <v>0</v>
      </c>
      <c r="AU109" s="104">
        <f>'Returns per Gal.'!AU116</f>
        <v>1.7246986147784191</v>
      </c>
      <c r="AV109" s="114">
        <f>'Returns per Gal.'!AV116</f>
        <v>0</v>
      </c>
      <c r="AW109" s="113">
        <f>'Returns per Gal.'!AW116</f>
        <v>0</v>
      </c>
      <c r="AX109" s="104">
        <f>'Returns per Gal.'!AX116</f>
        <v>2.1232486147784191</v>
      </c>
      <c r="AY109" s="104">
        <f>'Returns per Gal.'!AY116</f>
        <v>0</v>
      </c>
      <c r="AZ109" s="104">
        <f>'Returns per Gal.'!AZ116</f>
        <v>2.3367784723541769</v>
      </c>
      <c r="BA109" s="114">
        <f>'Returns per Gal.'!BA116</f>
        <v>0</v>
      </c>
      <c r="BB109" s="113"/>
      <c r="BC109" s="104">
        <f>'Returns per Gal.'!BD116</f>
        <v>0.82385559054007285</v>
      </c>
      <c r="BD109" s="104">
        <f>'Returns per Gal.'!BE116</f>
        <v>0</v>
      </c>
      <c r="BE109" s="104">
        <f>'Returns per Gal.'!BF116</f>
        <v>0.61032573296431503</v>
      </c>
      <c r="BF109" s="104">
        <f>'Returns per Gal.'!BG116</f>
        <v>0</v>
      </c>
      <c r="BG109" s="104">
        <f>'Returns per Gal.'!BH116</f>
        <v>0.78306856542980907</v>
      </c>
      <c r="BH109" s="104">
        <f>'Returns per Gal.'!BI116</f>
        <v>0</v>
      </c>
      <c r="BI109" s="104">
        <f>'Returns per Gal.'!BJ116</f>
        <v>-0.17274283246549405</v>
      </c>
      <c r="BJ109" s="71"/>
      <c r="BK109" s="30"/>
      <c r="BL109" s="201">
        <f>'Returns per Bu.'!H116</f>
        <v>4.34547619047619</v>
      </c>
      <c r="BM109" s="191">
        <f>'Returns per Bu.'!I116</f>
        <v>0</v>
      </c>
      <c r="BN109" s="184">
        <f>'Returns per Bu.'!Q116</f>
        <v>8.2518917748917762</v>
      </c>
      <c r="BO109" s="184">
        <f>'Returns per Bu.'!R116</f>
        <v>0</v>
      </c>
      <c r="BP109" s="362">
        <f>'Returns per Bu.'!S116</f>
        <v>6.5380681736796546</v>
      </c>
      <c r="BQ109" s="181">
        <f>'Returns per Bu.'!AE116</f>
        <v>0</v>
      </c>
      <c r="BR109" s="187">
        <f>'Returns per Bu.'!AF116</f>
        <v>0.67959578279832755</v>
      </c>
      <c r="BS109" s="181">
        <f>'Returns per Bu.'!AM116</f>
        <v>0</v>
      </c>
      <c r="BT109" s="180">
        <f>'Returns per Bu.'!AN116</f>
        <v>4.8291561213795733</v>
      </c>
      <c r="BU109" s="181">
        <f>'Returns per Bu.'!AO116</f>
        <v>0</v>
      </c>
      <c r="BV109" s="72">
        <f t="shared" si="3"/>
        <v>3.182814657964939</v>
      </c>
      <c r="BW109" s="104">
        <f>'Returns per Bu.'!AJ116</f>
        <v>1.6463414634146341</v>
      </c>
      <c r="BX109" s="104"/>
      <c r="BY109" s="104">
        <f t="shared" ref="BY109" si="18">AS109</f>
        <v>1.1367195207017642</v>
      </c>
    </row>
    <row r="110" spans="1:77" ht="13.15" x14ac:dyDescent="0.4">
      <c r="A110" s="22">
        <v>41640</v>
      </c>
      <c r="C110" s="58"/>
      <c r="D110" s="100">
        <v>2.0704545454545444</v>
      </c>
      <c r="E110" s="101"/>
      <c r="F110" s="102">
        <v>168.16666666666666</v>
      </c>
      <c r="G110" s="101"/>
      <c r="H110" s="100">
        <v>4.2671422619047616</v>
      </c>
      <c r="I110" s="101"/>
      <c r="J110" s="291">
        <v>7.2</v>
      </c>
      <c r="K110" s="208"/>
      <c r="L110" s="12"/>
      <c r="M110" s="100">
        <f>'Returns per Gal.'!M117</f>
        <v>2.0704545454545444</v>
      </c>
      <c r="N110" s="115">
        <f>'Returns per Gal.'!N117</f>
        <v>0</v>
      </c>
      <c r="O110" s="100">
        <f>'Returns per Gal.'!O117</f>
        <v>0.51050595238095242</v>
      </c>
      <c r="P110" s="100">
        <f>'Returns per Gal.'!P117</f>
        <v>0</v>
      </c>
      <c r="Q110" s="100">
        <f>'Returns per Gal.'!Q117</f>
        <v>2.580960497835497</v>
      </c>
      <c r="R110" s="117">
        <f>'Returns per Gal.'!R117</f>
        <v>0</v>
      </c>
      <c r="S110" s="115">
        <f>'Returns per Gal.'!S117</f>
        <v>0</v>
      </c>
      <c r="T110" s="100">
        <f>'Returns per Gal.'!T117</f>
        <v>1.5239793792517007</v>
      </c>
      <c r="U110" s="115">
        <f>'Returns per Gal.'!U117</f>
        <v>0</v>
      </c>
      <c r="V110" s="100">
        <f>'Returns per Gal.'!V117</f>
        <v>0.216</v>
      </c>
      <c r="W110" s="115">
        <f>'Returns per Gal.'!W117</f>
        <v>0</v>
      </c>
      <c r="X110" s="100">
        <f>'Returns per Gal.'!X117</f>
        <v>0.21914999999999998</v>
      </c>
      <c r="Y110" s="115">
        <f>'Returns per Gal.'!Y117</f>
        <v>0</v>
      </c>
      <c r="Z110" s="100">
        <f>'Returns per Gal.'!Z117</f>
        <v>1.9591293792517006</v>
      </c>
      <c r="AA110" s="115">
        <f>'Returns per Gal.'!AA117</f>
        <v>0</v>
      </c>
      <c r="AB110" s="100">
        <f>'Returns per Gal.'!AB117</f>
        <v>0.2135298575757576</v>
      </c>
      <c r="AC110" s="115">
        <f>'Returns per Gal.'!AC117</f>
        <v>0</v>
      </c>
      <c r="AD110" s="100">
        <f>'Returns per Gal.'!AD117</f>
        <v>2.1726592368274584</v>
      </c>
      <c r="AE110" s="115">
        <f>'Returns per Gal.'!AE117</f>
        <v>0</v>
      </c>
      <c r="AF110" s="100">
        <f>'Returns per Gal.'!AF117</f>
        <v>1.6621532844465059</v>
      </c>
      <c r="AG110" s="112"/>
      <c r="AH110" s="100">
        <f>'Returns per Gal.'!AF117</f>
        <v>1.6621532844465059</v>
      </c>
      <c r="AI110" s="100">
        <f>'Returns per Gal.'!AI117</f>
        <v>0.80248111858379634</v>
      </c>
      <c r="AJ110" s="100">
        <f>'Returns per Gal.'!AH117</f>
        <v>0</v>
      </c>
      <c r="AK110" s="100">
        <f>'Returns per Gal.'!AK117</f>
        <v>0.62183111858379636</v>
      </c>
      <c r="AL110" s="100">
        <f>'Returns per Gal.'!AL117</f>
        <v>0</v>
      </c>
      <c r="AM110" s="100">
        <f>'Returns per Gal.'!AM117</f>
        <v>0.40830126100803854</v>
      </c>
      <c r="AN110" s="87">
        <f>'Returns per Gal.'!AN117</f>
        <v>0</v>
      </c>
      <c r="AO110" s="15">
        <f>'Returns per Gal.'!AO117</f>
        <v>0</v>
      </c>
      <c r="AP110" s="88">
        <f>'Returns per Gal.'!AP117</f>
        <v>0</v>
      </c>
      <c r="AQ110" s="100">
        <f>'Returns per Gal.'!AQ117</f>
        <v>0.58797909407665505</v>
      </c>
      <c r="AR110" s="100">
        <f>'Returns per Gal.'!AR117</f>
        <v>0</v>
      </c>
      <c r="AS110" s="100">
        <f>'Returns per Gal.'!AS117</f>
        <v>1.1404595734599576</v>
      </c>
      <c r="AT110" s="100">
        <f>'Returns per Gal.'!AT117</f>
        <v>0</v>
      </c>
      <c r="AU110" s="100">
        <f>'Returns per Gal.'!AU117</f>
        <v>1.7284386675366126</v>
      </c>
      <c r="AV110" s="112">
        <f>'Returns per Gal.'!AV117</f>
        <v>0</v>
      </c>
      <c r="AW110" s="111">
        <f>'Returns per Gal.'!AW117</f>
        <v>0</v>
      </c>
      <c r="AX110" s="100">
        <f>'Returns per Gal.'!AX117</f>
        <v>2.1635886675366125</v>
      </c>
      <c r="AY110" s="100">
        <f>'Returns per Gal.'!AY117</f>
        <v>0</v>
      </c>
      <c r="AZ110" s="100">
        <f>'Returns per Gal.'!AZ117</f>
        <v>2.3771185251123699</v>
      </c>
      <c r="BA110" s="112">
        <f>'Returns per Gal.'!BA117</f>
        <v>0</v>
      </c>
      <c r="BB110" s="111"/>
      <c r="BC110" s="100">
        <f>'Returns per Gal.'!BD117</f>
        <v>0.41737183029888447</v>
      </c>
      <c r="BD110" s="100">
        <f>'Returns per Gal.'!BE117</f>
        <v>0</v>
      </c>
      <c r="BE110" s="100">
        <f>'Returns per Gal.'!BF117</f>
        <v>0.2038419727231271</v>
      </c>
      <c r="BF110" s="100">
        <f>'Returns per Gal.'!BG117</f>
        <v>0</v>
      </c>
      <c r="BG110" s="100">
        <f>'Returns per Gal.'!BH117</f>
        <v>0.40830126100803898</v>
      </c>
      <c r="BH110" s="100">
        <f>'Returns per Gal.'!BI117</f>
        <v>0</v>
      </c>
      <c r="BI110" s="100">
        <f>'Returns per Gal.'!BJ117</f>
        <v>-0.20445928828491189</v>
      </c>
      <c r="BJ110" s="57"/>
      <c r="BL110" s="200">
        <f>'Returns per Bu.'!H117</f>
        <v>4.2671422619047616</v>
      </c>
      <c r="BM110" s="189">
        <f>'Returns per Bu.'!I117</f>
        <v>0</v>
      </c>
      <c r="BN110" s="183">
        <f>'Returns per Bu.'!Q117</f>
        <v>7.2266893939393908</v>
      </c>
      <c r="BO110" s="183">
        <f>'Returns per Bu.'!R117</f>
        <v>0</v>
      </c>
      <c r="BP110" s="361">
        <f>'Returns per Bu.'!S117</f>
        <v>5.4103857927272694</v>
      </c>
      <c r="BQ110" s="182">
        <f>'Returns per Bu.'!AE117</f>
        <v>0</v>
      </c>
      <c r="BR110" s="186">
        <f>'Returns per Bu.'!AF117</f>
        <v>0.35434932181194084</v>
      </c>
      <c r="BS110" s="182">
        <f>'Returns per Bu.'!AM117</f>
        <v>0</v>
      </c>
      <c r="BT110" s="179">
        <f>'Returns per Bu.'!AN117</f>
        <v>4.8396282691025148</v>
      </c>
      <c r="BU110" s="182">
        <f>'Returns per Bu.'!AO117</f>
        <v>0</v>
      </c>
      <c r="BV110" s="15">
        <f t="shared" si="3"/>
        <v>3.1932868056878805</v>
      </c>
      <c r="BW110" s="100">
        <f>'Returns per Bu.'!AJ117</f>
        <v>1.6463414634146341</v>
      </c>
      <c r="BX110" s="100"/>
      <c r="BY110" s="100">
        <f t="shared" ref="BY110" si="19">AS110</f>
        <v>1.1404595734599576</v>
      </c>
    </row>
    <row r="111" spans="1:77" ht="13.15" x14ac:dyDescent="0.4">
      <c r="A111" s="8">
        <v>41671</v>
      </c>
      <c r="C111" s="58"/>
      <c r="D111" s="100">
        <v>1.9445000000000001</v>
      </c>
      <c r="E111" s="101"/>
      <c r="F111" s="102">
        <v>202.13157894736841</v>
      </c>
      <c r="G111" s="101"/>
      <c r="H111" s="100">
        <v>4.4448355263157904</v>
      </c>
      <c r="I111" s="101"/>
      <c r="J111" s="291">
        <v>8.77</v>
      </c>
      <c r="K111" s="208"/>
      <c r="M111" s="100">
        <f>'Returns per Gal.'!M118</f>
        <v>1.9445000000000001</v>
      </c>
      <c r="N111" s="115">
        <f>'Returns per Gal.'!N118</f>
        <v>0</v>
      </c>
      <c r="O111" s="100">
        <f>'Returns per Gal.'!O118</f>
        <v>0.61361372180451124</v>
      </c>
      <c r="P111" s="100">
        <f>'Returns per Gal.'!P118</f>
        <v>0</v>
      </c>
      <c r="Q111" s="100">
        <f>'Returns per Gal.'!Q118</f>
        <v>2.5581137218045114</v>
      </c>
      <c r="R111" s="117">
        <f>'Returns per Gal.'!R118</f>
        <v>0</v>
      </c>
      <c r="S111" s="115">
        <f>'Returns per Gal.'!S118</f>
        <v>0</v>
      </c>
      <c r="T111" s="100">
        <f>'Returns per Gal.'!T118</f>
        <v>1.5874412593984966</v>
      </c>
      <c r="U111" s="115">
        <f>'Returns per Gal.'!U118</f>
        <v>0</v>
      </c>
      <c r="V111" s="100">
        <f>'Returns per Gal.'!V118</f>
        <v>0.2631</v>
      </c>
      <c r="W111" s="115">
        <f>'Returns per Gal.'!W118</f>
        <v>0</v>
      </c>
      <c r="X111" s="100">
        <f>'Returns per Gal.'!X118</f>
        <v>0.21914999999999998</v>
      </c>
      <c r="Y111" s="115">
        <f>'Returns per Gal.'!Y118</f>
        <v>0</v>
      </c>
      <c r="Z111" s="100">
        <f>'Returns per Gal.'!Z118</f>
        <v>2.0696912593984966</v>
      </c>
      <c r="AA111" s="115">
        <f>'Returns per Gal.'!AA118</f>
        <v>0</v>
      </c>
      <c r="AB111" s="100">
        <f>'Returns per Gal.'!AB118</f>
        <v>0.2135298575757576</v>
      </c>
      <c r="AC111" s="115">
        <f>'Returns per Gal.'!AC118</f>
        <v>0</v>
      </c>
      <c r="AD111" s="100">
        <f>'Returns per Gal.'!AD118</f>
        <v>2.2832211169742544</v>
      </c>
      <c r="AE111" s="115">
        <f>'Returns per Gal.'!AE118</f>
        <v>0</v>
      </c>
      <c r="AF111" s="100">
        <f>'Returns per Gal.'!AF118</f>
        <v>1.6696073951697432</v>
      </c>
      <c r="AG111" s="112"/>
      <c r="AH111" s="100">
        <f>'Returns per Gal.'!AF118</f>
        <v>1.6696073951697432</v>
      </c>
      <c r="AI111" s="100">
        <f>'Returns per Gal.'!AI118</f>
        <v>0.66907246240601481</v>
      </c>
      <c r="AJ111" s="100">
        <f>'Returns per Gal.'!AH118</f>
        <v>0</v>
      </c>
      <c r="AK111" s="100">
        <f>'Returns per Gal.'!AK118</f>
        <v>0.48842246240601472</v>
      </c>
      <c r="AL111" s="100">
        <f>'Returns per Gal.'!AL118</f>
        <v>0</v>
      </c>
      <c r="AM111" s="100">
        <f>'Returns per Gal.'!AM118</f>
        <v>0.2748926048302569</v>
      </c>
      <c r="AN111" s="87">
        <f>'Returns per Gal.'!AN118</f>
        <v>0</v>
      </c>
      <c r="AO111" s="15">
        <f>'Returns per Gal.'!AO118</f>
        <v>0</v>
      </c>
      <c r="AP111" s="88">
        <f>'Returns per Gal.'!AP118</f>
        <v>0</v>
      </c>
      <c r="AQ111" s="100">
        <f>'Returns per Gal.'!AQ118</f>
        <v>0.58797909407665505</v>
      </c>
      <c r="AR111" s="100">
        <f>'Returns per Gal.'!AR118</f>
        <v>0</v>
      </c>
      <c r="AS111" s="100">
        <f>'Returns per Gal.'!AS118</f>
        <v>1.1441996262181511</v>
      </c>
      <c r="AT111" s="100">
        <f>'Returns per Gal.'!AT118</f>
        <v>0</v>
      </c>
      <c r="AU111" s="100">
        <f>'Returns per Gal.'!AU118</f>
        <v>1.7321787202948062</v>
      </c>
      <c r="AV111" s="112">
        <f>'Returns per Gal.'!AV118</f>
        <v>0</v>
      </c>
      <c r="AW111" s="111">
        <f>'Returns per Gal.'!AW118</f>
        <v>0</v>
      </c>
      <c r="AX111" s="100">
        <f>'Returns per Gal.'!AX118</f>
        <v>2.2144287202948063</v>
      </c>
      <c r="AY111" s="100">
        <f>'Returns per Gal.'!AY118</f>
        <v>0</v>
      </c>
      <c r="AZ111" s="100">
        <f>'Returns per Gal.'!AZ118</f>
        <v>2.4279585778705641</v>
      </c>
      <c r="BA111" s="112">
        <f>'Returns per Gal.'!BA118</f>
        <v>0</v>
      </c>
      <c r="BB111" s="111"/>
      <c r="BC111" s="100">
        <f>'Returns per Gal.'!BD118</f>
        <v>0.34368500150970505</v>
      </c>
      <c r="BD111" s="100">
        <f>'Returns per Gal.'!BE118</f>
        <v>0</v>
      </c>
      <c r="BE111" s="100">
        <f>'Returns per Gal.'!BF118</f>
        <v>0.13015514393394723</v>
      </c>
      <c r="BF111" s="100">
        <f>'Returns per Gal.'!BG118</f>
        <v>0</v>
      </c>
      <c r="BG111" s="100">
        <f>'Returns per Gal.'!BH118</f>
        <v>0.2748926048302569</v>
      </c>
      <c r="BH111" s="100">
        <f>'Returns per Gal.'!BI118</f>
        <v>0</v>
      </c>
      <c r="BI111" s="100">
        <f>'Returns per Gal.'!BJ118</f>
        <v>-0.14473746089630968</v>
      </c>
      <c r="BJ111" s="57"/>
      <c r="BL111" s="200">
        <f>'Returns per Bu.'!H118</f>
        <v>4.4448355263157904</v>
      </c>
      <c r="BM111" s="189">
        <f>'Returns per Bu.'!I118</f>
        <v>0</v>
      </c>
      <c r="BN111" s="183">
        <f>'Returns per Bu.'!Q118</f>
        <v>7.1627184210526318</v>
      </c>
      <c r="BO111" s="183">
        <f>'Returns per Bu.'!R118</f>
        <v>0</v>
      </c>
      <c r="BP111" s="361">
        <f>'Returns per Bu.'!S118</f>
        <v>5.2145348198405106</v>
      </c>
      <c r="BQ111" s="182">
        <f>'Returns per Bu.'!AE118</f>
        <v>0</v>
      </c>
      <c r="BR111" s="186">
        <f>'Returns per Bu.'!AF118</f>
        <v>0.2385689621732561</v>
      </c>
      <c r="BS111" s="182">
        <f>'Returns per Bu.'!AM118</f>
        <v>0</v>
      </c>
      <c r="BT111" s="179">
        <f>'Returns per Bu.'!AN118</f>
        <v>4.8501004168254571</v>
      </c>
      <c r="BU111" s="182">
        <f>'Returns per Bu.'!AO118</f>
        <v>0</v>
      </c>
      <c r="BV111" s="15">
        <f t="shared" si="3"/>
        <v>3.2037589534108228</v>
      </c>
      <c r="BW111" s="100">
        <f>'Returns per Bu.'!AJ118</f>
        <v>1.6463414634146341</v>
      </c>
      <c r="BX111" s="100"/>
      <c r="BY111" s="100">
        <f t="shared" ref="BY111" si="20">AS111</f>
        <v>1.1441996262181511</v>
      </c>
    </row>
    <row r="112" spans="1:77" ht="13.15" x14ac:dyDescent="0.4">
      <c r="A112" s="8">
        <v>41699</v>
      </c>
      <c r="C112" s="58"/>
      <c r="D112" s="100">
        <v>2.4778571428571428</v>
      </c>
      <c r="E112" s="101"/>
      <c r="F112" s="102">
        <v>236.13095238095238</v>
      </c>
      <c r="G112" s="101"/>
      <c r="H112" s="100">
        <v>4.6688095238095242</v>
      </c>
      <c r="I112" s="101"/>
      <c r="J112" s="291">
        <v>8.8699999999999992</v>
      </c>
      <c r="K112" s="208"/>
      <c r="M112" s="100">
        <f>'Returns per Gal.'!M119</f>
        <v>2.4778571428571428</v>
      </c>
      <c r="N112" s="115">
        <f>'Returns per Gal.'!N119</f>
        <v>0</v>
      </c>
      <c r="O112" s="100">
        <f>'Returns per Gal.'!O119</f>
        <v>0.71682610544217684</v>
      </c>
      <c r="P112" s="100">
        <f>'Returns per Gal.'!P119</f>
        <v>0</v>
      </c>
      <c r="Q112" s="100">
        <f>'Returns per Gal.'!Q119</f>
        <v>3.1946832482993197</v>
      </c>
      <c r="R112" s="117">
        <f>'Returns per Gal.'!R119</f>
        <v>0</v>
      </c>
      <c r="S112" s="115">
        <f>'Returns per Gal.'!S119</f>
        <v>0</v>
      </c>
      <c r="T112" s="100">
        <f>'Returns per Gal.'!T119</f>
        <v>1.6674319727891158</v>
      </c>
      <c r="U112" s="115">
        <f>'Returns per Gal.'!U119</f>
        <v>0</v>
      </c>
      <c r="V112" s="100">
        <f>'Returns per Gal.'!V119</f>
        <v>0.2661</v>
      </c>
      <c r="W112" s="115">
        <f>'Returns per Gal.'!W119</f>
        <v>0</v>
      </c>
      <c r="X112" s="100">
        <f>'Returns per Gal.'!X119</f>
        <v>0.21914999999999998</v>
      </c>
      <c r="Y112" s="115">
        <f>'Returns per Gal.'!Y119</f>
        <v>0</v>
      </c>
      <c r="Z112" s="100">
        <f>'Returns per Gal.'!Z119</f>
        <v>2.1526819727891158</v>
      </c>
      <c r="AA112" s="115">
        <f>'Returns per Gal.'!AA119</f>
        <v>0</v>
      </c>
      <c r="AB112" s="100">
        <f>'Returns per Gal.'!AB119</f>
        <v>0.2135298575757576</v>
      </c>
      <c r="AC112" s="115">
        <f>'Returns per Gal.'!AC119</f>
        <v>0</v>
      </c>
      <c r="AD112" s="100">
        <f>'Returns per Gal.'!AD119</f>
        <v>2.3662118303648736</v>
      </c>
      <c r="AE112" s="115">
        <f>'Returns per Gal.'!AE119</f>
        <v>0</v>
      </c>
      <c r="AF112" s="100">
        <f>'Returns per Gal.'!AF119</f>
        <v>1.6493857249226966</v>
      </c>
      <c r="AG112" s="112"/>
      <c r="AH112" s="100">
        <f>'Returns per Gal.'!AF119</f>
        <v>1.6493857249226966</v>
      </c>
      <c r="AI112" s="100">
        <f>'Returns per Gal.'!AI119</f>
        <v>1.2226512755102039</v>
      </c>
      <c r="AJ112" s="100">
        <f>'Returns per Gal.'!AH119</f>
        <v>0</v>
      </c>
      <c r="AK112" s="100">
        <f>'Returns per Gal.'!AK119</f>
        <v>1.0420012755102039</v>
      </c>
      <c r="AL112" s="100">
        <f>'Returns per Gal.'!AL119</f>
        <v>0</v>
      </c>
      <c r="AM112" s="100">
        <f>'Returns per Gal.'!AM119</f>
        <v>0.82847141793444612</v>
      </c>
      <c r="AN112" s="87">
        <f>'Returns per Gal.'!AN119</f>
        <v>0</v>
      </c>
      <c r="AO112" s="15">
        <f>'Returns per Gal.'!AO119</f>
        <v>0</v>
      </c>
      <c r="AP112" s="88">
        <f>'Returns per Gal.'!AP119</f>
        <v>0</v>
      </c>
      <c r="AQ112" s="100">
        <f>'Returns per Gal.'!AQ119</f>
        <v>0.58797909407665505</v>
      </c>
      <c r="AR112" s="100">
        <f>'Returns per Gal.'!AR119</f>
        <v>0</v>
      </c>
      <c r="AS112" s="100">
        <f>'Returns per Gal.'!AS119</f>
        <v>1.147939678976345</v>
      </c>
      <c r="AT112" s="100">
        <f>'Returns per Gal.'!AT119</f>
        <v>0</v>
      </c>
      <c r="AU112" s="100">
        <f>'Returns per Gal.'!AU119</f>
        <v>1.7359187730529999</v>
      </c>
      <c r="AV112" s="112">
        <f>'Returns per Gal.'!AV119</f>
        <v>0</v>
      </c>
      <c r="AW112" s="111">
        <f>'Returns per Gal.'!AW119</f>
        <v>0</v>
      </c>
      <c r="AX112" s="100">
        <f>'Returns per Gal.'!AX119</f>
        <v>2.2211687730529999</v>
      </c>
      <c r="AY112" s="100">
        <f>'Returns per Gal.'!AY119</f>
        <v>0</v>
      </c>
      <c r="AZ112" s="100">
        <f>'Returns per Gal.'!AZ119</f>
        <v>2.4346986306287572</v>
      </c>
      <c r="BA112" s="112">
        <f>'Returns per Gal.'!BA119</f>
        <v>0</v>
      </c>
      <c r="BB112" s="111"/>
      <c r="BC112" s="100">
        <f>'Returns per Gal.'!BD119</f>
        <v>0.97351447524631984</v>
      </c>
      <c r="BD112" s="100">
        <f>'Returns per Gal.'!BE119</f>
        <v>0</v>
      </c>
      <c r="BE112" s="100">
        <f>'Returns per Gal.'!BF119</f>
        <v>0.75998461767056247</v>
      </c>
      <c r="BF112" s="100">
        <f>'Returns per Gal.'!BG119</f>
        <v>0</v>
      </c>
      <c r="BG112" s="100">
        <f>'Returns per Gal.'!BH119</f>
        <v>0.82847141793444656</v>
      </c>
      <c r="BH112" s="100">
        <f>'Returns per Gal.'!BI119</f>
        <v>0</v>
      </c>
      <c r="BI112" s="100">
        <f>'Returns per Gal.'!BJ119</f>
        <v>-6.8486800263884096E-2</v>
      </c>
      <c r="BJ112" s="57"/>
      <c r="BL112" s="200">
        <f>'Returns per Bu.'!H119</f>
        <v>4.6688095238095242</v>
      </c>
      <c r="BM112" s="189">
        <f>'Returns per Bu.'!I119</f>
        <v>0</v>
      </c>
      <c r="BN112" s="183">
        <f>'Returns per Bu.'!Q119</f>
        <v>8.9451130952380957</v>
      </c>
      <c r="BO112" s="183">
        <f>'Returns per Bu.'!R119</f>
        <v>0</v>
      </c>
      <c r="BP112" s="361">
        <f>'Returns per Bu.'!S119</f>
        <v>6.9885294940259746</v>
      </c>
      <c r="BQ112" s="182">
        <f>'Returns per Bu.'!AE119</f>
        <v>0</v>
      </c>
      <c r="BR112" s="186">
        <f>'Returns per Bu.'!AF119</f>
        <v>0.71899921239740794</v>
      </c>
      <c r="BS112" s="182">
        <f>'Returns per Bu.'!AM119</f>
        <v>0</v>
      </c>
      <c r="BT112" s="179">
        <f>'Returns per Bu.'!AN119</f>
        <v>4.8605725645483995</v>
      </c>
      <c r="BU112" s="182"/>
      <c r="BV112" s="15">
        <f t="shared" si="3"/>
        <v>3.2142311011337652</v>
      </c>
      <c r="BW112" s="100">
        <f>'Returns per Bu.'!AJ119</f>
        <v>1.6463414634146341</v>
      </c>
      <c r="BX112" s="100"/>
      <c r="BY112" s="100">
        <f t="shared" ref="BY112:BY116" si="21">AS112</f>
        <v>1.147939678976345</v>
      </c>
    </row>
    <row r="113" spans="1:77" ht="13.15" x14ac:dyDescent="0.4">
      <c r="A113" s="8">
        <v>41730</v>
      </c>
      <c r="C113" s="58"/>
      <c r="D113" s="100">
        <v>2.7863636363636357</v>
      </c>
      <c r="E113" s="101"/>
      <c r="F113" s="102">
        <v>233.0952380952381</v>
      </c>
      <c r="G113" s="101"/>
      <c r="H113" s="100">
        <v>4.8590119047619051</v>
      </c>
      <c r="I113" s="101"/>
      <c r="J113" s="291">
        <v>7.91</v>
      </c>
      <c r="K113" s="208"/>
      <c r="M113" s="100">
        <f>'Returns per Gal.'!M120</f>
        <v>2.7863636363636357</v>
      </c>
      <c r="N113" s="115">
        <f>'Returns per Gal.'!N120</f>
        <v>0</v>
      </c>
      <c r="O113" s="100">
        <f>'Returns per Gal.'!O120</f>
        <v>0.70761054421768721</v>
      </c>
      <c r="P113" s="100">
        <f>'Returns per Gal.'!P120</f>
        <v>0</v>
      </c>
      <c r="Q113" s="100">
        <f>'Returns per Gal.'!Q120</f>
        <v>3.4939741805813229</v>
      </c>
      <c r="R113" s="117">
        <f>'Returns per Gal.'!R120</f>
        <v>0</v>
      </c>
      <c r="S113" s="115">
        <f>'Returns per Gal.'!S120</f>
        <v>0</v>
      </c>
      <c r="T113" s="100">
        <f>'Returns per Gal.'!T120</f>
        <v>1.7353613945578235</v>
      </c>
      <c r="U113" s="115">
        <f>'Returns per Gal.'!U120</f>
        <v>0</v>
      </c>
      <c r="V113" s="100">
        <f>'Returns per Gal.'!V120</f>
        <v>0.23730000000000001</v>
      </c>
      <c r="W113" s="115">
        <f>'Returns per Gal.'!W120</f>
        <v>0</v>
      </c>
      <c r="X113" s="100">
        <f>'Returns per Gal.'!X120</f>
        <v>0.21914999999999998</v>
      </c>
      <c r="Y113" s="115">
        <f>'Returns per Gal.'!Y120</f>
        <v>0</v>
      </c>
      <c r="Z113" s="100">
        <f>'Returns per Gal.'!Z120</f>
        <v>2.1918113945578237</v>
      </c>
      <c r="AA113" s="115">
        <f>'Returns per Gal.'!AA120</f>
        <v>0</v>
      </c>
      <c r="AB113" s="100">
        <f>'Returns per Gal.'!AB120</f>
        <v>0.2135298575757576</v>
      </c>
      <c r="AC113" s="115">
        <f>'Returns per Gal.'!AC120</f>
        <v>0</v>
      </c>
      <c r="AD113" s="100">
        <f>'Returns per Gal.'!AD120</f>
        <v>2.4053412521335815</v>
      </c>
      <c r="AE113" s="115">
        <f>'Returns per Gal.'!AE120</f>
        <v>0</v>
      </c>
      <c r="AF113" s="100">
        <f>'Returns per Gal.'!AF120</f>
        <v>1.6977307079158943</v>
      </c>
      <c r="AG113" s="112"/>
      <c r="AH113" s="100">
        <f>'Returns per Gal.'!AF120</f>
        <v>1.6977307079158943</v>
      </c>
      <c r="AI113" s="100">
        <f>'Returns per Gal.'!AI120</f>
        <v>1.4828127860234994</v>
      </c>
      <c r="AJ113" s="100">
        <f>'Returns per Gal.'!AH120</f>
        <v>0</v>
      </c>
      <c r="AK113" s="100">
        <f>'Returns per Gal.'!AK120</f>
        <v>1.3021627860234992</v>
      </c>
      <c r="AL113" s="100">
        <f>'Returns per Gal.'!AL120</f>
        <v>0</v>
      </c>
      <c r="AM113" s="100">
        <f>'Returns per Gal.'!AM120</f>
        <v>1.0886329284477414</v>
      </c>
      <c r="AN113" s="87">
        <f>'Returns per Gal.'!AN120</f>
        <v>0</v>
      </c>
      <c r="AO113" s="15">
        <f>'Returns per Gal.'!AO120</f>
        <v>0</v>
      </c>
      <c r="AP113" s="88">
        <f>'Returns per Gal.'!AP120</f>
        <v>0</v>
      </c>
      <c r="AQ113" s="100">
        <f>'Returns per Gal.'!AQ120</f>
        <v>0.58797909407665505</v>
      </c>
      <c r="AR113" s="100">
        <f>'Returns per Gal.'!AR120</f>
        <v>0</v>
      </c>
      <c r="AS113" s="100">
        <f>'Returns per Gal.'!AS120</f>
        <v>1.1516797317345384</v>
      </c>
      <c r="AT113" s="100">
        <f>'Returns per Gal.'!AT120</f>
        <v>0</v>
      </c>
      <c r="AU113" s="100">
        <f>'Returns per Gal.'!AU120</f>
        <v>1.7396588258111934</v>
      </c>
      <c r="AV113" s="112">
        <f>'Returns per Gal.'!AV120</f>
        <v>0</v>
      </c>
      <c r="AW113" s="111">
        <f>'Returns per Gal.'!AW120</f>
        <v>0</v>
      </c>
      <c r="AX113" s="100">
        <f>'Returns per Gal.'!AX120</f>
        <v>2.1961088258111934</v>
      </c>
      <c r="AY113" s="100">
        <f>'Returns per Gal.'!AY120</f>
        <v>0</v>
      </c>
      <c r="AZ113" s="100">
        <f>'Returns per Gal.'!AZ120</f>
        <v>2.4096386833869508</v>
      </c>
      <c r="BA113" s="112">
        <f>'Returns per Gal.'!BA120</f>
        <v>0</v>
      </c>
      <c r="BB113" s="111"/>
      <c r="BC113" s="100">
        <f>'Returns per Gal.'!BD120</f>
        <v>1.2978653547701295</v>
      </c>
      <c r="BD113" s="100">
        <f>'Returns per Gal.'!BE120</f>
        <v>0</v>
      </c>
      <c r="BE113" s="100">
        <f>'Returns per Gal.'!BF120</f>
        <v>1.0843354971943722</v>
      </c>
      <c r="BF113" s="100">
        <f>'Returns per Gal.'!BG120</f>
        <v>0</v>
      </c>
      <c r="BG113" s="100">
        <f>'Returns per Gal.'!BH120</f>
        <v>1.0886329284477421</v>
      </c>
      <c r="BH113" s="100">
        <f>'Returns per Gal.'!BI120</f>
        <v>0</v>
      </c>
      <c r="BI113" s="100">
        <f>'Returns per Gal.'!BJ120</f>
        <v>-4.2974312533698988E-3</v>
      </c>
      <c r="BJ113" s="57"/>
      <c r="BL113" s="200">
        <f>'Returns per Bu.'!H120</f>
        <v>4.8590119047619051</v>
      </c>
      <c r="BM113" s="189">
        <f>'Returns per Bu.'!I120</f>
        <v>0</v>
      </c>
      <c r="BN113" s="183">
        <f>'Returns per Bu.'!Q120</f>
        <v>9.7831277056277024</v>
      </c>
      <c r="BO113" s="183">
        <f>'Returns per Bu.'!R120</f>
        <v>0</v>
      </c>
      <c r="BP113" s="361">
        <f>'Returns per Bu.'!S120</f>
        <v>7.9071841044155811</v>
      </c>
      <c r="BQ113" s="182">
        <f>'Returns per Bu.'!AE120</f>
        <v>0</v>
      </c>
      <c r="BR113" s="186">
        <f>'Returns per Bu.'!AF120</f>
        <v>0.94478361135899025</v>
      </c>
      <c r="BS113" s="182">
        <f>'Returns per Bu.'!AM120</f>
        <v>0</v>
      </c>
      <c r="BT113" s="179">
        <f>'Returns per Bu.'!AN120</f>
        <v>4.8710447122713409</v>
      </c>
      <c r="BU113" s="182"/>
      <c r="BV113" s="15">
        <f t="shared" si="3"/>
        <v>3.2247032488567067</v>
      </c>
      <c r="BW113" s="100">
        <f>'Returns per Bu.'!AJ120</f>
        <v>1.6463414634146341</v>
      </c>
      <c r="BX113" s="100"/>
      <c r="BY113" s="100">
        <f t="shared" si="21"/>
        <v>1.1516797317345384</v>
      </c>
    </row>
    <row r="114" spans="1:77" ht="13.15" x14ac:dyDescent="0.4">
      <c r="A114" s="8">
        <v>41760</v>
      </c>
      <c r="C114" s="58"/>
      <c r="D114" s="100">
        <v>2.2397727272727264</v>
      </c>
      <c r="E114" s="101"/>
      <c r="F114" s="102">
        <v>213.92857142857142</v>
      </c>
      <c r="G114" s="101"/>
      <c r="H114" s="100">
        <v>4.7784523809523813</v>
      </c>
      <c r="I114" s="101"/>
      <c r="J114" s="291">
        <v>7.78</v>
      </c>
      <c r="K114" s="208"/>
      <c r="L114" s="12"/>
      <c r="M114" s="100">
        <f>'Returns per Gal.'!M121</f>
        <v>2.2397727272727264</v>
      </c>
      <c r="N114" s="115">
        <f>'Returns per Gal.'!N121</f>
        <v>0</v>
      </c>
      <c r="O114" s="100">
        <f>'Returns per Gal.'!O121</f>
        <v>0.64942602040816322</v>
      </c>
      <c r="P114" s="100">
        <f>'Returns per Gal.'!P121</f>
        <v>0</v>
      </c>
      <c r="Q114" s="100">
        <f>'Returns per Gal.'!Q121</f>
        <v>2.8891987476808896</v>
      </c>
      <c r="R114" s="117">
        <f>'Returns per Gal.'!R121</f>
        <v>0</v>
      </c>
      <c r="S114" s="115">
        <f>'Returns per Gal.'!S121</f>
        <v>0</v>
      </c>
      <c r="T114" s="100">
        <f>'Returns per Gal.'!T121</f>
        <v>1.706590136054422</v>
      </c>
      <c r="U114" s="115">
        <f>'Returns per Gal.'!U121</f>
        <v>0</v>
      </c>
      <c r="V114" s="100">
        <f>'Returns per Gal.'!V121</f>
        <v>0.23340000000000002</v>
      </c>
      <c r="W114" s="115">
        <f>'Returns per Gal.'!W121</f>
        <v>0</v>
      </c>
      <c r="X114" s="100">
        <f>'Returns per Gal.'!X121</f>
        <v>0.21914999999999998</v>
      </c>
      <c r="Y114" s="115">
        <f>'Returns per Gal.'!Y121</f>
        <v>0</v>
      </c>
      <c r="Z114" s="100">
        <f>'Returns per Gal.'!Z121</f>
        <v>2.1591401360544222</v>
      </c>
      <c r="AA114" s="115">
        <f>'Returns per Gal.'!AA121</f>
        <v>0</v>
      </c>
      <c r="AB114" s="100">
        <f>'Returns per Gal.'!AB121</f>
        <v>0.2135298575757576</v>
      </c>
      <c r="AC114" s="115">
        <f>'Returns per Gal.'!AC121</f>
        <v>0</v>
      </c>
      <c r="AD114" s="100">
        <f>'Returns per Gal.'!AD121</f>
        <v>2.3726699936301801</v>
      </c>
      <c r="AE114" s="115">
        <f>'Returns per Gal.'!AE121</f>
        <v>0</v>
      </c>
      <c r="AF114" s="100">
        <f>'Returns per Gal.'!AF121</f>
        <v>1.7232439732220168</v>
      </c>
      <c r="AG114" s="112"/>
      <c r="AH114" s="100">
        <f>'Returns per Gal.'!AF121</f>
        <v>1.7232439732220168</v>
      </c>
      <c r="AI114" s="100">
        <f>'Returns per Gal.'!AI121</f>
        <v>0.91070861162646755</v>
      </c>
      <c r="AJ114" s="100">
        <f>'Returns per Gal.'!AH121</f>
        <v>0</v>
      </c>
      <c r="AK114" s="100">
        <f>'Returns per Gal.'!AK121</f>
        <v>0.73005861162646735</v>
      </c>
      <c r="AL114" s="100">
        <f>'Returns per Gal.'!AL121</f>
        <v>0</v>
      </c>
      <c r="AM114" s="100">
        <f>'Returns per Gal.'!AM121</f>
        <v>0.51652875405070953</v>
      </c>
      <c r="AN114" s="87">
        <f>'Returns per Gal.'!AN121</f>
        <v>0</v>
      </c>
      <c r="AO114" s="15">
        <f>'Returns per Gal.'!AO121</f>
        <v>0</v>
      </c>
      <c r="AP114" s="88">
        <f>'Returns per Gal.'!AP121</f>
        <v>0</v>
      </c>
      <c r="AQ114" s="100">
        <f>'Returns per Gal.'!AQ121</f>
        <v>0.58797909407665505</v>
      </c>
      <c r="AR114" s="100">
        <f>'Returns per Gal.'!AR121</f>
        <v>0</v>
      </c>
      <c r="AS114" s="100">
        <f>'Returns per Gal.'!AS121</f>
        <v>1.1554197844927319</v>
      </c>
      <c r="AT114" s="100">
        <f>'Returns per Gal.'!AT121</f>
        <v>0</v>
      </c>
      <c r="AU114" s="100">
        <f>'Returns per Gal.'!AU121</f>
        <v>1.743398878569387</v>
      </c>
      <c r="AV114" s="112">
        <f>'Returns per Gal.'!AV121</f>
        <v>0</v>
      </c>
      <c r="AW114" s="111">
        <f>'Returns per Gal.'!AW121</f>
        <v>0</v>
      </c>
      <c r="AX114" s="100">
        <f>'Returns per Gal.'!AX121</f>
        <v>2.195948878569387</v>
      </c>
      <c r="AY114" s="100">
        <f>'Returns per Gal.'!AY121</f>
        <v>0</v>
      </c>
      <c r="AZ114" s="100">
        <f>'Returns per Gal.'!AZ121</f>
        <v>2.4094787361451449</v>
      </c>
      <c r="BA114" s="112">
        <f>'Returns per Gal.'!BA121</f>
        <v>0</v>
      </c>
      <c r="BB114" s="111"/>
      <c r="BC114" s="100">
        <f>'Returns per Gal.'!BD121</f>
        <v>0.69324986911150255</v>
      </c>
      <c r="BD114" s="100">
        <f>'Returns per Gal.'!BE121</f>
        <v>0</v>
      </c>
      <c r="BE114" s="100">
        <f>'Returns per Gal.'!BF121</f>
        <v>0.47972001153574473</v>
      </c>
      <c r="BF114" s="100">
        <f>'Returns per Gal.'!BG121</f>
        <v>0</v>
      </c>
      <c r="BG114" s="100">
        <f>'Returns per Gal.'!BH121</f>
        <v>0.51652875405070975</v>
      </c>
      <c r="BH114" s="100">
        <f>'Returns per Gal.'!BI121</f>
        <v>0</v>
      </c>
      <c r="BI114" s="100">
        <f>'Returns per Gal.'!BJ121</f>
        <v>-3.680874251496502E-2</v>
      </c>
      <c r="BJ114" s="57"/>
      <c r="BL114" s="200">
        <f>'Returns per Bu.'!H121</f>
        <v>4.7784523809523813</v>
      </c>
      <c r="BM114" s="189">
        <f>'Returns per Bu.'!I121</f>
        <v>0</v>
      </c>
      <c r="BN114" s="183">
        <f>'Returns per Bu.'!Q121</f>
        <v>8.0897564935064903</v>
      </c>
      <c r="BO114" s="183">
        <f>'Returns per Bu.'!R121</f>
        <v>0</v>
      </c>
      <c r="BP114" s="361">
        <f>'Returns per Bu.'!S121</f>
        <v>6.2247328922943685</v>
      </c>
      <c r="BQ114" s="182">
        <f>'Returns per Bu.'!AE121</f>
        <v>0</v>
      </c>
      <c r="BR114" s="186">
        <f>'Returns per Bu.'!AF121</f>
        <v>0.44827589619085778</v>
      </c>
      <c r="BS114" s="182">
        <f>'Returns per Bu.'!AM121</f>
        <v>0</v>
      </c>
      <c r="BT114" s="179">
        <f>'Returns per Bu.'!AN121</f>
        <v>4.8815168599942833</v>
      </c>
      <c r="BU114" s="182"/>
      <c r="BV114" s="15">
        <f t="shared" si="3"/>
        <v>3.235175396579649</v>
      </c>
      <c r="BW114" s="100">
        <f>'Returns per Bu.'!AJ121</f>
        <v>1.6463414634146341</v>
      </c>
      <c r="BX114" s="100"/>
      <c r="BY114" s="100">
        <f t="shared" si="21"/>
        <v>1.1554197844927319</v>
      </c>
    </row>
    <row r="115" spans="1:77" ht="13.15" x14ac:dyDescent="0.4">
      <c r="A115" s="8">
        <v>41791</v>
      </c>
      <c r="C115" s="58"/>
      <c r="D115" s="100">
        <v>2.2238095238095239</v>
      </c>
      <c r="E115" s="101"/>
      <c r="F115" s="102">
        <v>167.21428571428572</v>
      </c>
      <c r="G115" s="101"/>
      <c r="H115" s="100">
        <v>4.4533869047619055</v>
      </c>
      <c r="I115" s="101"/>
      <c r="J115" s="291">
        <v>8.66</v>
      </c>
      <c r="K115" s="208"/>
      <c r="L115" s="12"/>
      <c r="M115" s="100">
        <f>'Returns per Gal.'!M122</f>
        <v>2.2238095238095239</v>
      </c>
      <c r="N115" s="115">
        <f>'Returns per Gal.'!N122</f>
        <v>0</v>
      </c>
      <c r="O115" s="100">
        <f>'Returns per Gal.'!O122</f>
        <v>0.50761479591836745</v>
      </c>
      <c r="P115" s="100">
        <f>'Returns per Gal.'!P122</f>
        <v>0</v>
      </c>
      <c r="Q115" s="100">
        <f>'Returns per Gal.'!Q122</f>
        <v>2.7314243197278913</v>
      </c>
      <c r="R115" s="117">
        <f>'Returns per Gal.'!R122</f>
        <v>0</v>
      </c>
      <c r="S115" s="115">
        <f>'Returns per Gal.'!S122</f>
        <v>0</v>
      </c>
      <c r="T115" s="100">
        <f>'Returns per Gal.'!T122</f>
        <v>1.590495323129252</v>
      </c>
      <c r="U115" s="115">
        <f>'Returns per Gal.'!U122</f>
        <v>0</v>
      </c>
      <c r="V115" s="100">
        <f>'Returns per Gal.'!V122</f>
        <v>0.25979999999999998</v>
      </c>
      <c r="W115" s="115">
        <f>'Returns per Gal.'!W122</f>
        <v>0</v>
      </c>
      <c r="X115" s="100">
        <f>'Returns per Gal.'!X122</f>
        <v>0.21914999999999998</v>
      </c>
      <c r="Y115" s="115">
        <f>'Returns per Gal.'!Y122</f>
        <v>0</v>
      </c>
      <c r="Z115" s="100">
        <f>'Returns per Gal.'!Z122</f>
        <v>2.0694453231292522</v>
      </c>
      <c r="AA115" s="115">
        <f>'Returns per Gal.'!AA122</f>
        <v>0</v>
      </c>
      <c r="AB115" s="100">
        <f>'Returns per Gal.'!AB122</f>
        <v>0.2135298575757576</v>
      </c>
      <c r="AC115" s="115">
        <f>'Returns per Gal.'!AC122</f>
        <v>0</v>
      </c>
      <c r="AD115" s="100">
        <f>'Returns per Gal.'!AD122</f>
        <v>2.2829751807050096</v>
      </c>
      <c r="AE115" s="115">
        <f>'Returns per Gal.'!AE122</f>
        <v>0</v>
      </c>
      <c r="AF115" s="100">
        <f>'Returns per Gal.'!AF122</f>
        <v>1.7753603847866422</v>
      </c>
      <c r="AG115" s="112"/>
      <c r="AH115" s="100">
        <f>'Returns per Gal.'!AF122</f>
        <v>1.7753603847866422</v>
      </c>
      <c r="AI115" s="100">
        <f>'Returns per Gal.'!AI122</f>
        <v>0.84262899659863932</v>
      </c>
      <c r="AJ115" s="100">
        <f>'Returns per Gal.'!AH122</f>
        <v>0</v>
      </c>
      <c r="AK115" s="100">
        <f>'Returns per Gal.'!AK122</f>
        <v>0.66197899659863912</v>
      </c>
      <c r="AL115" s="100">
        <f>'Returns per Gal.'!AL122</f>
        <v>0</v>
      </c>
      <c r="AM115" s="100">
        <f>'Returns per Gal.'!AM122</f>
        <v>0.44844913902288175</v>
      </c>
      <c r="AN115" s="87">
        <f>'Returns per Gal.'!AN122</f>
        <v>0</v>
      </c>
      <c r="AO115" s="15">
        <f>'Returns per Gal.'!AO122</f>
        <v>0</v>
      </c>
      <c r="AP115" s="88">
        <f>'Returns per Gal.'!AP122</f>
        <v>0</v>
      </c>
      <c r="AQ115" s="100">
        <f>'Returns per Gal.'!AQ122</f>
        <v>0.58797909407665505</v>
      </c>
      <c r="AR115" s="100">
        <f>'Returns per Gal.'!AR122</f>
        <v>0</v>
      </c>
      <c r="AS115" s="100">
        <f>'Returns per Gal.'!AS122</f>
        <v>1.1591598372509258</v>
      </c>
      <c r="AT115" s="100">
        <f>'Returns per Gal.'!AT122</f>
        <v>0</v>
      </c>
      <c r="AU115" s="100">
        <f>'Returns per Gal.'!AU122</f>
        <v>1.7471389313275807</v>
      </c>
      <c r="AV115" s="112">
        <f>'Returns per Gal.'!AV122</f>
        <v>0</v>
      </c>
      <c r="AW115" s="111">
        <f>'Returns per Gal.'!AW122</f>
        <v>0</v>
      </c>
      <c r="AX115" s="100">
        <f>'Returns per Gal.'!AX122</f>
        <v>2.2260889313275807</v>
      </c>
      <c r="AY115" s="100">
        <f>'Returns per Gal.'!AY122</f>
        <v>0</v>
      </c>
      <c r="AZ115" s="100">
        <f>'Returns per Gal.'!AZ122</f>
        <v>2.4396187889033385</v>
      </c>
      <c r="BA115" s="112">
        <f>'Returns per Gal.'!BA122</f>
        <v>0</v>
      </c>
      <c r="BB115" s="111"/>
      <c r="BC115" s="100">
        <f>'Returns per Gal.'!BD122</f>
        <v>0.50533538840031067</v>
      </c>
      <c r="BD115" s="100">
        <f>'Returns per Gal.'!BE122</f>
        <v>0</v>
      </c>
      <c r="BE115" s="100">
        <f>'Returns per Gal.'!BF122</f>
        <v>0.29180553082455285</v>
      </c>
      <c r="BF115" s="100">
        <f>'Returns per Gal.'!BG122</f>
        <v>0</v>
      </c>
      <c r="BG115" s="100">
        <f>'Returns per Gal.'!BH122</f>
        <v>0.44844913902288153</v>
      </c>
      <c r="BH115" s="100">
        <f>'Returns per Gal.'!BI122</f>
        <v>0</v>
      </c>
      <c r="BI115" s="100">
        <f>'Returns per Gal.'!BJ122</f>
        <v>-0.15664360819832868</v>
      </c>
      <c r="BJ115" s="57"/>
      <c r="BL115" s="200">
        <f>'Returns per Bu.'!H122</f>
        <v>4.4533869047619055</v>
      </c>
      <c r="BM115" s="189">
        <f>'Returns per Bu.'!I122</f>
        <v>0</v>
      </c>
      <c r="BN115" s="183">
        <f>'Returns per Bu.'!Q122</f>
        <v>7.6479880952380954</v>
      </c>
      <c r="BO115" s="183">
        <f>'Returns per Bu.'!R122</f>
        <v>0</v>
      </c>
      <c r="BP115" s="361">
        <f>'Returns per Bu.'!S122</f>
        <v>5.7090444940259744</v>
      </c>
      <c r="BQ115" s="182">
        <f>'Returns per Bu.'!AE122</f>
        <v>0</v>
      </c>
      <c r="BR115" s="186">
        <f>'Returns per Bu.'!AF122</f>
        <v>0.38919215651596628</v>
      </c>
      <c r="BS115" s="182">
        <f>'Returns per Bu.'!AM122</f>
        <v>0</v>
      </c>
      <c r="BT115" s="179">
        <f>'Returns per Bu.'!AN122</f>
        <v>4.8919890077172257</v>
      </c>
      <c r="BU115" s="182"/>
      <c r="BV115" s="15">
        <f t="shared" si="3"/>
        <v>3.2456475443025914</v>
      </c>
      <c r="BW115" s="100">
        <f>'Returns per Bu.'!AJ122</f>
        <v>1.6463414634146341</v>
      </c>
      <c r="BX115" s="100"/>
      <c r="BY115" s="100">
        <f t="shared" si="21"/>
        <v>1.1591598372509258</v>
      </c>
    </row>
    <row r="116" spans="1:77" ht="13.15" x14ac:dyDescent="0.4">
      <c r="A116" s="8">
        <v>41821</v>
      </c>
      <c r="C116" s="58"/>
      <c r="D116" s="100">
        <v>2.0961363636363632</v>
      </c>
      <c r="E116" s="101"/>
      <c r="F116" s="102">
        <v>129.56818181818181</v>
      </c>
      <c r="G116" s="101"/>
      <c r="H116" s="100">
        <v>3.7986363636363638</v>
      </c>
      <c r="I116" s="101"/>
      <c r="J116" s="291">
        <v>7.6</v>
      </c>
      <c r="K116" s="208"/>
      <c r="L116" s="12"/>
      <c r="M116" s="100">
        <f>'Returns per Gal.'!M123</f>
        <v>2.0961363636363632</v>
      </c>
      <c r="N116" s="115">
        <f>'Returns per Gal.'!N123</f>
        <v>0</v>
      </c>
      <c r="O116" s="100">
        <f>'Returns per Gal.'!O123</f>
        <v>0.39333198051948048</v>
      </c>
      <c r="P116" s="100">
        <f>'Returns per Gal.'!P123</f>
        <v>0</v>
      </c>
      <c r="Q116" s="100">
        <f>'Returns per Gal.'!Q123</f>
        <v>2.4894683441558438</v>
      </c>
      <c r="R116" s="117">
        <f>'Returns per Gal.'!R123</f>
        <v>0</v>
      </c>
      <c r="S116" s="115">
        <f>'Returns per Gal.'!S123</f>
        <v>0</v>
      </c>
      <c r="T116" s="100">
        <f>'Returns per Gal.'!T123</f>
        <v>1.3566558441558443</v>
      </c>
      <c r="U116" s="115">
        <f>'Returns per Gal.'!U123</f>
        <v>0</v>
      </c>
      <c r="V116" s="100">
        <f>'Returns per Gal.'!V123</f>
        <v>0.22800000000000001</v>
      </c>
      <c r="W116" s="115">
        <f>'Returns per Gal.'!W123</f>
        <v>0</v>
      </c>
      <c r="X116" s="100">
        <f>'Returns per Gal.'!X123</f>
        <v>0.21914999999999998</v>
      </c>
      <c r="Y116" s="115">
        <f>'Returns per Gal.'!Y123</f>
        <v>0</v>
      </c>
      <c r="Z116" s="100">
        <f>'Returns per Gal.'!Z123</f>
        <v>1.8038058441558442</v>
      </c>
      <c r="AA116" s="115">
        <f>'Returns per Gal.'!AA123</f>
        <v>0</v>
      </c>
      <c r="AB116" s="100">
        <f>'Returns per Gal.'!AB123</f>
        <v>0.2135298575757576</v>
      </c>
      <c r="AC116" s="115">
        <f>'Returns per Gal.'!AC123</f>
        <v>0</v>
      </c>
      <c r="AD116" s="100">
        <f>'Returns per Gal.'!AD123</f>
        <v>2.0173357017316018</v>
      </c>
      <c r="AE116" s="115">
        <f>'Returns per Gal.'!AE123</f>
        <v>0</v>
      </c>
      <c r="AF116" s="100">
        <f>'Returns per Gal.'!AF123</f>
        <v>1.6240037212121212</v>
      </c>
      <c r="AG116" s="112"/>
      <c r="AH116" s="100">
        <f>'Returns per Gal.'!AF123</f>
        <v>1.6240037212121212</v>
      </c>
      <c r="AI116" s="100">
        <f>'Returns per Gal.'!AI123</f>
        <v>0.8663124999999996</v>
      </c>
      <c r="AJ116" s="100">
        <f>'Returns per Gal.'!AH123</f>
        <v>0</v>
      </c>
      <c r="AK116" s="100">
        <f>'Returns per Gal.'!AK123</f>
        <v>0.68566249999999962</v>
      </c>
      <c r="AL116" s="100">
        <f>'Returns per Gal.'!AL123</f>
        <v>0</v>
      </c>
      <c r="AM116" s="100">
        <f>'Returns per Gal.'!AM123</f>
        <v>0.47213264242424202</v>
      </c>
      <c r="AN116" s="87">
        <f>'Returns per Gal.'!AN123</f>
        <v>0</v>
      </c>
      <c r="AO116" s="15">
        <f>'Returns per Gal.'!AO123</f>
        <v>0</v>
      </c>
      <c r="AP116" s="88">
        <f>'Returns per Gal.'!AP123</f>
        <v>0</v>
      </c>
      <c r="AQ116" s="100">
        <f>'Returns per Gal.'!AQ123</f>
        <v>0.58797909407665505</v>
      </c>
      <c r="AR116" s="100">
        <f>'Returns per Gal.'!AR123</f>
        <v>0</v>
      </c>
      <c r="AS116" s="100">
        <f>'Returns per Gal.'!AS123</f>
        <v>1.1628998900091192</v>
      </c>
      <c r="AT116" s="100">
        <f>'Returns per Gal.'!AT123</f>
        <v>0</v>
      </c>
      <c r="AU116" s="100">
        <f>'Returns per Gal.'!AU123</f>
        <v>1.7508789840857741</v>
      </c>
      <c r="AV116" s="112">
        <f>'Returns per Gal.'!AV123</f>
        <v>0</v>
      </c>
      <c r="AW116" s="111">
        <f>'Returns per Gal.'!AW123</f>
        <v>0</v>
      </c>
      <c r="AX116" s="100">
        <f>'Returns per Gal.'!AX123</f>
        <v>2.1980289840857741</v>
      </c>
      <c r="AY116" s="100">
        <f>'Returns per Gal.'!AY123</f>
        <v>0</v>
      </c>
      <c r="AZ116" s="100">
        <f>'Returns per Gal.'!AZ123</f>
        <v>2.4115588416615319</v>
      </c>
      <c r="BA116" s="112">
        <f>'Returns per Gal.'!BA123</f>
        <v>0</v>
      </c>
      <c r="BB116" s="111"/>
      <c r="BC116" s="100">
        <f>'Returns per Gal.'!BD123</f>
        <v>0.29143936007006976</v>
      </c>
      <c r="BD116" s="100">
        <f>'Returns per Gal.'!BE123</f>
        <v>0</v>
      </c>
      <c r="BE116" s="100">
        <f>'Returns per Gal.'!BF123</f>
        <v>7.7909502494311944E-2</v>
      </c>
      <c r="BF116" s="100">
        <f>'Returns per Gal.'!BG123</f>
        <v>0</v>
      </c>
      <c r="BG116" s="100">
        <f>'Returns per Gal.'!BH123</f>
        <v>0.4721326424242418</v>
      </c>
      <c r="BH116" s="100">
        <f>'Returns per Gal.'!BI123</f>
        <v>0</v>
      </c>
      <c r="BI116" s="100">
        <f>'Returns per Gal.'!BJ123</f>
        <v>-0.39422313992992986</v>
      </c>
      <c r="BJ116" s="57"/>
      <c r="BL116" s="200">
        <f>'Returns per Bu.'!H123</f>
        <v>3.7986363636363638</v>
      </c>
      <c r="BM116" s="189">
        <f>'Returns per Bu.'!I123</f>
        <v>0</v>
      </c>
      <c r="BN116" s="183">
        <f>'Returns per Bu.'!Q123</f>
        <v>6.970511363636362</v>
      </c>
      <c r="BO116" s="183">
        <f>'Returns per Bu.'!R123</f>
        <v>0</v>
      </c>
      <c r="BP116" s="361">
        <f>'Returns per Bu.'!S123</f>
        <v>5.1206077624242408</v>
      </c>
      <c r="BQ116" s="182">
        <f>'Returns per Bu.'!AE123</f>
        <v>0</v>
      </c>
      <c r="BR116" s="186">
        <f>'Returns per Bu.'!AF123</f>
        <v>0.40974617916993378</v>
      </c>
      <c r="BS116" s="182">
        <f>'Returns per Bu.'!AM123</f>
        <v>0</v>
      </c>
      <c r="BT116" s="179">
        <f>'Returns per Bu.'!AN123</f>
        <v>4.9024611554401671</v>
      </c>
      <c r="BU116" s="182"/>
      <c r="BV116" s="15">
        <f t="shared" si="3"/>
        <v>3.2561196920255329</v>
      </c>
      <c r="BW116" s="100">
        <f>'Returns per Bu.'!AJ123</f>
        <v>1.6463414634146341</v>
      </c>
      <c r="BX116" s="100"/>
      <c r="BY116" s="100">
        <f t="shared" si="21"/>
        <v>1.1628998900091192</v>
      </c>
    </row>
    <row r="117" spans="1:77" ht="13.15" x14ac:dyDescent="0.4">
      <c r="A117" s="8">
        <v>41852</v>
      </c>
      <c r="C117" s="58"/>
      <c r="D117" s="280">
        <v>2.0964285714285715</v>
      </c>
      <c r="F117" s="281">
        <v>107.91666666666667</v>
      </c>
      <c r="H117" s="15">
        <v>3.5396428571428582</v>
      </c>
      <c r="J117" s="291">
        <v>8</v>
      </c>
      <c r="K117" s="208"/>
      <c r="M117" s="100">
        <f>'Returns per Gal.'!M124</f>
        <v>2.0964285714285715</v>
      </c>
      <c r="N117" s="115">
        <f>'Returns per Gal.'!N124</f>
        <v>0</v>
      </c>
      <c r="O117" s="100">
        <f>'Returns per Gal.'!O124</f>
        <v>0.3276041666666667</v>
      </c>
      <c r="P117" s="100">
        <f>'Returns per Gal.'!P124</f>
        <v>0</v>
      </c>
      <c r="Q117" s="100">
        <f>'Returns per Gal.'!Q124</f>
        <v>2.4240327380952382</v>
      </c>
      <c r="R117" s="117">
        <f>'Returns per Gal.'!R124</f>
        <v>0</v>
      </c>
      <c r="S117" s="115">
        <f>'Returns per Gal.'!S124</f>
        <v>0</v>
      </c>
      <c r="T117" s="100">
        <f>'Returns per Gal.'!T124</f>
        <v>1.2641581632653065</v>
      </c>
      <c r="U117" s="115">
        <f>'Returns per Gal.'!U124</f>
        <v>0</v>
      </c>
      <c r="V117" s="100">
        <f>'Returns per Gal.'!V124</f>
        <v>0.24</v>
      </c>
      <c r="W117" s="115">
        <f>'Returns per Gal.'!W124</f>
        <v>0</v>
      </c>
      <c r="X117" s="100">
        <f>'Returns per Gal.'!X124</f>
        <v>0.21914999999999998</v>
      </c>
      <c r="Y117" s="115">
        <f>'Returns per Gal.'!Y124</f>
        <v>0</v>
      </c>
      <c r="Z117" s="100">
        <f>'Returns per Gal.'!Z124</f>
        <v>1.7233081632653064</v>
      </c>
      <c r="AA117" s="115">
        <f>'Returns per Gal.'!AA124</f>
        <v>0</v>
      </c>
      <c r="AB117" s="100">
        <f>'Returns per Gal.'!AB124</f>
        <v>0.2135298575757576</v>
      </c>
      <c r="AC117" s="115">
        <f>'Returns per Gal.'!AC124</f>
        <v>0</v>
      </c>
      <c r="AD117" s="100">
        <f>'Returns per Gal.'!AD124</f>
        <v>1.936838020841064</v>
      </c>
      <c r="AE117" s="115">
        <f>'Returns per Gal.'!AE124</f>
        <v>0</v>
      </c>
      <c r="AF117" s="100">
        <f>'Returns per Gal.'!AF124</f>
        <v>1.6092338541743973</v>
      </c>
      <c r="AG117" s="112"/>
      <c r="AH117" s="100">
        <f>'Returns per Gal.'!AF124</f>
        <v>1.6092338541743973</v>
      </c>
      <c r="AI117" s="100">
        <f>'Returns per Gal.'!AI124</f>
        <v>0.88137457482993176</v>
      </c>
      <c r="AJ117" s="100">
        <f>'Returns per Gal.'!AH124</f>
        <v>0</v>
      </c>
      <c r="AK117" s="100">
        <f>'Returns per Gal.'!AK124</f>
        <v>0.70072457482993178</v>
      </c>
      <c r="AL117" s="100">
        <f>'Returns per Gal.'!AL124</f>
        <v>0</v>
      </c>
      <c r="AM117" s="100">
        <f>'Returns per Gal.'!AM124</f>
        <v>0.48719471725417418</v>
      </c>
      <c r="AN117" s="87">
        <f>'Returns per Gal.'!AN124</f>
        <v>0</v>
      </c>
      <c r="AO117" s="15">
        <f>'Returns per Gal.'!AO124</f>
        <v>0</v>
      </c>
      <c r="AP117" s="88">
        <f>'Returns per Gal.'!AP124</f>
        <v>0</v>
      </c>
      <c r="AQ117" s="100">
        <f>'Returns per Gal.'!AQ124</f>
        <v>0.58797909407665505</v>
      </c>
      <c r="AR117" s="100">
        <f>'Returns per Gal.'!AR124</f>
        <v>0</v>
      </c>
      <c r="AS117" s="100">
        <f>'Returns per Gal.'!AS124</f>
        <v>1.1666399427673126</v>
      </c>
      <c r="AT117" s="100">
        <f>'Returns per Gal.'!AT124</f>
        <v>0</v>
      </c>
      <c r="AU117" s="100">
        <f>'Returns per Gal.'!AU124</f>
        <v>1.7546190368439678</v>
      </c>
      <c r="AV117" s="112">
        <f>'Returns per Gal.'!AV124</f>
        <v>0</v>
      </c>
      <c r="AW117" s="111">
        <f>'Returns per Gal.'!AW124</f>
        <v>0</v>
      </c>
      <c r="AX117" s="100">
        <f>'Returns per Gal.'!AX124</f>
        <v>2.213769036843968</v>
      </c>
      <c r="AY117" s="100">
        <f>'Returns per Gal.'!AY124</f>
        <v>0</v>
      </c>
      <c r="AZ117" s="100">
        <f>'Returns per Gal.'!AZ124</f>
        <v>2.4272988944197254</v>
      </c>
      <c r="BA117" s="112">
        <f>'Returns per Gal.'!BA124</f>
        <v>0</v>
      </c>
      <c r="BB117" s="111"/>
      <c r="BC117" s="100">
        <f>'Returns per Gal.'!BD124</f>
        <v>0.21026370125127025</v>
      </c>
      <c r="BD117" s="100">
        <f>'Returns per Gal.'!BE124</f>
        <v>0</v>
      </c>
      <c r="BE117" s="100">
        <f>'Returns per Gal.'!BF124</f>
        <v>-3.2661563244871239E-3</v>
      </c>
      <c r="BF117" s="100">
        <f>'Returns per Gal.'!BG124</f>
        <v>0</v>
      </c>
      <c r="BG117" s="100">
        <f>'Returns per Gal.'!BH124</f>
        <v>0.48719471725417418</v>
      </c>
      <c r="BH117" s="100">
        <f>'Returns per Gal.'!BI124</f>
        <v>0</v>
      </c>
      <c r="BI117" s="100">
        <f>'Returns per Gal.'!BJ124</f>
        <v>-0.4904608735786613</v>
      </c>
      <c r="BJ117" s="57"/>
      <c r="BL117" s="200">
        <f>'Returns per Bu.'!H124</f>
        <v>3.5396428571428582</v>
      </c>
      <c r="BM117" s="189">
        <f>'Returns per Bu.'!I124</f>
        <v>0</v>
      </c>
      <c r="BN117" s="183">
        <f>'Returns per Bu.'!Q124</f>
        <v>6.7872916666666665</v>
      </c>
      <c r="BO117" s="183">
        <f>'Returns per Bu.'!R124</f>
        <v>0</v>
      </c>
      <c r="BP117" s="361">
        <f>'Returns per Bu.'!S124</f>
        <v>4.9037880654545454</v>
      </c>
      <c r="BQ117" s="182">
        <f>'Returns per Bu.'!AE124</f>
        <v>0</v>
      </c>
      <c r="BR117" s="186">
        <f>'Returns per Bu.'!AF124</f>
        <v>0.42281798793165604</v>
      </c>
      <c r="BS117" s="182">
        <f>'Returns per Bu.'!AM124</f>
        <v>0</v>
      </c>
      <c r="BT117" s="179">
        <f>'Returns per Bu.'!AN124</f>
        <v>4.9129333031631095</v>
      </c>
      <c r="BU117" s="182"/>
      <c r="BV117" s="15">
        <f t="shared" ref="BV117:BV122" si="22">BT117-BW117</f>
        <v>3.2665918397484752</v>
      </c>
      <c r="BW117" s="100">
        <f>'Returns per Bu.'!AJ124</f>
        <v>1.6463414634146341</v>
      </c>
      <c r="BX117" s="100"/>
      <c r="BY117" s="100">
        <f t="shared" ref="BY117:BY122" si="23">AS117</f>
        <v>1.1666399427673126</v>
      </c>
    </row>
    <row r="118" spans="1:77" ht="13.15" x14ac:dyDescent="0.4">
      <c r="A118" s="8">
        <v>41883</v>
      </c>
      <c r="C118" s="58"/>
      <c r="D118" s="280">
        <v>1.8397727272727267</v>
      </c>
      <c r="F118" s="281">
        <v>121.72619047619048</v>
      </c>
      <c r="H118" s="15">
        <v>3.3420357142857129</v>
      </c>
      <c r="J118" s="291">
        <v>7.8</v>
      </c>
      <c r="K118" s="208"/>
      <c r="M118" s="100">
        <f>'Returns per Gal.'!M125</f>
        <v>1.8397727272727267</v>
      </c>
      <c r="N118" s="115">
        <f>'Returns per Gal.'!N125</f>
        <v>0</v>
      </c>
      <c r="O118" s="100">
        <f>'Returns per Gal.'!O125</f>
        <v>0.36952593537414974</v>
      </c>
      <c r="P118" s="100">
        <f>'Returns per Gal.'!P125</f>
        <v>0</v>
      </c>
      <c r="Q118" s="100">
        <f>'Returns per Gal.'!Q125</f>
        <v>2.2092986626468765</v>
      </c>
      <c r="R118" s="117">
        <f>'Returns per Gal.'!R125</f>
        <v>0</v>
      </c>
      <c r="S118" s="115">
        <f>'Returns per Gal.'!S125</f>
        <v>0</v>
      </c>
      <c r="T118" s="100">
        <f>'Returns per Gal.'!T125</f>
        <v>1.1935841836734689</v>
      </c>
      <c r="U118" s="115">
        <f>'Returns per Gal.'!U125</f>
        <v>0</v>
      </c>
      <c r="V118" s="100">
        <f>'Returns per Gal.'!V125</f>
        <v>0.23399999999999999</v>
      </c>
      <c r="W118" s="115">
        <f>'Returns per Gal.'!W125</f>
        <v>0</v>
      </c>
      <c r="X118" s="100">
        <f>'Returns per Gal.'!X125</f>
        <v>0.21914999999999998</v>
      </c>
      <c r="Y118" s="115">
        <f>'Returns per Gal.'!Y125</f>
        <v>0</v>
      </c>
      <c r="Z118" s="100">
        <f>'Returns per Gal.'!Z125</f>
        <v>1.6467341836734688</v>
      </c>
      <c r="AA118" s="115">
        <f>'Returns per Gal.'!AA125</f>
        <v>0</v>
      </c>
      <c r="AB118" s="100">
        <f>'Returns per Gal.'!AB125</f>
        <v>0.2135298575757576</v>
      </c>
      <c r="AC118" s="115">
        <f>'Returns per Gal.'!AC125</f>
        <v>0</v>
      </c>
      <c r="AD118" s="100">
        <f>'Returns per Gal.'!AD125</f>
        <v>1.8602640412492264</v>
      </c>
      <c r="AE118" s="115">
        <f>'Returns per Gal.'!AE125</f>
        <v>0</v>
      </c>
      <c r="AF118" s="100">
        <f>'Returns per Gal.'!AF125</f>
        <v>1.4907381058750766</v>
      </c>
      <c r="AG118" s="112"/>
      <c r="AH118" s="100">
        <f>'Returns per Gal.'!AF125</f>
        <v>1.4907381058750766</v>
      </c>
      <c r="AI118" s="100">
        <f>'Returns per Gal.'!AI125</f>
        <v>0.74321447897340764</v>
      </c>
      <c r="AJ118" s="100">
        <f>'Returns per Gal.'!AH125</f>
        <v>0</v>
      </c>
      <c r="AK118" s="100">
        <f>'Returns per Gal.'!AK125</f>
        <v>0.56256447897340767</v>
      </c>
      <c r="AL118" s="100">
        <f>'Returns per Gal.'!AL125</f>
        <v>0</v>
      </c>
      <c r="AM118" s="100">
        <f>'Returns per Gal.'!AM125</f>
        <v>0.34903462139765007</v>
      </c>
      <c r="AN118" s="87">
        <f>'Returns per Gal.'!AN125</f>
        <v>0</v>
      </c>
      <c r="AO118" s="15">
        <f>'Returns per Gal.'!AO125</f>
        <v>0</v>
      </c>
      <c r="AP118" s="88">
        <f>'Returns per Gal.'!AP125</f>
        <v>0</v>
      </c>
      <c r="AQ118" s="100">
        <f>'Returns per Gal.'!AQ125</f>
        <v>0.521669341894061</v>
      </c>
      <c r="AR118" s="100">
        <f>'Returns per Gal.'!AR125</f>
        <v>0</v>
      </c>
      <c r="AS118" s="100">
        <f>'Returns per Gal.'!AS125</f>
        <v>1.0192631402258063</v>
      </c>
      <c r="AT118" s="100">
        <f>'Returns per Gal.'!AT125</f>
        <v>0</v>
      </c>
      <c r="AU118" s="100">
        <f>'Returns per Gal.'!AU125</f>
        <v>1.5409324821198673</v>
      </c>
      <c r="AV118" s="112">
        <f>'Returns per Gal.'!AV125</f>
        <v>0</v>
      </c>
      <c r="AW118" s="111">
        <f>'Returns per Gal.'!AW125</f>
        <v>0</v>
      </c>
      <c r="AX118" s="100">
        <f>'Returns per Gal.'!AX125</f>
        <v>1.9940824821198673</v>
      </c>
      <c r="AY118" s="100">
        <f>'Returns per Gal.'!AY125</f>
        <v>0</v>
      </c>
      <c r="AZ118" s="100">
        <f>'Returns per Gal.'!AZ125</f>
        <v>2.2076123396956246</v>
      </c>
      <c r="BA118" s="112">
        <f>'Returns per Gal.'!BA125</f>
        <v>0</v>
      </c>
      <c r="BB118" s="111"/>
      <c r="BC118" s="100">
        <f>'Returns per Gal.'!BD125</f>
        <v>0.21521618052700919</v>
      </c>
      <c r="BD118" s="100">
        <f>'Returns per Gal.'!BE125</f>
        <v>0</v>
      </c>
      <c r="BE118" s="100">
        <f>'Returns per Gal.'!BF125</f>
        <v>1.6863229512518174E-3</v>
      </c>
      <c r="BF118" s="100">
        <f>'Returns per Gal.'!BG125</f>
        <v>0</v>
      </c>
      <c r="BG118" s="100">
        <f>'Returns per Gal.'!BH125</f>
        <v>0.34903462139765029</v>
      </c>
      <c r="BH118" s="100">
        <f>'Returns per Gal.'!BI125</f>
        <v>0</v>
      </c>
      <c r="BI118" s="100">
        <f>'Returns per Gal.'!BJ125</f>
        <v>-0.34734829844639847</v>
      </c>
      <c r="BJ118" s="57"/>
      <c r="BL118" s="200">
        <f>'Returns per Bu.'!H125</f>
        <v>3.3420357142857129</v>
      </c>
      <c r="BM118" s="189">
        <f>'Returns per Bu.'!I125</f>
        <v>0</v>
      </c>
      <c r="BN118" s="183">
        <f>'Returns per Bu.'!Q125</f>
        <v>6.1860362554112536</v>
      </c>
      <c r="BO118" s="183">
        <f>'Returns per Bu.'!R125</f>
        <v>0</v>
      </c>
      <c r="BP118" s="361">
        <f>'Returns per Bu.'!S125</f>
        <v>4.3193326541991315</v>
      </c>
      <c r="BQ118" s="182">
        <f>'Returns per Bu.'!AE125</f>
        <v>0</v>
      </c>
      <c r="BR118" s="186">
        <f>'Returns per Bu.'!AF125</f>
        <v>0.30291403233924796</v>
      </c>
      <c r="BS118" s="182">
        <f>'Returns per Bu.'!AM125</f>
        <v>0</v>
      </c>
      <c r="BT118" s="179">
        <f>'Returns per Bu.'!AN125</f>
        <v>4.314610949935628</v>
      </c>
      <c r="BU118" s="182"/>
      <c r="BV118" s="15">
        <f t="shared" si="22"/>
        <v>2.8539367926322572</v>
      </c>
      <c r="BW118" s="100">
        <f>'Returns per Bu.'!AJ125</f>
        <v>1.4606741573033708</v>
      </c>
      <c r="BX118" s="100"/>
      <c r="BY118" s="100">
        <f t="shared" si="23"/>
        <v>1.0192631402258063</v>
      </c>
    </row>
    <row r="119" spans="1:77" ht="13.15" x14ac:dyDescent="0.4">
      <c r="A119" s="8">
        <v>41913</v>
      </c>
      <c r="C119" s="58"/>
      <c r="D119" s="280">
        <v>1.5606521739130437</v>
      </c>
      <c r="F119" s="281">
        <v>102.86363636363636</v>
      </c>
      <c r="H119" s="15">
        <v>3.2640909090909087</v>
      </c>
      <c r="J119" s="291">
        <v>6.67</v>
      </c>
      <c r="K119" s="208"/>
      <c r="M119" s="100">
        <f>'Returns per Gal.'!M126</f>
        <v>1.5606521739130437</v>
      </c>
      <c r="N119" s="115">
        <f>'Returns per Gal.'!N126</f>
        <v>0</v>
      </c>
      <c r="O119" s="100">
        <f>'Returns per Gal.'!O126</f>
        <v>0.3122646103896104</v>
      </c>
      <c r="P119" s="100">
        <f>'Returns per Gal.'!P126</f>
        <v>0</v>
      </c>
      <c r="Q119" s="100">
        <f>'Returns per Gal.'!Q126</f>
        <v>1.872916784302654</v>
      </c>
      <c r="R119" s="117">
        <f>'Returns per Gal.'!R126</f>
        <v>0</v>
      </c>
      <c r="S119" s="115">
        <f>'Returns per Gal.'!S126</f>
        <v>0</v>
      </c>
      <c r="T119" s="100">
        <f>'Returns per Gal.'!T126</f>
        <v>1.1657467532467531</v>
      </c>
      <c r="U119" s="115">
        <f>'Returns per Gal.'!U126</f>
        <v>0</v>
      </c>
      <c r="V119" s="100">
        <f>'Returns per Gal.'!V126</f>
        <v>0.2001</v>
      </c>
      <c r="W119" s="115">
        <f>'Returns per Gal.'!W126</f>
        <v>0</v>
      </c>
      <c r="X119" s="100">
        <f>'Returns per Gal.'!X126</f>
        <v>0.21914999999999998</v>
      </c>
      <c r="Y119" s="115">
        <f>'Returns per Gal.'!Y126</f>
        <v>0</v>
      </c>
      <c r="Z119" s="100">
        <f>'Returns per Gal.'!Z126</f>
        <v>1.584996753246753</v>
      </c>
      <c r="AA119" s="115">
        <f>'Returns per Gal.'!AA126</f>
        <v>0</v>
      </c>
      <c r="AB119" s="100">
        <f>'Returns per Gal.'!AB126</f>
        <v>0.2135298575757576</v>
      </c>
      <c r="AC119" s="115">
        <f>'Returns per Gal.'!AC126</f>
        <v>0</v>
      </c>
      <c r="AD119" s="100">
        <f>'Returns per Gal.'!AD126</f>
        <v>1.7985266108225106</v>
      </c>
      <c r="AE119" s="115">
        <f>'Returns per Gal.'!AE126</f>
        <v>0</v>
      </c>
      <c r="AF119" s="100">
        <f>'Returns per Gal.'!AF126</f>
        <v>1.4862620004329004</v>
      </c>
      <c r="AG119" s="112"/>
      <c r="AH119" s="100">
        <f>'Returns per Gal.'!AF126</f>
        <v>1.4862620004329004</v>
      </c>
      <c r="AI119" s="100">
        <f>'Returns per Gal.'!AI126</f>
        <v>0.46857003105590089</v>
      </c>
      <c r="AJ119" s="100">
        <f>'Returns per Gal.'!AH126</f>
        <v>0</v>
      </c>
      <c r="AK119" s="100">
        <f>'Returns per Gal.'!AK126</f>
        <v>0.28792003105590092</v>
      </c>
      <c r="AL119" s="100">
        <f>'Returns per Gal.'!AL126</f>
        <v>0</v>
      </c>
      <c r="AM119" s="100">
        <f>'Returns per Gal.'!AM126</f>
        <v>7.4390173480143318E-2</v>
      </c>
      <c r="AN119" s="87">
        <f>'Returns per Gal.'!AN126</f>
        <v>0</v>
      </c>
      <c r="AO119" s="15">
        <f>'Returns per Gal.'!AO126</f>
        <v>0</v>
      </c>
      <c r="AP119" s="88">
        <f>'Returns per Gal.'!AP126</f>
        <v>0</v>
      </c>
      <c r="AQ119" s="100">
        <f>'Returns per Gal.'!AQ126</f>
        <v>0.521669341894061</v>
      </c>
      <c r="AR119" s="100">
        <f>'Returns per Gal.'!AR126</f>
        <v>0</v>
      </c>
      <c r="AS119" s="100">
        <f>'Returns per Gal.'!AS126</f>
        <v>1.0223068783649347</v>
      </c>
      <c r="AT119" s="100">
        <f>'Returns per Gal.'!AT126</f>
        <v>0</v>
      </c>
      <c r="AU119" s="100">
        <f>'Returns per Gal.'!AU126</f>
        <v>1.5439762202589957</v>
      </c>
      <c r="AV119" s="112">
        <f>'Returns per Gal.'!AV126</f>
        <v>0</v>
      </c>
      <c r="AW119" s="111">
        <f>'Returns per Gal.'!AW126</f>
        <v>0</v>
      </c>
      <c r="AX119" s="100">
        <f>'Returns per Gal.'!AX126</f>
        <v>1.9632262202589956</v>
      </c>
      <c r="AY119" s="100">
        <f>'Returns per Gal.'!AY126</f>
        <v>0</v>
      </c>
      <c r="AZ119" s="100">
        <f>'Returns per Gal.'!AZ126</f>
        <v>2.176756077834753</v>
      </c>
      <c r="BA119" s="112">
        <f>'Returns per Gal.'!BA126</f>
        <v>0</v>
      </c>
      <c r="BB119" s="111"/>
      <c r="BC119" s="100">
        <f>'Returns per Gal.'!BD126</f>
        <v>-9.0309435956341666E-2</v>
      </c>
      <c r="BD119" s="100">
        <f>'Returns per Gal.'!BE126</f>
        <v>0</v>
      </c>
      <c r="BE119" s="100">
        <f>'Returns per Gal.'!BF126</f>
        <v>-0.30383929353209904</v>
      </c>
      <c r="BF119" s="100">
        <f>'Returns per Gal.'!BG126</f>
        <v>0</v>
      </c>
      <c r="BG119" s="100">
        <f>'Returns per Gal.'!BH126</f>
        <v>7.439017348014354E-2</v>
      </c>
      <c r="BH119" s="100">
        <f>'Returns per Gal.'!BI126</f>
        <v>0</v>
      </c>
      <c r="BI119" s="100">
        <f>'Returns per Gal.'!BJ126</f>
        <v>-0.37822946701224258</v>
      </c>
      <c r="BJ119" s="57"/>
      <c r="BL119" s="200">
        <f>'Returns per Bu.'!H126</f>
        <v>3.2640909090909087</v>
      </c>
      <c r="BM119" s="189">
        <f>'Returns per Bu.'!I126</f>
        <v>0</v>
      </c>
      <c r="BN119" s="183">
        <f>'Returns per Bu.'!Q126</f>
        <v>5.2441669960474311</v>
      </c>
      <c r="BO119" s="183">
        <f>'Returns per Bu.'!R126</f>
        <v>0</v>
      </c>
      <c r="BP119" s="361">
        <f>'Returns per Bu.'!S126</f>
        <v>3.47238339483531</v>
      </c>
      <c r="BQ119" s="182">
        <f>'Returns per Bu.'!AE126</f>
        <v>0</v>
      </c>
      <c r="BR119" s="186">
        <f>'Returns per Bu.'!AF126</f>
        <v>6.4560436225648693E-2</v>
      </c>
      <c r="BS119" s="182">
        <f>'Returns per Bu.'!AM126</f>
        <v>0</v>
      </c>
      <c r="BT119" s="179">
        <f>'Returns per Bu.'!AN126</f>
        <v>4.323133416725188</v>
      </c>
      <c r="BU119" s="182"/>
      <c r="BV119" s="15">
        <f t="shared" si="22"/>
        <v>2.8624592594218172</v>
      </c>
      <c r="BW119" s="100">
        <f>'Returns per Bu.'!AJ126</f>
        <v>1.4606741573033708</v>
      </c>
      <c r="BX119" s="100"/>
      <c r="BY119" s="100">
        <f t="shared" si="23"/>
        <v>1.0223068783649347</v>
      </c>
    </row>
    <row r="120" spans="1:77" ht="13.15" x14ac:dyDescent="0.4">
      <c r="A120" s="8">
        <v>41944</v>
      </c>
      <c r="C120" s="58"/>
      <c r="D120" s="280">
        <v>2.0038888888888886</v>
      </c>
      <c r="F120" s="281">
        <v>108.33823529411765</v>
      </c>
      <c r="H120" s="15">
        <v>3.5112500000000004</v>
      </c>
      <c r="J120" s="291">
        <v>6.49</v>
      </c>
      <c r="K120" s="208"/>
      <c r="L120" s="12"/>
      <c r="M120" s="100">
        <f>'Returns per Gal.'!M127</f>
        <v>2.0038888888888886</v>
      </c>
      <c r="N120" s="115">
        <f>'Returns per Gal.'!N127</f>
        <v>0</v>
      </c>
      <c r="O120" s="100">
        <f>'Returns per Gal.'!O127</f>
        <v>0.32888392857142862</v>
      </c>
      <c r="P120" s="100">
        <f>'Returns per Gal.'!P127</f>
        <v>0</v>
      </c>
      <c r="Q120" s="100">
        <f>'Returns per Gal.'!Q127</f>
        <v>2.3327728174603171</v>
      </c>
      <c r="R120" s="117">
        <f>'Returns per Gal.'!R127</f>
        <v>0</v>
      </c>
      <c r="S120" s="115">
        <f>'Returns per Gal.'!S127</f>
        <v>0</v>
      </c>
      <c r="T120" s="100">
        <f>'Returns per Gal.'!T127</f>
        <v>1.2540178571428573</v>
      </c>
      <c r="U120" s="115">
        <f>'Returns per Gal.'!U127</f>
        <v>0</v>
      </c>
      <c r="V120" s="100">
        <f>'Returns per Gal.'!V127</f>
        <v>0.19470000000000001</v>
      </c>
      <c r="W120" s="115">
        <f>'Returns per Gal.'!W127</f>
        <v>0</v>
      </c>
      <c r="X120" s="100">
        <f>'Returns per Gal.'!X127</f>
        <v>0.21914999999999998</v>
      </c>
      <c r="Y120" s="115">
        <f>'Returns per Gal.'!Y127</f>
        <v>0</v>
      </c>
      <c r="Z120" s="100">
        <f>'Returns per Gal.'!Z127</f>
        <v>1.6678678571428573</v>
      </c>
      <c r="AA120" s="115">
        <f>'Returns per Gal.'!AA127</f>
        <v>0</v>
      </c>
      <c r="AB120" s="100">
        <f>'Returns per Gal.'!AB127</f>
        <v>0.2135298575757576</v>
      </c>
      <c r="AC120" s="115">
        <f>'Returns per Gal.'!AC127</f>
        <v>0</v>
      </c>
      <c r="AD120" s="100">
        <f>'Returns per Gal.'!AD127</f>
        <v>1.8813977147186149</v>
      </c>
      <c r="AE120" s="115">
        <f>'Returns per Gal.'!AE127</f>
        <v>0</v>
      </c>
      <c r="AF120" s="100">
        <f>'Returns per Gal.'!AF127</f>
        <v>1.5525137861471863</v>
      </c>
      <c r="AG120" s="112"/>
      <c r="AH120" s="100">
        <f>'Returns per Gal.'!AF127</f>
        <v>1.5525137861471863</v>
      </c>
      <c r="AI120" s="100">
        <f>'Returns per Gal.'!AI127</f>
        <v>0.8455549603174598</v>
      </c>
      <c r="AJ120" s="100">
        <f>'Returns per Gal.'!AH127</f>
        <v>0</v>
      </c>
      <c r="AK120" s="100">
        <f>'Returns per Gal.'!AK127</f>
        <v>0.66490496031745971</v>
      </c>
      <c r="AL120" s="100">
        <f>'Returns per Gal.'!AL127</f>
        <v>0</v>
      </c>
      <c r="AM120" s="100">
        <f>'Returns per Gal.'!AM127</f>
        <v>0.45137510274170212</v>
      </c>
      <c r="AN120" s="87">
        <f>'Returns per Gal.'!AN127</f>
        <v>0</v>
      </c>
      <c r="AO120" s="15">
        <f>'Returns per Gal.'!AO127</f>
        <v>0</v>
      </c>
      <c r="AP120" s="88">
        <f>'Returns per Gal.'!AP127</f>
        <v>0</v>
      </c>
      <c r="AQ120" s="100">
        <f>'Returns per Gal.'!AQ127</f>
        <v>0.521669341894061</v>
      </c>
      <c r="AR120" s="100">
        <f>'Returns per Gal.'!AR127</f>
        <v>0</v>
      </c>
      <c r="AS120" s="100">
        <f>'Returns per Gal.'!AS127</f>
        <v>1.0253506165040633</v>
      </c>
      <c r="AT120" s="100">
        <f>'Returns per Gal.'!AT127</f>
        <v>0</v>
      </c>
      <c r="AU120" s="100">
        <f>'Returns per Gal.'!AU127</f>
        <v>1.5470199583981243</v>
      </c>
      <c r="AV120" s="112">
        <f>'Returns per Gal.'!AV127</f>
        <v>0</v>
      </c>
      <c r="AW120" s="111">
        <f>'Returns per Gal.'!AW127</f>
        <v>0</v>
      </c>
      <c r="AX120" s="100">
        <f>'Returns per Gal.'!AX127</f>
        <v>1.9608699583981244</v>
      </c>
      <c r="AY120" s="100">
        <f>'Returns per Gal.'!AY127</f>
        <v>0</v>
      </c>
      <c r="AZ120" s="100">
        <f>'Returns per Gal.'!AZ127</f>
        <v>2.174399815973882</v>
      </c>
      <c r="BA120" s="112">
        <f>'Returns per Gal.'!BA127</f>
        <v>0</v>
      </c>
      <c r="BB120" s="111"/>
      <c r="BC120" s="100">
        <f>'Returns per Gal.'!BD127</f>
        <v>0.37190285906219267</v>
      </c>
      <c r="BD120" s="100">
        <f>'Returns per Gal.'!BE127</f>
        <v>0</v>
      </c>
      <c r="BE120" s="100">
        <f>'Returns per Gal.'!BF127</f>
        <v>0.15837300148643507</v>
      </c>
      <c r="BF120" s="100">
        <f>'Returns per Gal.'!BG127</f>
        <v>0</v>
      </c>
      <c r="BG120" s="100">
        <f>'Returns per Gal.'!BH127</f>
        <v>0.45137510274170212</v>
      </c>
      <c r="BH120" s="100">
        <f>'Returns per Gal.'!BI127</f>
        <v>0</v>
      </c>
      <c r="BI120" s="100">
        <f>'Returns per Gal.'!BJ127</f>
        <v>-0.29300210125526704</v>
      </c>
      <c r="BJ120" s="57"/>
      <c r="BL120" s="200">
        <f>'Returns per Bu.'!H127</f>
        <v>3.5112500000000004</v>
      </c>
      <c r="BM120" s="189">
        <f>'Returns per Bu.'!I127</f>
        <v>0</v>
      </c>
      <c r="BN120" s="183">
        <f>'Returns per Bu.'!Q127</f>
        <v>6.5317638888888876</v>
      </c>
      <c r="BO120" s="183">
        <f>'Returns per Bu.'!R127</f>
        <v>0</v>
      </c>
      <c r="BP120" s="361">
        <f>'Returns per Bu.'!S127</f>
        <v>4.7751002876767661</v>
      </c>
      <c r="BQ120" s="182">
        <f>'Returns per Bu.'!AE127</f>
        <v>0</v>
      </c>
      <c r="BR120" s="186">
        <f>'Returns per Bu.'!AF127</f>
        <v>0.39173149047944844</v>
      </c>
      <c r="BS120" s="182">
        <f>'Returns per Bu.'!AM127</f>
        <v>0</v>
      </c>
      <c r="BT120" s="179">
        <f>'Returns per Bu.'!AN127</f>
        <v>4.3316558835147481</v>
      </c>
      <c r="BU120" s="182"/>
      <c r="BV120" s="15">
        <f t="shared" si="22"/>
        <v>2.8709817262113773</v>
      </c>
      <c r="BW120" s="100">
        <f>'Returns per Bu.'!AJ127</f>
        <v>1.4606741573033708</v>
      </c>
      <c r="BX120" s="100"/>
      <c r="BY120" s="100">
        <f t="shared" si="23"/>
        <v>1.0253506165040633</v>
      </c>
    </row>
    <row r="121" spans="1:77" ht="13.15" x14ac:dyDescent="0.4">
      <c r="A121" s="75">
        <v>41974</v>
      </c>
      <c r="B121" s="30"/>
      <c r="C121" s="63"/>
      <c r="D121" s="104">
        <v>2.0152380952380944</v>
      </c>
      <c r="E121" s="30"/>
      <c r="F121" s="283">
        <v>138.26190476190476</v>
      </c>
      <c r="G121" s="30"/>
      <c r="H121" s="72">
        <v>3.774791666666665</v>
      </c>
      <c r="I121" s="30"/>
      <c r="J121" s="284">
        <v>6.91</v>
      </c>
      <c r="K121" s="211"/>
      <c r="L121" s="212"/>
      <c r="M121" s="104">
        <f>'Returns per Gal.'!M128</f>
        <v>2.0152380952380944</v>
      </c>
      <c r="N121" s="118">
        <f>'Returns per Gal.'!N128</f>
        <v>0</v>
      </c>
      <c r="O121" s="104">
        <f>'Returns per Gal.'!O128</f>
        <v>0.41972363945578234</v>
      </c>
      <c r="P121" s="104">
        <f>'Returns per Gal.'!P128</f>
        <v>0</v>
      </c>
      <c r="Q121" s="104">
        <f>'Returns per Gal.'!Q128</f>
        <v>2.4349617346938768</v>
      </c>
      <c r="R121" s="120">
        <f>'Returns per Gal.'!R128</f>
        <v>0</v>
      </c>
      <c r="S121" s="118">
        <f>'Returns per Gal.'!S128</f>
        <v>0</v>
      </c>
      <c r="T121" s="104">
        <f>'Returns per Gal.'!T128</f>
        <v>1.3481398809523804</v>
      </c>
      <c r="U121" s="118">
        <f>'Returns per Gal.'!U128</f>
        <v>0</v>
      </c>
      <c r="V121" s="104">
        <f>'Returns per Gal.'!V128</f>
        <v>0.20730000000000001</v>
      </c>
      <c r="W121" s="118">
        <f>'Returns per Gal.'!W128</f>
        <v>0</v>
      </c>
      <c r="X121" s="104">
        <f>'Returns per Gal.'!X128</f>
        <v>0.21914999999999998</v>
      </c>
      <c r="Y121" s="118">
        <f>'Returns per Gal.'!Y128</f>
        <v>0</v>
      </c>
      <c r="Z121" s="104">
        <f>'Returns per Gal.'!Z128</f>
        <v>1.7745898809523803</v>
      </c>
      <c r="AA121" s="118">
        <f>'Returns per Gal.'!AA128</f>
        <v>0</v>
      </c>
      <c r="AB121" s="104">
        <f>'Returns per Gal.'!AB128</f>
        <v>0.2135298575757576</v>
      </c>
      <c r="AC121" s="118">
        <f>'Returns per Gal.'!AC128</f>
        <v>0</v>
      </c>
      <c r="AD121" s="104">
        <f>'Returns per Gal.'!AD128</f>
        <v>1.9881197385281379</v>
      </c>
      <c r="AE121" s="118">
        <f>'Returns per Gal.'!AE128</f>
        <v>0</v>
      </c>
      <c r="AF121" s="104">
        <f>'Returns per Gal.'!AF128</f>
        <v>1.5683960990723556</v>
      </c>
      <c r="AG121" s="114"/>
      <c r="AH121" s="104">
        <f>'Returns per Gal.'!AF128</f>
        <v>1.5683960990723556</v>
      </c>
      <c r="AI121" s="104">
        <f>'Returns per Gal.'!AI128</f>
        <v>0.84102185374149641</v>
      </c>
      <c r="AJ121" s="104">
        <f>'Returns per Gal.'!AH128</f>
        <v>0</v>
      </c>
      <c r="AK121" s="104">
        <f>'Returns per Gal.'!AK128</f>
        <v>0.66037185374149643</v>
      </c>
      <c r="AL121" s="104">
        <f>'Returns per Gal.'!AL128</f>
        <v>0</v>
      </c>
      <c r="AM121" s="104">
        <f>'Returns per Gal.'!AM128</f>
        <v>0.44684199616573883</v>
      </c>
      <c r="AN121" s="89">
        <f>'Returns per Gal.'!AN128</f>
        <v>0</v>
      </c>
      <c r="AO121" s="72">
        <f>'Returns per Gal.'!AO128</f>
        <v>0</v>
      </c>
      <c r="AP121" s="90">
        <f>'Returns per Gal.'!AP128</f>
        <v>0</v>
      </c>
      <c r="AQ121" s="104">
        <f>'Returns per Gal.'!AQ128</f>
        <v>0.521669341894061</v>
      </c>
      <c r="AR121" s="104">
        <f>'Returns per Gal.'!AR128</f>
        <v>0</v>
      </c>
      <c r="AS121" s="104">
        <f>'Returns per Gal.'!AS128</f>
        <v>1.028394354643192</v>
      </c>
      <c r="AT121" s="104">
        <f>'Returns per Gal.'!AT128</f>
        <v>0</v>
      </c>
      <c r="AU121" s="104">
        <f>'Returns per Gal.'!AU128</f>
        <v>1.550063696537253</v>
      </c>
      <c r="AV121" s="114">
        <f>'Returns per Gal.'!AV128</f>
        <v>0</v>
      </c>
      <c r="AW121" s="113">
        <f>'Returns per Gal.'!AW128</f>
        <v>0</v>
      </c>
      <c r="AX121" s="104">
        <f>'Returns per Gal.'!AX128</f>
        <v>1.976513696537253</v>
      </c>
      <c r="AY121" s="104">
        <f>'Returns per Gal.'!AY128</f>
        <v>0</v>
      </c>
      <c r="AZ121" s="104">
        <f>'Returns per Gal.'!AZ128</f>
        <v>2.1900435541130108</v>
      </c>
      <c r="BA121" s="114">
        <f>'Returns per Gal.'!BA128</f>
        <v>0</v>
      </c>
      <c r="BB121" s="113"/>
      <c r="BC121" s="104">
        <f>'Returns per Gal.'!BD128</f>
        <v>0.45844803815662383</v>
      </c>
      <c r="BD121" s="104">
        <f>'Returns per Gal.'!BE128</f>
        <v>0</v>
      </c>
      <c r="BE121" s="104">
        <f>'Returns per Gal.'!BF128</f>
        <v>0.24491818058086601</v>
      </c>
      <c r="BF121" s="104">
        <f>'Returns per Gal.'!BG128</f>
        <v>0</v>
      </c>
      <c r="BG121" s="104">
        <f>'Returns per Gal.'!BH128</f>
        <v>0.44684199616573861</v>
      </c>
      <c r="BH121" s="104">
        <f>'Returns per Gal.'!BI128</f>
        <v>0</v>
      </c>
      <c r="BI121" s="104">
        <f>'Returns per Gal.'!BJ128</f>
        <v>-0.2019238155848726</v>
      </c>
      <c r="BJ121" s="71"/>
      <c r="BK121" s="30"/>
      <c r="BL121" s="201">
        <f>'Returns per Bu.'!H128</f>
        <v>3.774791666666665</v>
      </c>
      <c r="BM121" s="191">
        <f>'Returns per Bu.'!I128</f>
        <v>0</v>
      </c>
      <c r="BN121" s="184">
        <f>'Returns per Bu.'!Q128</f>
        <v>6.817892857142855</v>
      </c>
      <c r="BO121" s="184">
        <f>'Returns per Bu.'!R128</f>
        <v>0</v>
      </c>
      <c r="BP121" s="362">
        <f>'Returns per Bu.'!S128</f>
        <v>5.0259492559307333</v>
      </c>
      <c r="BQ121" s="181">
        <f>'Returns per Bu.'!AE128</f>
        <v>0</v>
      </c>
      <c r="BR121" s="187">
        <f>'Returns per Bu.'!AF128</f>
        <v>0.38779737762138855</v>
      </c>
      <c r="BS121" s="181">
        <f>'Returns per Bu.'!AM128</f>
        <v>0</v>
      </c>
      <c r="BT121" s="180">
        <f>'Returns per Bu.'!AN128</f>
        <v>4.3401783503043081</v>
      </c>
      <c r="BU121" s="181"/>
      <c r="BV121" s="72">
        <f t="shared" si="22"/>
        <v>2.8795041930009373</v>
      </c>
      <c r="BW121" s="104">
        <f>'Returns per Bu.'!AJ128</f>
        <v>1.4606741573033708</v>
      </c>
      <c r="BX121" s="104"/>
      <c r="BY121" s="104">
        <f t="shared" si="23"/>
        <v>1.028394354643192</v>
      </c>
    </row>
    <row r="122" spans="1:77" ht="13.15" x14ac:dyDescent="0.4">
      <c r="A122" s="22">
        <v>42005</v>
      </c>
      <c r="C122" s="58"/>
      <c r="D122" s="100">
        <v>1.3817500000000009</v>
      </c>
      <c r="E122" s="101"/>
      <c r="F122" s="102">
        <v>172.5625</v>
      </c>
      <c r="G122" s="101"/>
      <c r="H122" s="100">
        <v>3.7328750000000013</v>
      </c>
      <c r="I122" s="101"/>
      <c r="J122" s="291">
        <v>6.42</v>
      </c>
      <c r="K122" s="208"/>
      <c r="L122" s="12"/>
      <c r="M122" s="100">
        <f>'Returns per Gal.'!M129</f>
        <v>1.3817500000000009</v>
      </c>
      <c r="N122" s="115">
        <f>'Returns per Gal.'!N129</f>
        <v>0</v>
      </c>
      <c r="O122" s="100">
        <f>'Returns per Gal.'!O129</f>
        <v>0.52385044642857148</v>
      </c>
      <c r="P122" s="100">
        <f>'Returns per Gal.'!P129</f>
        <v>0</v>
      </c>
      <c r="Q122" s="100">
        <f>'Returns per Gal.'!Q129</f>
        <v>1.9056004464285725</v>
      </c>
      <c r="R122" s="117">
        <f>'Returns per Gal.'!R129</f>
        <v>0</v>
      </c>
      <c r="S122" s="115">
        <f>'Returns per Gal.'!S129</f>
        <v>0</v>
      </c>
      <c r="T122" s="100">
        <f>'Returns per Gal.'!T129</f>
        <v>1.3331696428571433</v>
      </c>
      <c r="U122" s="115">
        <f>'Returns per Gal.'!U129</f>
        <v>0</v>
      </c>
      <c r="V122" s="100">
        <f>'Returns per Gal.'!V129</f>
        <v>0.19260000000000002</v>
      </c>
      <c r="W122" s="115">
        <f>'Returns per Gal.'!W129</f>
        <v>0</v>
      </c>
      <c r="X122" s="100">
        <f>'Returns per Gal.'!X129</f>
        <v>0.21914999999999998</v>
      </c>
      <c r="Y122" s="115">
        <f>'Returns per Gal.'!Y129</f>
        <v>0</v>
      </c>
      <c r="Z122" s="100">
        <f>'Returns per Gal.'!Z129</f>
        <v>1.7449196428571434</v>
      </c>
      <c r="AA122" s="115">
        <f>'Returns per Gal.'!AA129</f>
        <v>0</v>
      </c>
      <c r="AB122" s="100">
        <f>'Returns per Gal.'!AB129</f>
        <v>0.2135298575757576</v>
      </c>
      <c r="AC122" s="115">
        <f>'Returns per Gal.'!AC129</f>
        <v>0</v>
      </c>
      <c r="AD122" s="100">
        <f>'Returns per Gal.'!AD129</f>
        <v>1.958449500432901</v>
      </c>
      <c r="AE122" s="115">
        <f>'Returns per Gal.'!AE129</f>
        <v>0</v>
      </c>
      <c r="AF122" s="100">
        <f>'Returns per Gal.'!AF129</f>
        <v>1.4345990540043294</v>
      </c>
      <c r="AG122" s="112"/>
      <c r="AH122" s="100">
        <f>'Returns per Gal.'!AF129</f>
        <v>1.4345990540043294</v>
      </c>
      <c r="AI122" s="100">
        <f>'Returns per Gal.'!AI129</f>
        <v>0.3413308035714292</v>
      </c>
      <c r="AJ122" s="100">
        <f>'Returns per Gal.'!AH129</f>
        <v>0</v>
      </c>
      <c r="AK122" s="100">
        <f>'Returns per Gal.'!AK129</f>
        <v>0.16068080357142911</v>
      </c>
      <c r="AL122" s="100">
        <f>'Returns per Gal.'!AL129</f>
        <v>0</v>
      </c>
      <c r="AM122" s="100">
        <f>'Returns per Gal.'!AM129</f>
        <v>-5.2849054004328488E-2</v>
      </c>
      <c r="AN122" s="87">
        <f>'Returns per Gal.'!AN129</f>
        <v>0</v>
      </c>
      <c r="AO122" s="15">
        <f>'Returns per Gal.'!AO129</f>
        <v>0</v>
      </c>
      <c r="AP122" s="88">
        <f>'Returns per Gal.'!AP129</f>
        <v>0</v>
      </c>
      <c r="AQ122" s="100">
        <f>'Returns per Gal.'!AQ129</f>
        <v>0.521669341894061</v>
      </c>
      <c r="AR122" s="100">
        <f>'Returns per Gal.'!AR129</f>
        <v>0</v>
      </c>
      <c r="AS122" s="100">
        <f>'Returns per Gal.'!AS129</f>
        <v>1.0314380927823203</v>
      </c>
      <c r="AT122" s="100">
        <f>'Returns per Gal.'!AT129</f>
        <v>0</v>
      </c>
      <c r="AU122" s="100">
        <f>'Returns per Gal.'!AU129</f>
        <v>1.5531074346763813</v>
      </c>
      <c r="AV122" s="112">
        <f>'Returns per Gal.'!AV129</f>
        <v>0</v>
      </c>
      <c r="AW122" s="111">
        <f>'Returns per Gal.'!AW129</f>
        <v>0</v>
      </c>
      <c r="AX122" s="100">
        <f>'Returns per Gal.'!AX129</f>
        <v>1.9648574346763814</v>
      </c>
      <c r="AY122" s="100">
        <f>'Returns per Gal.'!AY129</f>
        <v>0</v>
      </c>
      <c r="AZ122" s="100">
        <f>'Returns per Gal.'!AZ129</f>
        <v>2.1783872922521388</v>
      </c>
      <c r="BA122" s="112">
        <f>'Returns per Gal.'!BA129</f>
        <v>0</v>
      </c>
      <c r="BB122" s="111"/>
      <c r="BC122" s="100">
        <f>'Returns per Gal.'!BD129</f>
        <v>-5.9256988247808895E-2</v>
      </c>
      <c r="BD122" s="100">
        <f>'Returns per Gal.'!BE129</f>
        <v>0</v>
      </c>
      <c r="BE122" s="100">
        <f>'Returns per Gal.'!BF129</f>
        <v>-0.27278684582356627</v>
      </c>
      <c r="BF122" s="100">
        <f>'Returns per Gal.'!BG129</f>
        <v>0</v>
      </c>
      <c r="BG122" s="100">
        <f>'Returns per Gal.'!BH129</f>
        <v>-5.2849054004328266E-2</v>
      </c>
      <c r="BH122" s="100">
        <f>'Returns per Gal.'!BI129</f>
        <v>0</v>
      </c>
      <c r="BI122" s="100">
        <f>'Returns per Gal.'!BJ129</f>
        <v>-0.219937791819238</v>
      </c>
      <c r="BJ122" s="57"/>
      <c r="BL122" s="200">
        <f>'Returns per Bu.'!H129</f>
        <v>3.7328750000000013</v>
      </c>
      <c r="BM122" s="189">
        <f>'Returns per Bu.'!I129</f>
        <v>0</v>
      </c>
      <c r="BN122" s="183">
        <f>'Returns per Bu.'!Q129</f>
        <v>5.3356812500000022</v>
      </c>
      <c r="BO122" s="183">
        <f>'Returns per Bu.'!R129</f>
        <v>0</v>
      </c>
      <c r="BP122" s="361">
        <f>'Returns per Bu.'!S129</f>
        <v>3.5848976487878805</v>
      </c>
      <c r="BQ122" s="182">
        <f>'Returns per Bu.'!AE129</f>
        <v>0</v>
      </c>
      <c r="BR122" s="186">
        <f>'Returns per Bu.'!AF129</f>
        <v>-4.5865708076928691E-2</v>
      </c>
      <c r="BS122" s="182">
        <f>'Returns per Bu.'!AM129</f>
        <v>0</v>
      </c>
      <c r="BT122" s="179">
        <f>'Returns per Bu.'!AN129</f>
        <v>4.3487008170938672</v>
      </c>
      <c r="BU122" s="182"/>
      <c r="BV122" s="15">
        <f t="shared" si="22"/>
        <v>2.8880266597904964</v>
      </c>
      <c r="BW122" s="100">
        <f>'Returns per Bu.'!AJ129</f>
        <v>1.4606741573033708</v>
      </c>
      <c r="BX122" s="100"/>
      <c r="BY122" s="100">
        <f t="shared" si="23"/>
        <v>1.0314380927823203</v>
      </c>
    </row>
    <row r="123" spans="1:77" ht="13.15" x14ac:dyDescent="0.4">
      <c r="A123" s="8">
        <v>42036</v>
      </c>
      <c r="C123" s="58"/>
      <c r="D123" s="100">
        <v>1.3131578947368425</v>
      </c>
      <c r="E123" s="101"/>
      <c r="F123" s="102">
        <v>170.98684210526315</v>
      </c>
      <c r="G123" s="101"/>
      <c r="H123" s="100">
        <v>3.7432894736842113</v>
      </c>
      <c r="I123" s="101"/>
      <c r="J123" s="291">
        <v>5.65</v>
      </c>
      <c r="K123" s="208"/>
      <c r="M123" s="100">
        <f>'Returns per Gal.'!M130</f>
        <v>1.3131578947368425</v>
      </c>
      <c r="N123" s="115">
        <f>'Returns per Gal.'!N130</f>
        <v>0</v>
      </c>
      <c r="O123" s="100">
        <f>'Returns per Gal.'!O130</f>
        <v>0.51906719924812028</v>
      </c>
      <c r="P123" s="100">
        <f>'Returns per Gal.'!P130</f>
        <v>0</v>
      </c>
      <c r="Q123" s="100">
        <f>'Returns per Gal.'!Q130</f>
        <v>1.8322250939849627</v>
      </c>
      <c r="R123" s="117">
        <f>'Returns per Gal.'!R130</f>
        <v>0</v>
      </c>
      <c r="S123" s="115">
        <f>'Returns per Gal.'!S130</f>
        <v>0</v>
      </c>
      <c r="T123" s="100">
        <f>'Returns per Gal.'!T130</f>
        <v>1.3368890977443613</v>
      </c>
      <c r="U123" s="115">
        <f>'Returns per Gal.'!U130</f>
        <v>0</v>
      </c>
      <c r="V123" s="100">
        <f>'Returns per Gal.'!V130</f>
        <v>0.16950000000000001</v>
      </c>
      <c r="W123" s="115">
        <f>'Returns per Gal.'!W130</f>
        <v>0</v>
      </c>
      <c r="X123" s="100">
        <f>'Returns per Gal.'!X130</f>
        <v>0.21914999999999998</v>
      </c>
      <c r="Y123" s="115">
        <f>'Returns per Gal.'!Y130</f>
        <v>0</v>
      </c>
      <c r="Z123" s="100">
        <f>'Returns per Gal.'!Z130</f>
        <v>1.7255390977443612</v>
      </c>
      <c r="AA123" s="115">
        <f>'Returns per Gal.'!AA130</f>
        <v>0</v>
      </c>
      <c r="AB123" s="100">
        <f>'Returns per Gal.'!AB130</f>
        <v>0.2135298575757576</v>
      </c>
      <c r="AC123" s="115">
        <f>'Returns per Gal.'!AC130</f>
        <v>0</v>
      </c>
      <c r="AD123" s="100">
        <f>'Returns per Gal.'!AD130</f>
        <v>1.9390689553201188</v>
      </c>
      <c r="AE123" s="115">
        <f>'Returns per Gal.'!AE130</f>
        <v>0</v>
      </c>
      <c r="AF123" s="100">
        <f>'Returns per Gal.'!AF130</f>
        <v>1.4200017560719984</v>
      </c>
      <c r="AG123" s="112"/>
      <c r="AH123" s="100">
        <f>'Returns per Gal.'!AF130</f>
        <v>1.4200017560719984</v>
      </c>
      <c r="AI123" s="100">
        <f>'Returns per Gal.'!AI130</f>
        <v>0.28733599624060147</v>
      </c>
      <c r="AJ123" s="100">
        <f>'Returns per Gal.'!AH130</f>
        <v>0</v>
      </c>
      <c r="AK123" s="100">
        <f>'Returns per Gal.'!AK130</f>
        <v>0.10668599624060149</v>
      </c>
      <c r="AL123" s="100">
        <f>'Returns per Gal.'!AL130</f>
        <v>0</v>
      </c>
      <c r="AM123" s="100">
        <f>'Returns per Gal.'!AM130</f>
        <v>-0.10684386133515611</v>
      </c>
      <c r="AN123" s="87">
        <f>'Returns per Gal.'!AN130</f>
        <v>0</v>
      </c>
      <c r="AO123" s="15">
        <f>'Returns per Gal.'!AO130</f>
        <v>0</v>
      </c>
      <c r="AP123" s="88">
        <f>'Returns per Gal.'!AP130</f>
        <v>0</v>
      </c>
      <c r="AQ123" s="100">
        <f>'Returns per Gal.'!AQ130</f>
        <v>0.521669341894061</v>
      </c>
      <c r="AR123" s="100">
        <f>'Returns per Gal.'!AR130</f>
        <v>0</v>
      </c>
      <c r="AS123" s="100">
        <f>'Returns per Gal.'!AS130</f>
        <v>1.0344818309214487</v>
      </c>
      <c r="AT123" s="100">
        <f>'Returns per Gal.'!AT130</f>
        <v>0</v>
      </c>
      <c r="AU123" s="100">
        <f>'Returns per Gal.'!AU130</f>
        <v>1.5561511728155097</v>
      </c>
      <c r="AV123" s="112">
        <f>'Returns per Gal.'!AV130</f>
        <v>0</v>
      </c>
      <c r="AW123" s="111">
        <f>'Returns per Gal.'!AW130</f>
        <v>0</v>
      </c>
      <c r="AX123" s="100">
        <f>'Returns per Gal.'!AX130</f>
        <v>1.9448011728155097</v>
      </c>
      <c r="AY123" s="100">
        <f>'Returns per Gal.'!AY130</f>
        <v>0</v>
      </c>
      <c r="AZ123" s="100">
        <f>'Returns per Gal.'!AZ130</f>
        <v>2.1583310303912673</v>
      </c>
      <c r="BA123" s="112">
        <f>'Returns per Gal.'!BA130</f>
        <v>0</v>
      </c>
      <c r="BB123" s="111"/>
      <c r="BC123" s="100">
        <f>'Returns per Gal.'!BD130</f>
        <v>-0.11257607883054699</v>
      </c>
      <c r="BD123" s="100">
        <f>'Returns per Gal.'!BE130</f>
        <v>0</v>
      </c>
      <c r="BE123" s="100">
        <f>'Returns per Gal.'!BF130</f>
        <v>-0.32610593640630459</v>
      </c>
      <c r="BF123" s="100">
        <f>'Returns per Gal.'!BG130</f>
        <v>0</v>
      </c>
      <c r="BG123" s="100">
        <f>'Returns per Gal.'!BH130</f>
        <v>-0.10684386133515611</v>
      </c>
      <c r="BH123" s="100">
        <f>'Returns per Gal.'!BI130</f>
        <v>0</v>
      </c>
      <c r="BI123" s="100">
        <f>'Returns per Gal.'!BJ130</f>
        <v>-0.21926207507114848</v>
      </c>
      <c r="BJ123" s="57"/>
      <c r="BL123" s="200">
        <f>'Returns per Bu.'!H130</f>
        <v>3.7432894736842113</v>
      </c>
      <c r="BM123" s="189">
        <f>'Returns per Bu.'!I130</f>
        <v>0</v>
      </c>
      <c r="BN123" s="183">
        <f>'Returns per Bu.'!Q130</f>
        <v>5.1302302631578955</v>
      </c>
      <c r="BO123" s="183">
        <f>'Returns per Bu.'!R130</f>
        <v>0</v>
      </c>
      <c r="BP123" s="361">
        <f>'Returns per Bu.'!S130</f>
        <v>3.444126661945774</v>
      </c>
      <c r="BQ123" s="182">
        <f>'Returns per Bu.'!AE130</f>
        <v>0</v>
      </c>
      <c r="BR123" s="186">
        <f>'Returns per Bu.'!AF130</f>
        <v>-9.2725772412288146E-2</v>
      </c>
      <c r="BS123" s="182">
        <f>'Returns per Bu.'!AM130</f>
        <v>0</v>
      </c>
      <c r="BT123" s="179">
        <f>'Returns per Bu.'!AN130</f>
        <v>4.3572232838834273</v>
      </c>
      <c r="BU123" s="182"/>
      <c r="BV123" s="15">
        <f t="shared" ref="BV123" si="24">BT123-BW123</f>
        <v>2.8965491265800565</v>
      </c>
      <c r="BW123" s="100">
        <f>'Returns per Bu.'!AJ130</f>
        <v>1.4606741573033708</v>
      </c>
      <c r="BX123" s="100"/>
      <c r="BY123" s="100">
        <f t="shared" ref="BY123" si="25">AS123</f>
        <v>1.0344818309214487</v>
      </c>
    </row>
    <row r="124" spans="1:77" ht="13.15" x14ac:dyDescent="0.4">
      <c r="A124" s="8">
        <v>42064</v>
      </c>
      <c r="C124" s="58"/>
      <c r="D124" s="100">
        <v>1.3863636363636365</v>
      </c>
      <c r="E124" s="101"/>
      <c r="F124" s="102">
        <v>174.5</v>
      </c>
      <c r="G124" s="101"/>
      <c r="H124" s="100">
        <v>3.7748011363636351</v>
      </c>
      <c r="I124" s="101"/>
      <c r="J124" s="291">
        <v>5.69</v>
      </c>
      <c r="K124" s="208"/>
      <c r="M124" s="100">
        <f>'Returns per Gal.'!M131</f>
        <v>1.3863636363636365</v>
      </c>
      <c r="N124" s="115">
        <f>'Returns per Gal.'!N131</f>
        <v>0</v>
      </c>
      <c r="O124" s="100">
        <f>'Returns per Gal.'!O131</f>
        <v>0.52973214285714287</v>
      </c>
      <c r="P124" s="100">
        <f>'Returns per Gal.'!P131</f>
        <v>0</v>
      </c>
      <c r="Q124" s="100">
        <f>'Returns per Gal.'!Q131</f>
        <v>1.9160957792207793</v>
      </c>
      <c r="R124" s="117">
        <f>'Returns per Gal.'!R131</f>
        <v>0</v>
      </c>
      <c r="S124" s="115">
        <f>'Returns per Gal.'!S131</f>
        <v>0</v>
      </c>
      <c r="T124" s="100">
        <f>'Returns per Gal.'!T131</f>
        <v>1.3481432629870127</v>
      </c>
      <c r="U124" s="115">
        <f>'Returns per Gal.'!U131</f>
        <v>0</v>
      </c>
      <c r="V124" s="100">
        <f>'Returns per Gal.'!V131</f>
        <v>0.17070000000000002</v>
      </c>
      <c r="W124" s="115">
        <f>'Returns per Gal.'!W131</f>
        <v>0</v>
      </c>
      <c r="X124" s="100">
        <f>'Returns per Gal.'!X131</f>
        <v>0.21914999999999998</v>
      </c>
      <c r="Y124" s="115">
        <f>'Returns per Gal.'!Y131</f>
        <v>0</v>
      </c>
      <c r="Z124" s="100">
        <f>'Returns per Gal.'!Z131</f>
        <v>1.7379932629870127</v>
      </c>
      <c r="AA124" s="115">
        <f>'Returns per Gal.'!AA131</f>
        <v>0</v>
      </c>
      <c r="AB124" s="100">
        <f>'Returns per Gal.'!AB131</f>
        <v>0.2135298575757576</v>
      </c>
      <c r="AC124" s="115">
        <f>'Returns per Gal.'!AC131</f>
        <v>0</v>
      </c>
      <c r="AD124" s="100">
        <f>'Returns per Gal.'!AD131</f>
        <v>1.9515231205627703</v>
      </c>
      <c r="AE124" s="115">
        <f>'Returns per Gal.'!AE131</f>
        <v>0</v>
      </c>
      <c r="AF124" s="100">
        <f>'Returns per Gal.'!AF131</f>
        <v>1.4217909777056275</v>
      </c>
      <c r="AG124" s="112"/>
      <c r="AH124" s="100">
        <f>'Returns per Gal.'!AF131</f>
        <v>1.4217909777056275</v>
      </c>
      <c r="AI124" s="100">
        <f>'Returns per Gal.'!AI131</f>
        <v>0.35875251623376664</v>
      </c>
      <c r="AJ124" s="100">
        <f>'Returns per Gal.'!AH131</f>
        <v>0</v>
      </c>
      <c r="AK124" s="100">
        <f>'Returns per Gal.'!AK131</f>
        <v>0.17810251623376661</v>
      </c>
      <c r="AL124" s="100">
        <f>'Returns per Gal.'!AL131</f>
        <v>0</v>
      </c>
      <c r="AM124" s="100">
        <f>'Returns per Gal.'!AM131</f>
        <v>-3.5427341341990992E-2</v>
      </c>
      <c r="AN124" s="87">
        <f>'Returns per Gal.'!AN131</f>
        <v>0</v>
      </c>
      <c r="AO124" s="15">
        <f>'Returns per Gal.'!AO131</f>
        <v>0</v>
      </c>
      <c r="AP124" s="88">
        <f>'Returns per Gal.'!AP131</f>
        <v>0</v>
      </c>
      <c r="AQ124" s="100">
        <f>'Returns per Gal.'!AQ131</f>
        <v>0.521669341894061</v>
      </c>
      <c r="AR124" s="100">
        <f>'Returns per Gal.'!AR131</f>
        <v>0</v>
      </c>
      <c r="AS124" s="100">
        <f>'Returns per Gal.'!AS131</f>
        <v>1.0375255690605774</v>
      </c>
      <c r="AT124" s="100">
        <f>'Returns per Gal.'!AT131</f>
        <v>0</v>
      </c>
      <c r="AU124" s="100">
        <f>'Returns per Gal.'!AU131</f>
        <v>1.5591949109546384</v>
      </c>
      <c r="AV124" s="112">
        <f>'Returns per Gal.'!AV131</f>
        <v>0</v>
      </c>
      <c r="AW124" s="111">
        <f>'Returns per Gal.'!AW131</f>
        <v>0</v>
      </c>
      <c r="AX124" s="100">
        <f>'Returns per Gal.'!AX131</f>
        <v>1.9490449109546384</v>
      </c>
      <c r="AY124" s="100">
        <f>'Returns per Gal.'!AY131</f>
        <v>0</v>
      </c>
      <c r="AZ124" s="100">
        <f>'Returns per Gal.'!AZ131</f>
        <v>2.162574768530396</v>
      </c>
      <c r="BA124" s="112">
        <f>'Returns per Gal.'!BA131</f>
        <v>0</v>
      </c>
      <c r="BB124" s="111"/>
      <c r="BC124" s="100">
        <f>'Returns per Gal.'!BD131</f>
        <v>-3.2949131733859049E-2</v>
      </c>
      <c r="BD124" s="100">
        <f>'Returns per Gal.'!BE131</f>
        <v>0</v>
      </c>
      <c r="BE124" s="100">
        <f>'Returns per Gal.'!BF131</f>
        <v>-0.24647898930961665</v>
      </c>
      <c r="BF124" s="100">
        <f>'Returns per Gal.'!BG131</f>
        <v>0</v>
      </c>
      <c r="BG124" s="100">
        <f>'Returns per Gal.'!BH131</f>
        <v>-3.5427341341990992E-2</v>
      </c>
      <c r="BH124" s="100">
        <f>'Returns per Gal.'!BI131</f>
        <v>0</v>
      </c>
      <c r="BI124" s="100">
        <f>'Returns per Gal.'!BJ131</f>
        <v>-0.21105164796762566</v>
      </c>
      <c r="BJ124" s="57"/>
      <c r="BL124" s="200">
        <f>'Returns per Bu.'!H131</f>
        <v>3.7748011363636351</v>
      </c>
      <c r="BM124" s="189">
        <f>'Returns per Bu.'!I131</f>
        <v>0</v>
      </c>
      <c r="BN124" s="183">
        <f>'Returns per Bu.'!Q131</f>
        <v>5.3650681818181818</v>
      </c>
      <c r="BO124" s="183">
        <f>'Returns per Bu.'!R131</f>
        <v>0</v>
      </c>
      <c r="BP124" s="361">
        <f>'Returns per Bu.'!S131</f>
        <v>3.67560458060606</v>
      </c>
      <c r="BQ124" s="182">
        <f>'Returns per Bu.'!AE131</f>
        <v>0</v>
      </c>
      <c r="BR124" s="186">
        <f>'Returns per Bu.'!AF131</f>
        <v>-3.074605830788148E-2</v>
      </c>
      <c r="BS124" s="182">
        <f>'Returns per Bu.'!AM131</f>
        <v>0</v>
      </c>
      <c r="BT124" s="179">
        <f>'Returns per Bu.'!AN131</f>
        <v>4.3657457506729873</v>
      </c>
      <c r="BU124" s="182"/>
      <c r="BV124" s="15">
        <f t="shared" ref="BV124" si="26">BT124-BW124</f>
        <v>2.9050715933696165</v>
      </c>
      <c r="BW124" s="100">
        <f>'Returns per Bu.'!AJ131</f>
        <v>1.4606741573033708</v>
      </c>
      <c r="BX124" s="100"/>
      <c r="BY124" s="100">
        <f t="shared" ref="BY124" si="27">AS124</f>
        <v>1.0375255690605774</v>
      </c>
    </row>
    <row r="125" spans="1:77" ht="13.15" x14ac:dyDescent="0.4">
      <c r="A125" s="8">
        <v>42095</v>
      </c>
      <c r="C125" s="58"/>
      <c r="D125" s="100">
        <v>1.4792857142857136</v>
      </c>
      <c r="E125" s="101"/>
      <c r="F125" s="102">
        <v>180.5</v>
      </c>
      <c r="G125" s="101"/>
      <c r="H125" s="100">
        <v>3.68485119047619</v>
      </c>
      <c r="I125" s="101"/>
      <c r="J125" s="291">
        <v>4.4800000000000004</v>
      </c>
      <c r="K125" s="208"/>
      <c r="M125" s="100">
        <f>'Returns per Gal.'!M132</f>
        <v>1.4792857142857136</v>
      </c>
      <c r="N125" s="115">
        <f>'Returns per Gal.'!N132</f>
        <v>0</v>
      </c>
      <c r="O125" s="100">
        <f>'Returns per Gal.'!O132</f>
        <v>0.54794642857142861</v>
      </c>
      <c r="P125" s="100">
        <f>'Returns per Gal.'!P132</f>
        <v>0</v>
      </c>
      <c r="Q125" s="100">
        <f>'Returns per Gal.'!Q132</f>
        <v>2.0272321428571423</v>
      </c>
      <c r="R125" s="117">
        <f>'Returns per Gal.'!R132</f>
        <v>0</v>
      </c>
      <c r="S125" s="115">
        <f>'Returns per Gal.'!S132</f>
        <v>0</v>
      </c>
      <c r="T125" s="100">
        <f>'Returns per Gal.'!T132</f>
        <v>1.3160182823129252</v>
      </c>
      <c r="U125" s="115">
        <f>'Returns per Gal.'!U132</f>
        <v>0</v>
      </c>
      <c r="V125" s="100">
        <f>'Returns per Gal.'!V132</f>
        <v>0.13440000000000002</v>
      </c>
      <c r="W125" s="115">
        <f>'Returns per Gal.'!W132</f>
        <v>0</v>
      </c>
      <c r="X125" s="100">
        <f>'Returns per Gal.'!X132</f>
        <v>0.21914999999999998</v>
      </c>
      <c r="Y125" s="115">
        <f>'Returns per Gal.'!Y132</f>
        <v>0</v>
      </c>
      <c r="Z125" s="100">
        <f>'Returns per Gal.'!Z132</f>
        <v>1.6695682823129252</v>
      </c>
      <c r="AA125" s="115">
        <f>'Returns per Gal.'!AA132</f>
        <v>0</v>
      </c>
      <c r="AB125" s="100">
        <f>'Returns per Gal.'!AB132</f>
        <v>0.2135298575757576</v>
      </c>
      <c r="AC125" s="115">
        <f>'Returns per Gal.'!AC132</f>
        <v>0</v>
      </c>
      <c r="AD125" s="100">
        <f>'Returns per Gal.'!AD132</f>
        <v>1.8830981398886828</v>
      </c>
      <c r="AE125" s="115">
        <f>'Returns per Gal.'!AE132</f>
        <v>0</v>
      </c>
      <c r="AF125" s="100">
        <f>'Returns per Gal.'!AF132</f>
        <v>1.3351517113172542</v>
      </c>
      <c r="AG125" s="112"/>
      <c r="AH125" s="100">
        <f>'Returns per Gal.'!AF132</f>
        <v>1.3351517113172542</v>
      </c>
      <c r="AI125" s="100">
        <f>'Returns per Gal.'!AI132</f>
        <v>0.53831386054421704</v>
      </c>
      <c r="AJ125" s="100">
        <f>'Returns per Gal.'!AH132</f>
        <v>0</v>
      </c>
      <c r="AK125" s="100">
        <f>'Returns per Gal.'!AK132</f>
        <v>0.35766386054421706</v>
      </c>
      <c r="AL125" s="100">
        <f>'Returns per Gal.'!AL132</f>
        <v>0</v>
      </c>
      <c r="AM125" s="100">
        <f>'Returns per Gal.'!AM132</f>
        <v>0.14413400296845946</v>
      </c>
      <c r="AN125" s="87">
        <f>'Returns per Gal.'!AN132</f>
        <v>0</v>
      </c>
      <c r="AO125" s="15">
        <f>'Returns per Gal.'!AO132</f>
        <v>0</v>
      </c>
      <c r="AP125" s="88">
        <f>'Returns per Gal.'!AP132</f>
        <v>0</v>
      </c>
      <c r="AQ125" s="100">
        <f>'Returns per Gal.'!AQ132</f>
        <v>0.521669341894061</v>
      </c>
      <c r="AR125" s="100">
        <f>'Returns per Gal.'!AR132</f>
        <v>0</v>
      </c>
      <c r="AS125" s="100">
        <f>'Returns per Gal.'!AS132</f>
        <v>1.040569307199706</v>
      </c>
      <c r="AT125" s="100">
        <f>'Returns per Gal.'!AT132</f>
        <v>0</v>
      </c>
      <c r="AU125" s="100">
        <f>'Returns per Gal.'!AU132</f>
        <v>1.562238649093767</v>
      </c>
      <c r="AV125" s="112">
        <f>'Returns per Gal.'!AV132</f>
        <v>0</v>
      </c>
      <c r="AW125" s="111">
        <f>'Returns per Gal.'!AW132</f>
        <v>0</v>
      </c>
      <c r="AX125" s="100">
        <f>'Returns per Gal.'!AX132</f>
        <v>1.915788649093767</v>
      </c>
      <c r="AY125" s="100">
        <f>'Returns per Gal.'!AY132</f>
        <v>0</v>
      </c>
      <c r="AZ125" s="100">
        <f>'Returns per Gal.'!AZ132</f>
        <v>2.1293185066695246</v>
      </c>
      <c r="BA125" s="112">
        <f>'Returns per Gal.'!BA132</f>
        <v>0</v>
      </c>
      <c r="BB125" s="111"/>
      <c r="BC125" s="100">
        <f>'Returns per Gal.'!BD132</f>
        <v>0.11144349376337526</v>
      </c>
      <c r="BD125" s="100">
        <f>'Returns per Gal.'!BE132</f>
        <v>0</v>
      </c>
      <c r="BE125" s="100">
        <f>'Returns per Gal.'!BF132</f>
        <v>-0.10208636381238234</v>
      </c>
      <c r="BF125" s="100">
        <f>'Returns per Gal.'!BG132</f>
        <v>0</v>
      </c>
      <c r="BG125" s="100">
        <f>'Returns per Gal.'!BH132</f>
        <v>0.14413400296845946</v>
      </c>
      <c r="BH125" s="100">
        <f>'Returns per Gal.'!BI132</f>
        <v>0</v>
      </c>
      <c r="BI125" s="100">
        <f>'Returns per Gal.'!BJ132</f>
        <v>-0.2462203667808418</v>
      </c>
      <c r="BJ125" s="57"/>
      <c r="BL125" s="200">
        <f>'Returns per Bu.'!H132</f>
        <v>3.68485119047619</v>
      </c>
      <c r="BM125" s="189">
        <f>'Returns per Bu.'!I132</f>
        <v>0</v>
      </c>
      <c r="BN125" s="183">
        <f>'Returns per Bu.'!Q132</f>
        <v>5.6762499999999978</v>
      </c>
      <c r="BO125" s="183">
        <f>'Returns per Bu.'!R132</f>
        <v>0</v>
      </c>
      <c r="BP125" s="361">
        <f>'Returns per Bu.'!S132</f>
        <v>4.0884263987878757</v>
      </c>
      <c r="BQ125" s="182">
        <f>'Returns per Bu.'!AE132</f>
        <v>0</v>
      </c>
      <c r="BR125" s="186">
        <f>'Returns per Bu.'!AF132</f>
        <v>0.12508848509509823</v>
      </c>
      <c r="BS125" s="182">
        <f>'Returns per Bu.'!AM132</f>
        <v>0</v>
      </c>
      <c r="BT125" s="179">
        <f>'Returns per Bu.'!AN132</f>
        <v>4.3742682174625473</v>
      </c>
      <c r="BU125" s="182"/>
      <c r="BV125" s="15">
        <f t="shared" ref="BV125" si="28">BT125-BW125</f>
        <v>2.9135940601591765</v>
      </c>
      <c r="BW125" s="100">
        <f>'Returns per Bu.'!AJ132</f>
        <v>1.4606741573033708</v>
      </c>
      <c r="BX125" s="100"/>
      <c r="BY125" s="100">
        <f t="shared" ref="BY125" si="29">AS125</f>
        <v>1.040569307199706</v>
      </c>
    </row>
    <row r="126" spans="1:77" ht="13.15" x14ac:dyDescent="0.4">
      <c r="A126" s="8">
        <v>42125</v>
      </c>
      <c r="C126" s="58"/>
      <c r="D126" s="100">
        <v>1.5679999999999994</v>
      </c>
      <c r="E126" s="101"/>
      <c r="F126" s="102">
        <v>169.0625</v>
      </c>
      <c r="G126" s="101"/>
      <c r="H126" s="100">
        <v>3.5542500000000006</v>
      </c>
      <c r="I126" s="101"/>
      <c r="J126" s="291">
        <v>4.7699999999999996</v>
      </c>
      <c r="K126" s="208"/>
      <c r="L126" s="12"/>
      <c r="M126" s="100">
        <f>'Returns per Gal.'!M133</f>
        <v>1.5679999999999994</v>
      </c>
      <c r="N126" s="115">
        <f>'Returns per Gal.'!N133</f>
        <v>0</v>
      </c>
      <c r="O126" s="100">
        <f>'Returns per Gal.'!O133</f>
        <v>0.51322544642857149</v>
      </c>
      <c r="P126" s="100">
        <f>'Returns per Gal.'!P133</f>
        <v>0</v>
      </c>
      <c r="Q126" s="100">
        <f>'Returns per Gal.'!Q133</f>
        <v>2.0812254464285709</v>
      </c>
      <c r="R126" s="117">
        <f>'Returns per Gal.'!R133</f>
        <v>0</v>
      </c>
      <c r="S126" s="115">
        <f>'Returns per Gal.'!S133</f>
        <v>0</v>
      </c>
      <c r="T126" s="100">
        <f>'Returns per Gal.'!T133</f>
        <v>1.2693750000000004</v>
      </c>
      <c r="U126" s="115">
        <f>'Returns per Gal.'!U133</f>
        <v>0</v>
      </c>
      <c r="V126" s="100">
        <f>'Returns per Gal.'!V133</f>
        <v>0.1431</v>
      </c>
      <c r="W126" s="115">
        <f>'Returns per Gal.'!W133</f>
        <v>0</v>
      </c>
      <c r="X126" s="100">
        <f>'Returns per Gal.'!X133</f>
        <v>0.21914999999999998</v>
      </c>
      <c r="Y126" s="115">
        <f>'Returns per Gal.'!Y133</f>
        <v>0</v>
      </c>
      <c r="Z126" s="100">
        <f>'Returns per Gal.'!Z133</f>
        <v>1.6316250000000003</v>
      </c>
      <c r="AA126" s="115">
        <f>'Returns per Gal.'!AA133</f>
        <v>0</v>
      </c>
      <c r="AB126" s="100">
        <f>'Returns per Gal.'!AB133</f>
        <v>0.2135298575757576</v>
      </c>
      <c r="AC126" s="115">
        <f>'Returns per Gal.'!AC133</f>
        <v>0</v>
      </c>
      <c r="AD126" s="100">
        <f>'Returns per Gal.'!AD133</f>
        <v>1.8451548575757579</v>
      </c>
      <c r="AE126" s="115">
        <f>'Returns per Gal.'!AE133</f>
        <v>0</v>
      </c>
      <c r="AF126" s="100">
        <f>'Returns per Gal.'!AF133</f>
        <v>1.3319294111471864</v>
      </c>
      <c r="AG126" s="112"/>
      <c r="AH126" s="100">
        <f>'Returns per Gal.'!AF133</f>
        <v>1.3319294111471864</v>
      </c>
      <c r="AI126" s="100">
        <f>'Returns per Gal.'!AI133</f>
        <v>0.63025044642857053</v>
      </c>
      <c r="AJ126" s="100">
        <f>'Returns per Gal.'!AH133</f>
        <v>0</v>
      </c>
      <c r="AK126" s="100">
        <f>'Returns per Gal.'!AK133</f>
        <v>0.44960044642857055</v>
      </c>
      <c r="AL126" s="100">
        <f>'Returns per Gal.'!AL133</f>
        <v>0</v>
      </c>
      <c r="AM126" s="100">
        <f>'Returns per Gal.'!AM133</f>
        <v>0.23607058885281296</v>
      </c>
      <c r="AN126" s="87">
        <f>'Returns per Gal.'!AN133</f>
        <v>0</v>
      </c>
      <c r="AO126" s="15">
        <f>'Returns per Gal.'!AO133</f>
        <v>0</v>
      </c>
      <c r="AP126" s="88">
        <f>'Returns per Gal.'!AP133</f>
        <v>0</v>
      </c>
      <c r="AQ126" s="100">
        <f>'Returns per Gal.'!AQ133</f>
        <v>0.521669341894061</v>
      </c>
      <c r="AR126" s="100">
        <f>'Returns per Gal.'!AR133</f>
        <v>0</v>
      </c>
      <c r="AS126" s="100">
        <f>'Returns per Gal.'!AS133</f>
        <v>1.0436130453388346</v>
      </c>
      <c r="AT126" s="100">
        <f>'Returns per Gal.'!AT133</f>
        <v>0</v>
      </c>
      <c r="AU126" s="100">
        <f>'Returns per Gal.'!AU133</f>
        <v>1.5652823872328956</v>
      </c>
      <c r="AV126" s="112">
        <f>'Returns per Gal.'!AV133</f>
        <v>0</v>
      </c>
      <c r="AW126" s="111">
        <f>'Returns per Gal.'!AW133</f>
        <v>0</v>
      </c>
      <c r="AX126" s="100">
        <f>'Returns per Gal.'!AX133</f>
        <v>1.9275323872328955</v>
      </c>
      <c r="AY126" s="100">
        <f>'Returns per Gal.'!AY133</f>
        <v>0</v>
      </c>
      <c r="AZ126" s="100">
        <f>'Returns per Gal.'!AZ133</f>
        <v>2.1410622448086531</v>
      </c>
      <c r="BA126" s="112">
        <f>'Returns per Gal.'!BA133</f>
        <v>0</v>
      </c>
      <c r="BB126" s="111"/>
      <c r="BC126" s="100">
        <f>'Returns per Gal.'!BD133</f>
        <v>0.15369305919567533</v>
      </c>
      <c r="BD126" s="100">
        <f>'Returns per Gal.'!BE133</f>
        <v>0</v>
      </c>
      <c r="BE126" s="100">
        <f>'Returns per Gal.'!BF133</f>
        <v>-5.9836798380082268E-2</v>
      </c>
      <c r="BF126" s="100">
        <f>'Returns per Gal.'!BG133</f>
        <v>0</v>
      </c>
      <c r="BG126" s="100">
        <f>'Returns per Gal.'!BH133</f>
        <v>0.23607058885281296</v>
      </c>
      <c r="BH126" s="100">
        <f>'Returns per Gal.'!BI133</f>
        <v>0</v>
      </c>
      <c r="BI126" s="100">
        <f>'Returns per Gal.'!BJ133</f>
        <v>-0.29590738723289522</v>
      </c>
      <c r="BJ126" s="57"/>
      <c r="BL126" s="200">
        <f>'Returns per Bu.'!H133</f>
        <v>3.5542500000000006</v>
      </c>
      <c r="BM126" s="189">
        <f>'Returns per Bu.'!I133</f>
        <v>0</v>
      </c>
      <c r="BN126" s="183">
        <f>'Returns per Bu.'!Q133</f>
        <v>5.8274312499999983</v>
      </c>
      <c r="BO126" s="183">
        <f>'Returns per Bu.'!R133</f>
        <v>0</v>
      </c>
      <c r="BP126" s="361">
        <f>'Returns per Bu.'!S133</f>
        <v>4.2152476487878774</v>
      </c>
      <c r="BQ126" s="182">
        <f>'Returns per Bu.'!AE133</f>
        <v>0</v>
      </c>
      <c r="BR126" s="186">
        <f>'Returns per Bu.'!AF133</f>
        <v>0.20487679330995984</v>
      </c>
      <c r="BS126" s="182">
        <f>'Returns per Bu.'!AM133</f>
        <v>0</v>
      </c>
      <c r="BT126" s="179">
        <f>'Returns per Bu.'!AN133</f>
        <v>4.3827906842521074</v>
      </c>
      <c r="BU126" s="182"/>
      <c r="BV126" s="15">
        <f t="shared" ref="BV126" si="30">BT126-BW126</f>
        <v>2.9221165269487366</v>
      </c>
      <c r="BW126" s="100">
        <f>'Returns per Bu.'!AJ133</f>
        <v>1.4606741573033708</v>
      </c>
      <c r="BX126" s="100"/>
      <c r="BY126" s="100">
        <f t="shared" ref="BY126" si="31">AS126</f>
        <v>1.0436130453388346</v>
      </c>
    </row>
    <row r="127" spans="1:77" ht="13.15" x14ac:dyDescent="0.4">
      <c r="A127" s="8">
        <v>42156</v>
      </c>
      <c r="C127" s="58"/>
      <c r="D127" s="100">
        <v>1.4402272727272736</v>
      </c>
      <c r="E127" s="101"/>
      <c r="F127" s="102">
        <v>148.25</v>
      </c>
      <c r="G127" s="101"/>
      <c r="H127" s="100">
        <v>3.5038715909090898</v>
      </c>
      <c r="I127" s="101"/>
      <c r="J127" s="291">
        <v>4.78</v>
      </c>
      <c r="K127" s="208"/>
      <c r="L127" s="12"/>
      <c r="M127" s="100">
        <f>'Returns per Gal.'!M134</f>
        <v>1.4402272727272736</v>
      </c>
      <c r="N127" s="115">
        <f>'Returns per Gal.'!N134</f>
        <v>0</v>
      </c>
      <c r="O127" s="100">
        <f>'Returns per Gal.'!O134</f>
        <v>0.45004464285714285</v>
      </c>
      <c r="P127" s="100">
        <f>'Returns per Gal.'!P134</f>
        <v>0</v>
      </c>
      <c r="Q127" s="100">
        <f>'Returns per Gal.'!Q134</f>
        <v>1.8902719155844165</v>
      </c>
      <c r="R127" s="117">
        <f>'Returns per Gal.'!R134</f>
        <v>0</v>
      </c>
      <c r="S127" s="115">
        <f>'Returns per Gal.'!S134</f>
        <v>0</v>
      </c>
      <c r="T127" s="100">
        <f>'Returns per Gal.'!T134</f>
        <v>1.2513827110389608</v>
      </c>
      <c r="U127" s="115">
        <f>'Returns per Gal.'!U134</f>
        <v>0</v>
      </c>
      <c r="V127" s="100">
        <f>'Returns per Gal.'!V134</f>
        <v>0.1434</v>
      </c>
      <c r="W127" s="115">
        <f>'Returns per Gal.'!W134</f>
        <v>0</v>
      </c>
      <c r="X127" s="100">
        <f>'Returns per Gal.'!X134</f>
        <v>0.21914999999999998</v>
      </c>
      <c r="Y127" s="115">
        <f>'Returns per Gal.'!Y134</f>
        <v>0</v>
      </c>
      <c r="Z127" s="100">
        <f>'Returns per Gal.'!Z134</f>
        <v>1.6139327110389607</v>
      </c>
      <c r="AA127" s="115">
        <f>'Returns per Gal.'!AA134</f>
        <v>0</v>
      </c>
      <c r="AB127" s="100">
        <f>'Returns per Gal.'!AB134</f>
        <v>0.2135298575757576</v>
      </c>
      <c r="AC127" s="115">
        <f>'Returns per Gal.'!AC134</f>
        <v>0</v>
      </c>
      <c r="AD127" s="100">
        <f>'Returns per Gal.'!AD134</f>
        <v>1.8274625686147183</v>
      </c>
      <c r="AE127" s="115">
        <f>'Returns per Gal.'!AE134</f>
        <v>0</v>
      </c>
      <c r="AF127" s="100">
        <f>'Returns per Gal.'!AF134</f>
        <v>1.3774179257575754</v>
      </c>
      <c r="AG127" s="112"/>
      <c r="AH127" s="100">
        <f>'Returns per Gal.'!AF134</f>
        <v>1.3774179257575754</v>
      </c>
      <c r="AI127" s="100">
        <f>'Returns per Gal.'!AI134</f>
        <v>0.45698920454545577</v>
      </c>
      <c r="AJ127" s="100">
        <f>'Returns per Gal.'!AH134</f>
        <v>0</v>
      </c>
      <c r="AK127" s="100">
        <f>'Returns per Gal.'!AK134</f>
        <v>0.2763392045454558</v>
      </c>
      <c r="AL127" s="100">
        <f>'Returns per Gal.'!AL134</f>
        <v>0</v>
      </c>
      <c r="AM127" s="100">
        <f>'Returns per Gal.'!AM134</f>
        <v>6.2809346969698199E-2</v>
      </c>
      <c r="AN127" s="87">
        <f>'Returns per Gal.'!AN134</f>
        <v>0</v>
      </c>
      <c r="AO127" s="15">
        <f>'Returns per Gal.'!AO134</f>
        <v>0</v>
      </c>
      <c r="AP127" s="88">
        <f>'Returns per Gal.'!AP134</f>
        <v>0</v>
      </c>
      <c r="AQ127" s="100">
        <f>'Returns per Gal.'!AQ134</f>
        <v>0.521669341894061</v>
      </c>
      <c r="AR127" s="100">
        <f>'Returns per Gal.'!AR134</f>
        <v>0</v>
      </c>
      <c r="AS127" s="100">
        <f>'Returns per Gal.'!AS134</f>
        <v>1.0466567834779632</v>
      </c>
      <c r="AT127" s="100">
        <f>'Returns per Gal.'!AT134</f>
        <v>0</v>
      </c>
      <c r="AU127" s="100">
        <f>'Returns per Gal.'!AU134</f>
        <v>1.5683261253720242</v>
      </c>
      <c r="AV127" s="112">
        <f>'Returns per Gal.'!AV134</f>
        <v>0</v>
      </c>
      <c r="AW127" s="111">
        <f>'Returns per Gal.'!AW134</f>
        <v>0</v>
      </c>
      <c r="AX127" s="100">
        <f>'Returns per Gal.'!AX134</f>
        <v>1.9308761253720241</v>
      </c>
      <c r="AY127" s="100">
        <f>'Returns per Gal.'!AY134</f>
        <v>0</v>
      </c>
      <c r="AZ127" s="100">
        <f>'Returns per Gal.'!AZ134</f>
        <v>2.1444059829477817</v>
      </c>
      <c r="BA127" s="112">
        <f>'Returns per Gal.'!BA134</f>
        <v>0</v>
      </c>
      <c r="BB127" s="111"/>
      <c r="BC127" s="100">
        <f>'Returns per Gal.'!BD134</f>
        <v>-4.0604209787607592E-2</v>
      </c>
      <c r="BD127" s="100">
        <f>'Returns per Gal.'!BE134</f>
        <v>0</v>
      </c>
      <c r="BE127" s="100">
        <f>'Returns per Gal.'!BF134</f>
        <v>-0.25413406736336519</v>
      </c>
      <c r="BF127" s="100">
        <f>'Returns per Gal.'!BG134</f>
        <v>0</v>
      </c>
      <c r="BG127" s="100">
        <f>'Returns per Gal.'!BH134</f>
        <v>6.2809346969698199E-2</v>
      </c>
      <c r="BH127" s="100">
        <f>'Returns per Gal.'!BI134</f>
        <v>0</v>
      </c>
      <c r="BI127" s="100">
        <f>'Returns per Gal.'!BJ134</f>
        <v>-0.31694341433306339</v>
      </c>
      <c r="BJ127" s="57"/>
      <c r="BL127" s="200">
        <f>'Returns per Bu.'!H134</f>
        <v>3.5038715909090898</v>
      </c>
      <c r="BM127" s="189">
        <f>'Returns per Bu.'!I134</f>
        <v>0</v>
      </c>
      <c r="BN127" s="183">
        <f>'Returns per Bu.'!Q134</f>
        <v>5.292761363636366</v>
      </c>
      <c r="BO127" s="183">
        <f>'Returns per Bu.'!R134</f>
        <v>0</v>
      </c>
      <c r="BP127" s="361">
        <f>'Returns per Bu.'!S134</f>
        <v>3.6797377624242449</v>
      </c>
      <c r="BQ127" s="182">
        <f>'Returns per Bu.'!AE134</f>
        <v>0</v>
      </c>
      <c r="BR127" s="186">
        <f>'Returns per Bu.'!AF134</f>
        <v>5.4509872066560362E-2</v>
      </c>
      <c r="BS127" s="182">
        <f>'Returns per Bu.'!AM134</f>
        <v>0</v>
      </c>
      <c r="BT127" s="179">
        <f>'Returns per Bu.'!AN134</f>
        <v>4.3913131510416674</v>
      </c>
      <c r="BU127" s="182"/>
      <c r="BV127" s="15">
        <f t="shared" ref="BV127" si="32">BT127-BW127</f>
        <v>2.9306389937382966</v>
      </c>
      <c r="BW127" s="100">
        <f>'Returns per Bu.'!AJ134</f>
        <v>1.4606741573033708</v>
      </c>
      <c r="BX127" s="100"/>
      <c r="BY127" s="100">
        <f t="shared" ref="BY127" si="33">AS127</f>
        <v>1.0466567834779632</v>
      </c>
    </row>
    <row r="128" spans="1:77" ht="13.15" x14ac:dyDescent="0.4">
      <c r="A128" s="8">
        <v>42186</v>
      </c>
      <c r="C128" s="58"/>
      <c r="D128" s="100">
        <v>1.4927272727272729</v>
      </c>
      <c r="E128" s="101"/>
      <c r="F128" s="102">
        <v>141.97727272727272</v>
      </c>
      <c r="G128" s="101"/>
      <c r="H128" s="100">
        <v>3.812727272727273</v>
      </c>
      <c r="I128" s="101"/>
      <c r="J128" s="291">
        <v>5.46</v>
      </c>
      <c r="K128" s="208"/>
      <c r="L128" s="12"/>
      <c r="M128" s="100">
        <f>'Returns per Gal.'!M135</f>
        <v>1.4927272727272729</v>
      </c>
      <c r="N128" s="115">
        <f>'Returns per Gal.'!N135</f>
        <v>0</v>
      </c>
      <c r="O128" s="100">
        <f>'Returns per Gal.'!O135</f>
        <v>0.43100243506493507</v>
      </c>
      <c r="P128" s="100">
        <f>'Returns per Gal.'!P135</f>
        <v>0</v>
      </c>
      <c r="Q128" s="100">
        <f>'Returns per Gal.'!Q135</f>
        <v>1.923729707792208</v>
      </c>
      <c r="R128" s="117">
        <f>'Returns per Gal.'!R135</f>
        <v>0</v>
      </c>
      <c r="S128" s="115">
        <f>'Returns per Gal.'!S135</f>
        <v>0</v>
      </c>
      <c r="T128" s="100">
        <f>'Returns per Gal.'!T135</f>
        <v>1.3616883116883118</v>
      </c>
      <c r="U128" s="115">
        <f>'Returns per Gal.'!U135</f>
        <v>0</v>
      </c>
      <c r="V128" s="100">
        <f>'Returns per Gal.'!V135</f>
        <v>0.1638</v>
      </c>
      <c r="W128" s="115">
        <f>'Returns per Gal.'!W135</f>
        <v>0</v>
      </c>
      <c r="X128" s="100">
        <f>'Returns per Gal.'!X135</f>
        <v>0.21914999999999998</v>
      </c>
      <c r="Y128" s="115">
        <f>'Returns per Gal.'!Y135</f>
        <v>0</v>
      </c>
      <c r="Z128" s="100">
        <f>'Returns per Gal.'!Z135</f>
        <v>1.7446383116883117</v>
      </c>
      <c r="AA128" s="115">
        <f>'Returns per Gal.'!AA135</f>
        <v>0</v>
      </c>
      <c r="AB128" s="100">
        <f>'Returns per Gal.'!AB135</f>
        <v>0.2135298575757576</v>
      </c>
      <c r="AC128" s="115">
        <f>'Returns per Gal.'!AC135</f>
        <v>0</v>
      </c>
      <c r="AD128" s="100">
        <f>'Returns per Gal.'!AD135</f>
        <v>1.9581681692640693</v>
      </c>
      <c r="AE128" s="115">
        <f>'Returns per Gal.'!AE135</f>
        <v>0</v>
      </c>
      <c r="AF128" s="100">
        <f>'Returns per Gal.'!AF135</f>
        <v>1.5271657341991343</v>
      </c>
      <c r="AG128" s="112"/>
      <c r="AH128" s="100">
        <f>'Returns per Gal.'!AF135</f>
        <v>1.5271657341991343</v>
      </c>
      <c r="AI128" s="100">
        <f>'Returns per Gal.'!AI135</f>
        <v>0.35974139610389616</v>
      </c>
      <c r="AJ128" s="100">
        <f>'Returns per Gal.'!AH135</f>
        <v>0</v>
      </c>
      <c r="AK128" s="100">
        <f>'Returns per Gal.'!AK135</f>
        <v>0.17909139610389624</v>
      </c>
      <c r="AL128" s="100">
        <f>'Returns per Gal.'!AL135</f>
        <v>0</v>
      </c>
      <c r="AM128" s="100">
        <f>'Returns per Gal.'!AM135</f>
        <v>-3.4438461471861359E-2</v>
      </c>
      <c r="AN128" s="87">
        <f>'Returns per Gal.'!AN135</f>
        <v>0</v>
      </c>
      <c r="AO128" s="15">
        <f>'Returns per Gal.'!AO135</f>
        <v>0</v>
      </c>
      <c r="AP128" s="88">
        <f>'Returns per Gal.'!AP135</f>
        <v>0</v>
      </c>
      <c r="AQ128" s="100">
        <f>'Returns per Gal.'!AQ135</f>
        <v>0.521669341894061</v>
      </c>
      <c r="AR128" s="100">
        <f>'Returns per Gal.'!AR135</f>
        <v>0</v>
      </c>
      <c r="AS128" s="100">
        <f>'Returns per Gal.'!AS135</f>
        <v>1.0497005216170918</v>
      </c>
      <c r="AT128" s="100">
        <f>'Returns per Gal.'!AT135</f>
        <v>0</v>
      </c>
      <c r="AU128" s="100">
        <f>'Returns per Gal.'!AU135</f>
        <v>1.5713698635111528</v>
      </c>
      <c r="AV128" s="112">
        <f>'Returns per Gal.'!AV135</f>
        <v>0</v>
      </c>
      <c r="AW128" s="111">
        <f>'Returns per Gal.'!AW135</f>
        <v>0</v>
      </c>
      <c r="AX128" s="100">
        <f>'Returns per Gal.'!AX135</f>
        <v>1.9543198635111527</v>
      </c>
      <c r="AY128" s="100">
        <f>'Returns per Gal.'!AY135</f>
        <v>0</v>
      </c>
      <c r="AZ128" s="100">
        <f>'Returns per Gal.'!AZ135</f>
        <v>2.1678497210869105</v>
      </c>
      <c r="BA128" s="112">
        <f>'Returns per Gal.'!BA135</f>
        <v>0</v>
      </c>
      <c r="BB128" s="111"/>
      <c r="BC128" s="100">
        <f>'Returns per Gal.'!BD135</f>
        <v>-3.0590155718944745E-2</v>
      </c>
      <c r="BD128" s="100">
        <f>'Returns per Gal.'!BE135</f>
        <v>0</v>
      </c>
      <c r="BE128" s="100">
        <f>'Returns per Gal.'!BF135</f>
        <v>-0.24412001329470256</v>
      </c>
      <c r="BF128" s="100">
        <f>'Returns per Gal.'!BG135</f>
        <v>0</v>
      </c>
      <c r="BG128" s="100">
        <f>'Returns per Gal.'!BH135</f>
        <v>-3.4438461471861581E-2</v>
      </c>
      <c r="BH128" s="100">
        <f>'Returns per Gal.'!BI135</f>
        <v>0</v>
      </c>
      <c r="BI128" s="100">
        <f>'Returns per Gal.'!BJ135</f>
        <v>-0.20968155182284098</v>
      </c>
      <c r="BJ128" s="57"/>
      <c r="BL128" s="200">
        <f>'Returns per Bu.'!H135</f>
        <v>3.812727272727273</v>
      </c>
      <c r="BM128" s="189">
        <f>'Returns per Bu.'!I135</f>
        <v>0</v>
      </c>
      <c r="BN128" s="183">
        <f>'Returns per Bu.'!Q135</f>
        <v>5.3864431818181817</v>
      </c>
      <c r="BO128" s="183">
        <f>'Returns per Bu.'!R135</f>
        <v>0</v>
      </c>
      <c r="BP128" s="361">
        <f>'Returns per Bu.'!S135</f>
        <v>3.7162995806060599</v>
      </c>
      <c r="BQ128" s="182">
        <f>'Returns per Bu.'!AE135</f>
        <v>0</v>
      </c>
      <c r="BR128" s="186">
        <f>'Returns per Bu.'!AF135</f>
        <v>-2.9887846627445588E-2</v>
      </c>
      <c r="BS128" s="182">
        <f>'Returns per Bu.'!AM135</f>
        <v>0</v>
      </c>
      <c r="BT128" s="179">
        <f>'Returns per Bu.'!AN135</f>
        <v>4.3998356178312275</v>
      </c>
      <c r="BU128" s="182"/>
      <c r="BV128" s="15">
        <f t="shared" ref="BV128" si="34">BT128-BW128</f>
        <v>2.9391614605278567</v>
      </c>
      <c r="BW128" s="100">
        <f>'Returns per Bu.'!AJ135</f>
        <v>1.4606741573033708</v>
      </c>
      <c r="BX128" s="100"/>
      <c r="BY128" s="100">
        <f t="shared" ref="BY128" si="35">AS128</f>
        <v>1.0497005216170918</v>
      </c>
    </row>
    <row r="129" spans="1:77" ht="13.15" x14ac:dyDescent="0.4">
      <c r="A129" s="8">
        <v>42217</v>
      </c>
      <c r="C129" s="58"/>
      <c r="D129" s="100">
        <v>1.4154761904761906</v>
      </c>
      <c r="E129" s="101"/>
      <c r="F129" s="102">
        <v>144.75</v>
      </c>
      <c r="G129" s="101"/>
      <c r="H129" s="100">
        <v>3.5095833333333326</v>
      </c>
      <c r="I129" s="101"/>
      <c r="J129" s="291">
        <v>5.13</v>
      </c>
      <c r="K129" s="208"/>
      <c r="L129" s="12"/>
      <c r="M129" s="100">
        <f>'Returns per Gal.'!M136</f>
        <v>1.4154761904761906</v>
      </c>
      <c r="N129" s="115">
        <f>'Returns per Gal.'!N136</f>
        <v>0</v>
      </c>
      <c r="O129" s="100">
        <f>'Returns per Gal.'!O136</f>
        <v>0.43941964285714291</v>
      </c>
      <c r="P129" s="100">
        <f>'Returns per Gal.'!P136</f>
        <v>0</v>
      </c>
      <c r="Q129" s="100">
        <f>'Returns per Gal.'!Q136</f>
        <v>1.8548958333333334</v>
      </c>
      <c r="R129" s="117">
        <f>'Returns per Gal.'!R136</f>
        <v>0</v>
      </c>
      <c r="S129" s="115">
        <f>'Returns per Gal.'!S136</f>
        <v>0</v>
      </c>
      <c r="T129" s="100">
        <f>'Returns per Gal.'!T136</f>
        <v>1.253422619047619</v>
      </c>
      <c r="U129" s="115">
        <f>'Returns per Gal.'!U136</f>
        <v>0</v>
      </c>
      <c r="V129" s="100">
        <f>'Returns per Gal.'!V136</f>
        <v>0.15390000000000001</v>
      </c>
      <c r="W129" s="115">
        <f>'Returns per Gal.'!W136</f>
        <v>0</v>
      </c>
      <c r="X129" s="100">
        <f>'Returns per Gal.'!X136</f>
        <v>0.21914999999999998</v>
      </c>
      <c r="Y129" s="115">
        <f>'Returns per Gal.'!Y136</f>
        <v>0</v>
      </c>
      <c r="Z129" s="100">
        <f>'Returns per Gal.'!Z136</f>
        <v>1.6264726190476189</v>
      </c>
      <c r="AA129" s="115">
        <f>'Returns per Gal.'!AA136</f>
        <v>0</v>
      </c>
      <c r="AB129" s="100">
        <f>'Returns per Gal.'!AB136</f>
        <v>0.2135298575757576</v>
      </c>
      <c r="AC129" s="115">
        <f>'Returns per Gal.'!AC136</f>
        <v>0</v>
      </c>
      <c r="AD129" s="100">
        <f>'Returns per Gal.'!AD136</f>
        <v>1.8400024766233765</v>
      </c>
      <c r="AE129" s="115">
        <f>'Returns per Gal.'!AE136</f>
        <v>0</v>
      </c>
      <c r="AF129" s="100">
        <f>'Returns per Gal.'!AF136</f>
        <v>1.4005828337662336</v>
      </c>
      <c r="AG129" s="112"/>
      <c r="AH129" s="100">
        <f>'Returns per Gal.'!AF136</f>
        <v>1.4005828337662336</v>
      </c>
      <c r="AI129" s="100">
        <f>'Returns per Gal.'!AI136</f>
        <v>0.40907321428571441</v>
      </c>
      <c r="AJ129" s="100">
        <f>'Returns per Gal.'!AH136</f>
        <v>0</v>
      </c>
      <c r="AK129" s="100">
        <f>'Returns per Gal.'!AK136</f>
        <v>0.22842321428571455</v>
      </c>
      <c r="AL129" s="100">
        <f>'Returns per Gal.'!AL136</f>
        <v>0</v>
      </c>
      <c r="AM129" s="100">
        <f>'Returns per Gal.'!AM136</f>
        <v>1.4893356709956951E-2</v>
      </c>
      <c r="AN129" s="87">
        <f>'Returns per Gal.'!AN136</f>
        <v>0</v>
      </c>
      <c r="AO129" s="15">
        <f>'Returns per Gal.'!AO136</f>
        <v>0</v>
      </c>
      <c r="AP129" s="88">
        <f>'Returns per Gal.'!AP136</f>
        <v>0</v>
      </c>
      <c r="AQ129" s="100">
        <f>'Returns per Gal.'!AQ136</f>
        <v>0.521669341894061</v>
      </c>
      <c r="AR129" s="100">
        <f>'Returns per Gal.'!AR136</f>
        <v>0</v>
      </c>
      <c r="AS129" s="100">
        <f>'Returns per Gal.'!AS136</f>
        <v>1.0527442597562204</v>
      </c>
      <c r="AT129" s="100">
        <f>'Returns per Gal.'!AT136</f>
        <v>0</v>
      </c>
      <c r="AU129" s="100">
        <f>'Returns per Gal.'!AU136</f>
        <v>1.5744136016502814</v>
      </c>
      <c r="AV129" s="112">
        <f>'Returns per Gal.'!AV136</f>
        <v>0</v>
      </c>
      <c r="AW129" s="111">
        <f>'Returns per Gal.'!AW136</f>
        <v>0</v>
      </c>
      <c r="AX129" s="100">
        <f>'Returns per Gal.'!AX136</f>
        <v>1.9474636016502813</v>
      </c>
      <c r="AY129" s="100">
        <f>'Returns per Gal.'!AY136</f>
        <v>0</v>
      </c>
      <c r="AZ129" s="100">
        <f>'Returns per Gal.'!AZ136</f>
        <v>2.1609934592260389</v>
      </c>
      <c r="BA129" s="112">
        <f>'Returns per Gal.'!BA136</f>
        <v>0</v>
      </c>
      <c r="BB129" s="111"/>
      <c r="BC129" s="100">
        <f>'Returns per Gal.'!BD136</f>
        <v>-9.2567768316947907E-2</v>
      </c>
      <c r="BD129" s="100">
        <f>'Returns per Gal.'!BE136</f>
        <v>0</v>
      </c>
      <c r="BE129" s="100">
        <f>'Returns per Gal.'!BF136</f>
        <v>-0.3060976258927055</v>
      </c>
      <c r="BF129" s="100">
        <f>'Returns per Gal.'!BG136</f>
        <v>0</v>
      </c>
      <c r="BG129" s="100">
        <f>'Returns per Gal.'!BH136</f>
        <v>1.4893356709956951E-2</v>
      </c>
      <c r="BH129" s="100">
        <f>'Returns per Gal.'!BI136</f>
        <v>0</v>
      </c>
      <c r="BI129" s="100">
        <f>'Returns per Gal.'!BJ136</f>
        <v>-0.32099098260266246</v>
      </c>
      <c r="BJ129" s="57"/>
      <c r="BL129" s="200">
        <f>'Returns per Bu.'!H136</f>
        <v>3.5095833333333326</v>
      </c>
      <c r="BM129" s="189">
        <f>'Returns per Bu.'!I136</f>
        <v>0</v>
      </c>
      <c r="BN129" s="183">
        <f>'Returns per Bu.'!Q136</f>
        <v>5.1937083333333334</v>
      </c>
      <c r="BO129" s="183">
        <f>'Returns per Bu.'!R136</f>
        <v>0</v>
      </c>
      <c r="BP129" s="361">
        <f>'Returns per Bu.'!S136</f>
        <v>3.5512847321212124</v>
      </c>
      <c r="BQ129" s="182">
        <f>'Returns per Bu.'!AE136</f>
        <v>0</v>
      </c>
      <c r="BR129" s="186">
        <f>'Returns per Bu.'!AF136</f>
        <v>1.2925384645267379E-2</v>
      </c>
      <c r="BS129" s="182">
        <f>'Returns per Bu.'!AM136</f>
        <v>0</v>
      </c>
      <c r="BT129" s="179">
        <f>'Returns per Bu.'!AN136</f>
        <v>4.4083580846207875</v>
      </c>
      <c r="BU129" s="182"/>
      <c r="BV129" s="15">
        <f t="shared" ref="BV129" si="36">BT129-BW129</f>
        <v>2.9476839273174167</v>
      </c>
      <c r="BW129" s="100">
        <f>'Returns per Bu.'!AJ136</f>
        <v>1.4606741573033708</v>
      </c>
      <c r="BX129" s="100"/>
      <c r="BY129" s="100">
        <f t="shared" ref="BY129" si="37">AS129</f>
        <v>1.0527442597562204</v>
      </c>
    </row>
    <row r="130" spans="1:77" ht="13.15" x14ac:dyDescent="0.4">
      <c r="A130" s="8">
        <v>42248</v>
      </c>
      <c r="C130" s="58"/>
      <c r="D130" s="100">
        <v>1.4080952380952378</v>
      </c>
      <c r="E130" s="101"/>
      <c r="F130" s="102">
        <v>130.26190476190476</v>
      </c>
      <c r="G130" s="101"/>
      <c r="H130" s="100">
        <v>3.5240476190476202</v>
      </c>
      <c r="I130" s="101"/>
      <c r="J130" s="291">
        <v>6.19</v>
      </c>
      <c r="K130" s="208"/>
      <c r="L130" s="12"/>
      <c r="M130" s="100">
        <f>'Returns per Gal.'!M137</f>
        <v>1.4080952380952378</v>
      </c>
      <c r="N130" s="115">
        <f>'Returns per Gal.'!N137</f>
        <v>0</v>
      </c>
      <c r="O130" s="100">
        <f>'Returns per Gal.'!O137</f>
        <v>0.39543792517006804</v>
      </c>
      <c r="P130" s="100">
        <f>'Returns per Gal.'!P137</f>
        <v>0</v>
      </c>
      <c r="Q130" s="100">
        <f>'Returns per Gal.'!Q137</f>
        <v>1.803533163265306</v>
      </c>
      <c r="R130" s="117">
        <f>'Returns per Gal.'!R137</f>
        <v>0</v>
      </c>
      <c r="S130" s="115">
        <f>'Returns per Gal.'!S137</f>
        <v>0</v>
      </c>
      <c r="T130" s="100">
        <f>'Returns per Gal.'!T137</f>
        <v>1.2585884353741501</v>
      </c>
      <c r="U130" s="115">
        <f>'Returns per Gal.'!U137</f>
        <v>0</v>
      </c>
      <c r="V130" s="100">
        <f>'Returns per Gal.'!V137</f>
        <v>0.1857</v>
      </c>
      <c r="W130" s="115">
        <f>'Returns per Gal.'!W137</f>
        <v>0</v>
      </c>
      <c r="X130" s="100">
        <f>'Returns per Gal.'!X137</f>
        <v>0.21914999999999998</v>
      </c>
      <c r="Y130" s="115">
        <f>'Returns per Gal.'!Y137</f>
        <v>0</v>
      </c>
      <c r="Z130" s="100">
        <f>'Returns per Gal.'!Z137</f>
        <v>1.66343843537415</v>
      </c>
      <c r="AA130" s="115">
        <f>'Returns per Gal.'!AA137</f>
        <v>0</v>
      </c>
      <c r="AB130" s="100">
        <f>'Returns per Gal.'!AB137</f>
        <v>0.2135298575757576</v>
      </c>
      <c r="AC130" s="115">
        <f>'Returns per Gal.'!AC137</f>
        <v>0</v>
      </c>
      <c r="AD130" s="100">
        <f>'Returns per Gal.'!AD137</f>
        <v>1.8769682929499076</v>
      </c>
      <c r="AE130" s="115">
        <f>'Returns per Gal.'!AE137</f>
        <v>0</v>
      </c>
      <c r="AF130" s="100">
        <f>'Returns per Gal.'!AF137</f>
        <v>1.4815303677798397</v>
      </c>
      <c r="AG130" s="112"/>
      <c r="AH130" s="100">
        <f>'Returns per Gal.'!AF137</f>
        <v>1.4815303677798397</v>
      </c>
      <c r="AI130" s="100">
        <f>'Returns per Gal.'!AI137</f>
        <v>0.32074472789115593</v>
      </c>
      <c r="AJ130" s="100">
        <f>'Returns per Gal.'!AH137</f>
        <v>0</v>
      </c>
      <c r="AK130" s="100">
        <f>'Returns per Gal.'!AK137</f>
        <v>0.14009472789115596</v>
      </c>
      <c r="AL130" s="100">
        <f>'Returns per Gal.'!AL137</f>
        <v>0</v>
      </c>
      <c r="AM130" s="100">
        <f>'Returns per Gal.'!AM137</f>
        <v>-7.3435129684601641E-2</v>
      </c>
      <c r="AN130" s="87">
        <f>'Returns per Gal.'!AN137</f>
        <v>0</v>
      </c>
      <c r="AO130" s="15">
        <f>'Returns per Gal.'!AO137</f>
        <v>0</v>
      </c>
      <c r="AP130" s="88">
        <f>'Returns per Gal.'!AP137</f>
        <v>0</v>
      </c>
      <c r="AQ130" s="100">
        <f>'Returns per Gal.'!AQ137</f>
        <v>0.45758928571428575</v>
      </c>
      <c r="AR130" s="100">
        <f>'Returns per Gal.'!AR137</f>
        <v>0</v>
      </c>
      <c r="AS130" s="100">
        <f>'Returns per Gal.'!AS137</f>
        <v>0.92710217672681061</v>
      </c>
      <c r="AT130" s="100">
        <f>'Returns per Gal.'!AT137</f>
        <v>0</v>
      </c>
      <c r="AU130" s="100">
        <f>'Returns per Gal.'!AU137</f>
        <v>1.3846914624410964</v>
      </c>
      <c r="AV130" s="112">
        <f>'Returns per Gal.'!AV137</f>
        <v>0</v>
      </c>
      <c r="AW130" s="111">
        <f>'Returns per Gal.'!AW137</f>
        <v>0</v>
      </c>
      <c r="AX130" s="100">
        <f>'Returns per Gal.'!AX137</f>
        <v>1.7895414624410964</v>
      </c>
      <c r="AY130" s="100">
        <f>'Returns per Gal.'!AY137</f>
        <v>0</v>
      </c>
      <c r="AZ130" s="100">
        <f>'Returns per Gal.'!AZ137</f>
        <v>2.0030713200168542</v>
      </c>
      <c r="BA130" s="112">
        <f>'Returns per Gal.'!BA137</f>
        <v>0</v>
      </c>
      <c r="BB130" s="111"/>
      <c r="BC130" s="100">
        <f>'Returns per Gal.'!BD137</f>
        <v>1.3991700824209641E-2</v>
      </c>
      <c r="BD130" s="100">
        <f>'Returns per Gal.'!BE137</f>
        <v>0</v>
      </c>
      <c r="BE130" s="100">
        <f>'Returns per Gal.'!BF137</f>
        <v>-0.19953815675154818</v>
      </c>
      <c r="BF130" s="100">
        <f>'Returns per Gal.'!BG137</f>
        <v>0</v>
      </c>
      <c r="BG130" s="100">
        <f>'Returns per Gal.'!BH137</f>
        <v>-7.3435129684601863E-2</v>
      </c>
      <c r="BH130" s="100">
        <f>'Returns per Gal.'!BI137</f>
        <v>0</v>
      </c>
      <c r="BI130" s="100">
        <f>'Returns per Gal.'!BJ137</f>
        <v>-0.12610302706694632</v>
      </c>
      <c r="BJ130" s="57"/>
      <c r="BL130" s="200">
        <f>'Returns per Bu.'!H137</f>
        <v>3.5240476190476202</v>
      </c>
      <c r="BM130" s="189">
        <f>'Returns per Bu.'!I137</f>
        <v>0</v>
      </c>
      <c r="BN130" s="183">
        <f>'Returns per Bu.'!Q137</f>
        <v>5.0498928571428561</v>
      </c>
      <c r="BO130" s="183">
        <f>'Returns per Bu.'!R137</f>
        <v>0</v>
      </c>
      <c r="BP130" s="361">
        <f>'Returns per Bu.'!S137</f>
        <v>3.3184292559307349</v>
      </c>
      <c r="BQ130" s="182">
        <f>'Returns per Bu.'!AE137</f>
        <v>0</v>
      </c>
      <c r="BR130" s="186">
        <f>'Returns per Bu.'!AF137</f>
        <v>-6.3731589602899361E-2</v>
      </c>
      <c r="BS130" s="182">
        <f>'Returns per Bu.'!AM137</f>
        <v>0</v>
      </c>
      <c r="BT130" s="179">
        <f>'Returns per Bu.'!AN137</f>
        <v>3.8771360948350697</v>
      </c>
      <c r="BU130" s="182"/>
      <c r="BV130" s="15">
        <f t="shared" ref="BV130:BV131" si="38">BT130-BW130</f>
        <v>2.5958860948350697</v>
      </c>
      <c r="BW130" s="100">
        <f>'Returns per Bu.'!AJ137</f>
        <v>1.28125</v>
      </c>
      <c r="BX130" s="100"/>
      <c r="BY130" s="100">
        <f t="shared" ref="BY130:BY131" si="39">AS130</f>
        <v>0.92710217672681061</v>
      </c>
    </row>
    <row r="131" spans="1:77" ht="13.15" x14ac:dyDescent="0.4">
      <c r="A131" s="8">
        <v>42278</v>
      </c>
      <c r="C131" s="58"/>
      <c r="D131" s="100">
        <v>1.4723809523809526</v>
      </c>
      <c r="E131" s="101"/>
      <c r="F131" s="102">
        <v>110.61904761904762</v>
      </c>
      <c r="G131" s="101"/>
      <c r="H131" s="100">
        <v>3.5657142857142854</v>
      </c>
      <c r="I131" s="101"/>
      <c r="J131" s="291">
        <v>4.57</v>
      </c>
      <c r="K131" s="208"/>
      <c r="L131" s="12"/>
      <c r="M131" s="100">
        <f>'Returns per Gal.'!M138</f>
        <v>1.4723809523809526</v>
      </c>
      <c r="N131" s="115">
        <f>'Returns per Gal.'!N138</f>
        <v>0</v>
      </c>
      <c r="O131" s="100">
        <f>'Returns per Gal.'!O138</f>
        <v>0.33580782312925173</v>
      </c>
      <c r="P131" s="100">
        <f>'Returns per Gal.'!P138</f>
        <v>0</v>
      </c>
      <c r="Q131" s="100">
        <f>'Returns per Gal.'!Q138</f>
        <v>1.8081887755102044</v>
      </c>
      <c r="R131" s="117">
        <f>'Returns per Gal.'!R138</f>
        <v>0</v>
      </c>
      <c r="S131" s="115">
        <f>'Returns per Gal.'!S138</f>
        <v>0</v>
      </c>
      <c r="T131" s="100">
        <f>'Returns per Gal.'!T138</f>
        <v>1.273469387755102</v>
      </c>
      <c r="U131" s="115">
        <f>'Returns per Gal.'!U138</f>
        <v>0</v>
      </c>
      <c r="V131" s="100">
        <f>'Returns per Gal.'!V138</f>
        <v>0.1371</v>
      </c>
      <c r="W131" s="115">
        <f>'Returns per Gal.'!W138</f>
        <v>0</v>
      </c>
      <c r="X131" s="100">
        <f>'Returns per Gal.'!X138</f>
        <v>0.21914999999999998</v>
      </c>
      <c r="Y131" s="115">
        <f>'Returns per Gal.'!Y138</f>
        <v>0</v>
      </c>
      <c r="Z131" s="100">
        <f>'Returns per Gal.'!Z138</f>
        <v>1.6297193877551019</v>
      </c>
      <c r="AA131" s="115">
        <f>'Returns per Gal.'!AA138</f>
        <v>0</v>
      </c>
      <c r="AB131" s="100">
        <f>'Returns per Gal.'!AB138</f>
        <v>0.2135298575757576</v>
      </c>
      <c r="AC131" s="115">
        <f>'Returns per Gal.'!AC138</f>
        <v>0</v>
      </c>
      <c r="AD131" s="100">
        <f>'Returns per Gal.'!AD138</f>
        <v>1.8432492453308595</v>
      </c>
      <c r="AE131" s="115">
        <f>'Returns per Gal.'!AE138</f>
        <v>0</v>
      </c>
      <c r="AF131" s="100">
        <f>'Returns per Gal.'!AF138</f>
        <v>1.5074414222016079</v>
      </c>
      <c r="AG131" s="112"/>
      <c r="AH131" s="100">
        <f>'Returns per Gal.'!AF138</f>
        <v>1.5074414222016079</v>
      </c>
      <c r="AI131" s="100">
        <f>'Returns per Gal.'!AI138</f>
        <v>0.35911938775510244</v>
      </c>
      <c r="AJ131" s="100">
        <f>'Returns per Gal.'!AH138</f>
        <v>0</v>
      </c>
      <c r="AK131" s="100">
        <f>'Returns per Gal.'!AK138</f>
        <v>0.17846938775510246</v>
      </c>
      <c r="AL131" s="100">
        <f>'Returns per Gal.'!AL138</f>
        <v>0</v>
      </c>
      <c r="AM131" s="100">
        <f>'Returns per Gal.'!AM138</f>
        <v>-3.5060469820655138E-2</v>
      </c>
      <c r="AN131" s="87">
        <f>'Returns per Gal.'!AN138</f>
        <v>0</v>
      </c>
      <c r="AO131" s="15">
        <f>'Returns per Gal.'!AO138</f>
        <v>0</v>
      </c>
      <c r="AP131" s="88">
        <f>'Returns per Gal.'!AP138</f>
        <v>0</v>
      </c>
      <c r="AQ131" s="100">
        <f>'Returns per Gal.'!AQ138</f>
        <v>0.45758928571428575</v>
      </c>
      <c r="AR131" s="100">
        <f>'Returns per Gal.'!AR138</f>
        <v>0</v>
      </c>
      <c r="AS131" s="100">
        <f>'Returns per Gal.'!AS138</f>
        <v>0.92998095315600193</v>
      </c>
      <c r="AT131" s="100">
        <f>'Returns per Gal.'!AT138</f>
        <v>0</v>
      </c>
      <c r="AU131" s="100">
        <f>'Returns per Gal.'!AU138</f>
        <v>1.3875702388702877</v>
      </c>
      <c r="AV131" s="112">
        <f>'Returns per Gal.'!AV138</f>
        <v>0</v>
      </c>
      <c r="AW131" s="111">
        <f>'Returns per Gal.'!AW138</f>
        <v>0</v>
      </c>
      <c r="AX131" s="100">
        <f>'Returns per Gal.'!AX138</f>
        <v>1.7438202388702877</v>
      </c>
      <c r="AY131" s="100">
        <f>'Returns per Gal.'!AY138</f>
        <v>0</v>
      </c>
      <c r="AZ131" s="100">
        <f>'Returns per Gal.'!AZ138</f>
        <v>1.9573500964460453</v>
      </c>
      <c r="BA131" s="112">
        <f>'Returns per Gal.'!BA138</f>
        <v>0</v>
      </c>
      <c r="BB131" s="111"/>
      <c r="BC131" s="100">
        <f>'Returns per Gal.'!BD138</f>
        <v>6.4368536639916707E-2</v>
      </c>
      <c r="BD131" s="100">
        <f>'Returns per Gal.'!BE138</f>
        <v>0</v>
      </c>
      <c r="BE131" s="100">
        <f>'Returns per Gal.'!BF138</f>
        <v>-0.14916132093584089</v>
      </c>
      <c r="BF131" s="100">
        <f>'Returns per Gal.'!BG138</f>
        <v>0</v>
      </c>
      <c r="BG131" s="100">
        <f>'Returns per Gal.'!BH138</f>
        <v>-3.5060469820655138E-2</v>
      </c>
      <c r="BH131" s="100">
        <f>'Returns per Gal.'!BI138</f>
        <v>0</v>
      </c>
      <c r="BI131" s="100">
        <f>'Returns per Gal.'!BJ138</f>
        <v>-0.11410085111518575</v>
      </c>
      <c r="BJ131" s="57"/>
      <c r="BL131" s="200">
        <f>'Returns per Bu.'!H138</f>
        <v>3.5657142857142854</v>
      </c>
      <c r="BM131" s="189">
        <f>'Returns per Bu.'!I138</f>
        <v>0</v>
      </c>
      <c r="BN131" s="183">
        <f>'Returns per Bu.'!Q138</f>
        <v>5.0629285714285723</v>
      </c>
      <c r="BO131" s="183">
        <f>'Returns per Bu.'!R138</f>
        <v>0</v>
      </c>
      <c r="BP131" s="361">
        <f>'Returns per Bu.'!S138</f>
        <v>3.4675449702164509</v>
      </c>
      <c r="BQ131" s="182">
        <f>'Returns per Bu.'!AE138</f>
        <v>0</v>
      </c>
      <c r="BR131" s="186">
        <f>'Returns per Bu.'!AF138</f>
        <v>-3.0427664300337751E-2</v>
      </c>
      <c r="BS131" s="182">
        <f>'Returns per Bu.'!AM138</f>
        <v>0</v>
      </c>
      <c r="BT131" s="179">
        <f>'Returns per Bu.'!AN138</f>
        <v>3.8851966688368056</v>
      </c>
      <c r="BU131" s="182"/>
      <c r="BV131" s="15">
        <f t="shared" si="38"/>
        <v>2.6039466688368056</v>
      </c>
      <c r="BW131" s="100">
        <f>'Returns per Bu.'!AJ138</f>
        <v>1.28125</v>
      </c>
      <c r="BX131" s="100"/>
      <c r="BY131" s="100">
        <f t="shared" si="39"/>
        <v>0.92998095315600193</v>
      </c>
    </row>
    <row r="132" spans="1:77" ht="13.15" x14ac:dyDescent="0.4">
      <c r="A132" s="8">
        <v>42309</v>
      </c>
      <c r="C132" s="58"/>
      <c r="D132" s="280">
        <v>1.4250000000000007</v>
      </c>
      <c r="F132" s="281">
        <v>116.05</v>
      </c>
      <c r="H132" s="15">
        <v>3.4855312500000002</v>
      </c>
      <c r="J132" s="291">
        <v>5.28</v>
      </c>
      <c r="K132" s="208"/>
      <c r="L132" s="12"/>
      <c r="M132" s="100">
        <f>'Returns per Gal.'!M139</f>
        <v>1.4250000000000007</v>
      </c>
      <c r="N132" s="115">
        <f>'Returns per Gal.'!N139</f>
        <v>0</v>
      </c>
      <c r="O132" s="100">
        <f>'Returns per Gal.'!O139</f>
        <v>0.3522946428571429</v>
      </c>
      <c r="P132" s="100">
        <f>'Returns per Gal.'!P139</f>
        <v>0</v>
      </c>
      <c r="Q132" s="100">
        <f>'Returns per Gal.'!Q139</f>
        <v>1.7772946428571437</v>
      </c>
      <c r="R132" s="117">
        <f>'Returns per Gal.'!R139</f>
        <v>0</v>
      </c>
      <c r="S132" s="115">
        <f>'Returns per Gal.'!S139</f>
        <v>0</v>
      </c>
      <c r="T132" s="100">
        <f>'Returns per Gal.'!T139</f>
        <v>1.2448325892857144</v>
      </c>
      <c r="U132" s="115">
        <f>'Returns per Gal.'!U139</f>
        <v>0</v>
      </c>
      <c r="V132" s="100">
        <f>'Returns per Gal.'!V139</f>
        <v>0.15839999999999999</v>
      </c>
      <c r="W132" s="115">
        <f>'Returns per Gal.'!W139</f>
        <v>0</v>
      </c>
      <c r="X132" s="100">
        <f>'Returns per Gal.'!X139</f>
        <v>0.21914999999999998</v>
      </c>
      <c r="Y132" s="115">
        <f>'Returns per Gal.'!Y139</f>
        <v>0</v>
      </c>
      <c r="Z132" s="100">
        <f>'Returns per Gal.'!Z139</f>
        <v>1.6223825892857144</v>
      </c>
      <c r="AA132" s="115">
        <f>'Returns per Gal.'!AA139</f>
        <v>0</v>
      </c>
      <c r="AB132" s="100">
        <f>'Returns per Gal.'!AB139</f>
        <v>0.2135298575757576</v>
      </c>
      <c r="AC132" s="115">
        <f>'Returns per Gal.'!AC139</f>
        <v>0</v>
      </c>
      <c r="AD132" s="100">
        <f>'Returns per Gal.'!AD139</f>
        <v>1.835912446861472</v>
      </c>
      <c r="AE132" s="115">
        <f>'Returns per Gal.'!AE139</f>
        <v>0</v>
      </c>
      <c r="AF132" s="100">
        <f>'Returns per Gal.'!AF139</f>
        <v>1.4836178040043291</v>
      </c>
      <c r="AG132" s="112"/>
      <c r="AH132" s="100">
        <f>'Returns per Gal.'!AF139</f>
        <v>1.4836178040043291</v>
      </c>
      <c r="AI132" s="100">
        <f>'Returns per Gal.'!AI139</f>
        <v>0.33556205357142932</v>
      </c>
      <c r="AJ132" s="100">
        <f>'Returns per Gal.'!AH139</f>
        <v>0</v>
      </c>
      <c r="AK132" s="100">
        <f>'Returns per Gal.'!AK139</f>
        <v>0.15491205357142923</v>
      </c>
      <c r="AL132" s="100">
        <f>'Returns per Gal.'!AL139</f>
        <v>0</v>
      </c>
      <c r="AM132" s="100">
        <f>'Returns per Gal.'!AM139</f>
        <v>-5.8617804004328367E-2</v>
      </c>
      <c r="AN132" s="87">
        <f>'Returns per Gal.'!AN139</f>
        <v>0</v>
      </c>
      <c r="AO132" s="15">
        <f>'Returns per Gal.'!AO139</f>
        <v>0</v>
      </c>
      <c r="AP132" s="88">
        <f>'Returns per Gal.'!AP139</f>
        <v>0</v>
      </c>
      <c r="AQ132" s="100">
        <f>'Returns per Gal.'!AQ139</f>
        <v>0.45758928571428575</v>
      </c>
      <c r="AR132" s="100">
        <f>'Returns per Gal.'!AR139</f>
        <v>0</v>
      </c>
      <c r="AS132" s="100">
        <f>'Returns per Gal.'!AS139</f>
        <v>0.93285972958519348</v>
      </c>
      <c r="AT132" s="100">
        <f>'Returns per Gal.'!AT139</f>
        <v>0</v>
      </c>
      <c r="AU132" s="100">
        <f>'Returns per Gal.'!AU139</f>
        <v>1.3904490152994793</v>
      </c>
      <c r="AV132" s="112">
        <f>'Returns per Gal.'!AV139</f>
        <v>0</v>
      </c>
      <c r="AW132" s="111">
        <f>'Returns per Gal.'!AW139</f>
        <v>0</v>
      </c>
      <c r="AX132" s="100">
        <f>'Returns per Gal.'!AX139</f>
        <v>1.7679990152994791</v>
      </c>
      <c r="AY132" s="100">
        <f>'Returns per Gal.'!AY139</f>
        <v>0</v>
      </c>
      <c r="AZ132" s="100">
        <f>'Returns per Gal.'!AZ139</f>
        <v>1.9815288728752367</v>
      </c>
      <c r="BA132" s="112">
        <f>'Returns per Gal.'!BA139</f>
        <v>0</v>
      </c>
      <c r="BB132" s="111"/>
      <c r="BC132" s="100">
        <f>'Returns per Gal.'!BD139</f>
        <v>9.2956275576645542E-3</v>
      </c>
      <c r="BD132" s="100">
        <f>'Returns per Gal.'!BE139</f>
        <v>0</v>
      </c>
      <c r="BE132" s="100">
        <f>'Returns per Gal.'!BF139</f>
        <v>-0.20423423001809304</v>
      </c>
      <c r="BF132" s="100">
        <f>'Returns per Gal.'!BG139</f>
        <v>0</v>
      </c>
      <c r="BG132" s="100">
        <f>'Returns per Gal.'!BH139</f>
        <v>-5.8617804004328145E-2</v>
      </c>
      <c r="BH132" s="100">
        <f>'Returns per Gal.'!BI139</f>
        <v>0</v>
      </c>
      <c r="BI132" s="100">
        <f>'Returns per Gal.'!BJ139</f>
        <v>-0.1456164260137649</v>
      </c>
      <c r="BJ132" s="57"/>
      <c r="BL132" s="200">
        <f>'Returns per Bu.'!H139</f>
        <v>3.4855312500000002</v>
      </c>
      <c r="BM132" s="189">
        <f>'Returns per Bu.'!I139</f>
        <v>0</v>
      </c>
      <c r="BN132" s="183">
        <f>'Returns per Bu.'!Q139</f>
        <v>4.9764250000000017</v>
      </c>
      <c r="BO132" s="183">
        <f>'Returns per Bu.'!R139</f>
        <v>0</v>
      </c>
      <c r="BP132" s="361">
        <f>'Returns per Bu.'!S139</f>
        <v>3.3214013987878808</v>
      </c>
      <c r="BQ132" s="182">
        <f>'Returns per Bu.'!AE139</f>
        <v>0</v>
      </c>
      <c r="BR132" s="186">
        <f>'Returns per Bu.'!AF139</f>
        <v>-5.0872189431298599E-2</v>
      </c>
      <c r="BS132" s="182">
        <f>'Returns per Bu.'!AM139</f>
        <v>0</v>
      </c>
      <c r="BT132" s="179">
        <f>'Returns per Bu.'!AN139</f>
        <v>3.8932572428385419</v>
      </c>
      <c r="BU132" s="182"/>
      <c r="BV132" s="15">
        <f t="shared" ref="BV132:BV133" si="40">BT132-BW132</f>
        <v>2.6120072428385419</v>
      </c>
      <c r="BW132" s="100">
        <f>'Returns per Bu.'!AJ139</f>
        <v>1.28125</v>
      </c>
      <c r="BX132" s="100"/>
      <c r="BY132" s="100">
        <f t="shared" ref="BY132:BY133" si="41">AS132</f>
        <v>0.93285972958519348</v>
      </c>
    </row>
    <row r="133" spans="1:77" ht="13.15" x14ac:dyDescent="0.4">
      <c r="A133" s="75">
        <v>42339</v>
      </c>
      <c r="B133" s="30"/>
      <c r="C133" s="63"/>
      <c r="D133" s="104">
        <v>1.3475000000000001</v>
      </c>
      <c r="E133" s="30"/>
      <c r="F133" s="283">
        <v>120.23863636363636</v>
      </c>
      <c r="G133" s="30"/>
      <c r="H133" s="72">
        <v>3.5268181818181814</v>
      </c>
      <c r="I133" s="30"/>
      <c r="J133" s="284">
        <v>4.62</v>
      </c>
      <c r="K133" s="211"/>
      <c r="L133" s="212"/>
      <c r="M133" s="104">
        <f>'Returns per Gal.'!M140</f>
        <v>1.3475000000000001</v>
      </c>
      <c r="N133" s="118">
        <f>'Returns per Gal.'!N140</f>
        <v>0</v>
      </c>
      <c r="O133" s="104">
        <f>'Returns per Gal.'!O140</f>
        <v>0.36501014610389615</v>
      </c>
      <c r="P133" s="104">
        <f>'Returns per Gal.'!P140</f>
        <v>0</v>
      </c>
      <c r="Q133" s="104">
        <f>'Returns per Gal.'!Q140</f>
        <v>1.7125101461038963</v>
      </c>
      <c r="R133" s="120">
        <f>'Returns per Gal.'!R140</f>
        <v>0</v>
      </c>
      <c r="S133" s="118">
        <f>'Returns per Gal.'!S140</f>
        <v>0</v>
      </c>
      <c r="T133" s="104">
        <f>'Returns per Gal.'!T140</f>
        <v>1.259577922077922</v>
      </c>
      <c r="U133" s="118">
        <f>'Returns per Gal.'!U140</f>
        <v>0</v>
      </c>
      <c r="V133" s="104">
        <f>'Returns per Gal.'!V140</f>
        <v>0.1386</v>
      </c>
      <c r="W133" s="118">
        <f>'Returns per Gal.'!W140</f>
        <v>0</v>
      </c>
      <c r="X133" s="104">
        <f>'Returns per Gal.'!X140</f>
        <v>0.21914999999999998</v>
      </c>
      <c r="Y133" s="118">
        <f>'Returns per Gal.'!Y140</f>
        <v>0</v>
      </c>
      <c r="Z133" s="104">
        <f>'Returns per Gal.'!Z140</f>
        <v>1.617327922077922</v>
      </c>
      <c r="AA133" s="118">
        <f>'Returns per Gal.'!AA140</f>
        <v>0</v>
      </c>
      <c r="AB133" s="104">
        <f>'Returns per Gal.'!AB140</f>
        <v>0.2135298575757576</v>
      </c>
      <c r="AC133" s="118">
        <f>'Returns per Gal.'!AC140</f>
        <v>0</v>
      </c>
      <c r="AD133" s="104">
        <f>'Returns per Gal.'!AD140</f>
        <v>1.8308577796536796</v>
      </c>
      <c r="AE133" s="118">
        <f>'Returns per Gal.'!AE140</f>
        <v>0</v>
      </c>
      <c r="AF133" s="104">
        <f>'Returns per Gal.'!AF140</f>
        <v>1.4658476335497834</v>
      </c>
      <c r="AG133" s="114"/>
      <c r="AH133" s="104">
        <f>'Returns per Gal.'!AF140</f>
        <v>1.4658476335497834</v>
      </c>
      <c r="AI133" s="104">
        <f>'Returns per Gal.'!AI140</f>
        <v>0.27583222402597435</v>
      </c>
      <c r="AJ133" s="104">
        <f>'Returns per Gal.'!AH140</f>
        <v>0</v>
      </c>
      <c r="AK133" s="104">
        <f>'Returns per Gal.'!AK140</f>
        <v>9.5182224025974316E-2</v>
      </c>
      <c r="AL133" s="104">
        <f>'Returns per Gal.'!AL140</f>
        <v>0</v>
      </c>
      <c r="AM133" s="104">
        <f>'Returns per Gal.'!AM140</f>
        <v>-0.11834763354978328</v>
      </c>
      <c r="AN133" s="89">
        <f>'Returns per Gal.'!AN140</f>
        <v>0</v>
      </c>
      <c r="AO133" s="72">
        <f>'Returns per Gal.'!AO140</f>
        <v>0</v>
      </c>
      <c r="AP133" s="90">
        <f>'Returns per Gal.'!AP140</f>
        <v>0</v>
      </c>
      <c r="AQ133" s="104">
        <f>'Returns per Gal.'!AQ140</f>
        <v>0.45758928571428575</v>
      </c>
      <c r="AR133" s="104">
        <f>'Returns per Gal.'!AR140</f>
        <v>0</v>
      </c>
      <c r="AS133" s="104">
        <f>'Returns per Gal.'!AS140</f>
        <v>0.93573850601438502</v>
      </c>
      <c r="AT133" s="104">
        <f>'Returns per Gal.'!AT140</f>
        <v>0</v>
      </c>
      <c r="AU133" s="104">
        <f>'Returns per Gal.'!AU140</f>
        <v>1.3933277917286708</v>
      </c>
      <c r="AV133" s="114">
        <f>'Returns per Gal.'!AV140</f>
        <v>0</v>
      </c>
      <c r="AW133" s="113">
        <f>'Returns per Gal.'!AW140</f>
        <v>0</v>
      </c>
      <c r="AX133" s="104">
        <f>'Returns per Gal.'!AX140</f>
        <v>1.7510777917286708</v>
      </c>
      <c r="AY133" s="104">
        <f>'Returns per Gal.'!AY140</f>
        <v>0</v>
      </c>
      <c r="AZ133" s="104">
        <f>'Returns per Gal.'!AZ140</f>
        <v>1.9646076493044284</v>
      </c>
      <c r="BA133" s="114">
        <f>'Returns per Gal.'!BA140</f>
        <v>0</v>
      </c>
      <c r="BB133" s="113"/>
      <c r="BC133" s="104">
        <f>'Returns per Gal.'!BD140</f>
        <v>-3.8567645624774549E-2</v>
      </c>
      <c r="BD133" s="104">
        <f>'Returns per Gal.'!BE140</f>
        <v>0</v>
      </c>
      <c r="BE133" s="104">
        <f>'Returns per Gal.'!BF140</f>
        <v>-0.25209750320053215</v>
      </c>
      <c r="BF133" s="104">
        <f>'Returns per Gal.'!BG140</f>
        <v>0</v>
      </c>
      <c r="BG133" s="104">
        <f>'Returns per Gal.'!BH140</f>
        <v>-0.11834763354978328</v>
      </c>
      <c r="BH133" s="104">
        <f>'Returns per Gal.'!BI140</f>
        <v>0</v>
      </c>
      <c r="BI133" s="104">
        <f>'Returns per Gal.'!BJ140</f>
        <v>-0.13374986965074886</v>
      </c>
      <c r="BJ133" s="71"/>
      <c r="BK133" s="30"/>
      <c r="BL133" s="201">
        <f>'Returns per Bu.'!H140</f>
        <v>3.5268181818181814</v>
      </c>
      <c r="BM133" s="191">
        <f>'Returns per Bu.'!I140</f>
        <v>0</v>
      </c>
      <c r="BN133" s="184">
        <f>'Returns per Bu.'!Q140</f>
        <v>4.795028409090909</v>
      </c>
      <c r="BO133" s="184">
        <f>'Returns per Bu.'!R140</f>
        <v>0</v>
      </c>
      <c r="BP133" s="362">
        <f>'Returns per Bu.'!S140</f>
        <v>3.195444807878788</v>
      </c>
      <c r="BQ133" s="181">
        <f>'Returns per Bu.'!AE140</f>
        <v>0</v>
      </c>
      <c r="BR133" s="187">
        <f>'Returns per Bu.'!AF140</f>
        <v>-0.10270946404348283</v>
      </c>
      <c r="BS133" s="181">
        <f>'Returns per Bu.'!AM140</f>
        <v>0</v>
      </c>
      <c r="BT133" s="180">
        <f>'Returns per Bu.'!AN140</f>
        <v>3.9013178168402778</v>
      </c>
      <c r="BU133" s="181"/>
      <c r="BV133" s="72">
        <f t="shared" si="40"/>
        <v>2.6200678168402778</v>
      </c>
      <c r="BW133" s="104">
        <f>'Returns per Bu.'!AJ140</f>
        <v>1.28125</v>
      </c>
      <c r="BX133" s="104"/>
      <c r="BY133" s="104">
        <f t="shared" si="41"/>
        <v>0.93573850601438502</v>
      </c>
    </row>
    <row r="134" spans="1:77" ht="13.15" x14ac:dyDescent="0.4">
      <c r="A134" s="22">
        <v>42370</v>
      </c>
      <c r="C134" s="58"/>
      <c r="D134" s="100">
        <v>1.2348157845798291</v>
      </c>
      <c r="E134" s="101"/>
      <c r="F134" s="102">
        <v>121.73684210526316</v>
      </c>
      <c r="G134" s="101"/>
      <c r="H134" s="100">
        <v>3.4529276250538077</v>
      </c>
      <c r="I134" s="101"/>
      <c r="J134" s="291">
        <v>5.01</v>
      </c>
      <c r="K134" s="208"/>
      <c r="L134" s="12"/>
      <c r="M134" s="100">
        <f>'Returns per Gal.'!M141</f>
        <v>1.2348157845798291</v>
      </c>
      <c r="N134" s="115">
        <f>'Returns per Gal.'!N141</f>
        <v>0</v>
      </c>
      <c r="O134" s="100">
        <f>'Returns per Gal.'!O141</f>
        <v>0.36955827067669178</v>
      </c>
      <c r="P134" s="100">
        <f>'Returns per Gal.'!P141</f>
        <v>0</v>
      </c>
      <c r="Q134" s="100">
        <f>'Returns per Gal.'!Q141</f>
        <v>1.6043740552565209</v>
      </c>
      <c r="R134" s="117">
        <f>'Returns per Gal.'!R141</f>
        <v>0</v>
      </c>
      <c r="S134" s="115">
        <f>'Returns per Gal.'!S141</f>
        <v>0</v>
      </c>
      <c r="T134" s="100">
        <f>'Returns per Gal.'!T141</f>
        <v>1.233188437519217</v>
      </c>
      <c r="U134" s="115">
        <f>'Returns per Gal.'!U141</f>
        <v>0</v>
      </c>
      <c r="V134" s="100">
        <f>'Returns per Gal.'!V141</f>
        <v>0.15029999999999999</v>
      </c>
      <c r="W134" s="115">
        <f>'Returns per Gal.'!W141</f>
        <v>0</v>
      </c>
      <c r="X134" s="100">
        <f>'Returns per Gal.'!X141</f>
        <v>0.21914999999999998</v>
      </c>
      <c r="Y134" s="115">
        <f>'Returns per Gal.'!Y141</f>
        <v>0</v>
      </c>
      <c r="Z134" s="100">
        <f>'Returns per Gal.'!Z141</f>
        <v>1.6026384375192171</v>
      </c>
      <c r="AA134" s="115">
        <f>'Returns per Gal.'!AA141</f>
        <v>0</v>
      </c>
      <c r="AB134" s="100">
        <f>'Returns per Gal.'!AB141</f>
        <v>0.2135298575757576</v>
      </c>
      <c r="AC134" s="115">
        <f>'Returns per Gal.'!AC141</f>
        <v>0</v>
      </c>
      <c r="AD134" s="100">
        <f>'Returns per Gal.'!AD141</f>
        <v>1.8161682950949747</v>
      </c>
      <c r="AE134" s="115">
        <f>'Returns per Gal.'!AE141</f>
        <v>0</v>
      </c>
      <c r="AF134" s="100">
        <f>'Returns per Gal.'!AF141</f>
        <v>1.4466100244182829</v>
      </c>
      <c r="AG134" s="112"/>
      <c r="AH134" s="100">
        <f>'Returns per Gal.'!AF141</f>
        <v>1.4466100244182829</v>
      </c>
      <c r="AI134" s="100">
        <f>'Returns per Gal.'!AI141</f>
        <v>0.18238561773730386</v>
      </c>
      <c r="AJ134" s="100">
        <f>'Returns per Gal.'!AH141</f>
        <v>0</v>
      </c>
      <c r="AK134" s="100">
        <f>'Returns per Gal.'!AK141</f>
        <v>1.7356177373037962E-3</v>
      </c>
      <c r="AL134" s="100">
        <f>'Returns per Gal.'!AL141</f>
        <v>0</v>
      </c>
      <c r="AM134" s="100">
        <f>'Returns per Gal.'!AM141</f>
        <v>-0.2117942398384538</v>
      </c>
      <c r="AN134" s="87">
        <f>'Returns per Gal.'!AN141</f>
        <v>0</v>
      </c>
      <c r="AO134" s="15">
        <f>'Returns per Gal.'!AO141</f>
        <v>0</v>
      </c>
      <c r="AP134" s="88">
        <f>'Returns per Gal.'!AP141</f>
        <v>0</v>
      </c>
      <c r="AQ134" s="100">
        <f>'Returns per Gal.'!AQ141</f>
        <v>0.45758928571428575</v>
      </c>
      <c r="AR134" s="100">
        <f>'Returns per Gal.'!AR141</f>
        <v>0</v>
      </c>
      <c r="AS134" s="100">
        <f>'Returns per Gal.'!AS141</f>
        <v>0.93861728244357656</v>
      </c>
      <c r="AT134" s="100">
        <f>'Returns per Gal.'!AT141</f>
        <v>0</v>
      </c>
      <c r="AU134" s="100">
        <f>'Returns per Gal.'!AU141</f>
        <v>1.3962065681578624</v>
      </c>
      <c r="AV134" s="112">
        <f>'Returns per Gal.'!AV141</f>
        <v>0</v>
      </c>
      <c r="AW134" s="111">
        <f>'Returns per Gal.'!AW141</f>
        <v>0</v>
      </c>
      <c r="AX134" s="100">
        <f>'Returns per Gal.'!AX141</f>
        <v>1.7656565681578624</v>
      </c>
      <c r="AY134" s="100">
        <f>'Returns per Gal.'!AY141</f>
        <v>0</v>
      </c>
      <c r="AZ134" s="100">
        <f>'Returns per Gal.'!AZ141</f>
        <v>1.97918642573362</v>
      </c>
      <c r="BA134" s="112">
        <f>'Returns per Gal.'!BA141</f>
        <v>0</v>
      </c>
      <c r="BB134" s="111"/>
      <c r="BC134" s="100">
        <f>'Returns per Gal.'!BD141</f>
        <v>-0.16128251290134155</v>
      </c>
      <c r="BD134" s="100">
        <f>'Returns per Gal.'!BE141</f>
        <v>0</v>
      </c>
      <c r="BE134" s="100">
        <f>'Returns per Gal.'!BF141</f>
        <v>-0.37481237047709914</v>
      </c>
      <c r="BF134" s="100">
        <f>'Returns per Gal.'!BG141</f>
        <v>0</v>
      </c>
      <c r="BG134" s="100">
        <f>'Returns per Gal.'!BH141</f>
        <v>-0.2117942398384538</v>
      </c>
      <c r="BH134" s="100">
        <f>'Returns per Gal.'!BI141</f>
        <v>0</v>
      </c>
      <c r="BI134" s="100">
        <f>'Returns per Gal.'!BJ141</f>
        <v>-0.16301813063864534</v>
      </c>
      <c r="BJ134" s="57"/>
      <c r="BL134" s="200">
        <f>'Returns per Bu.'!H141</f>
        <v>3.4529276250538077</v>
      </c>
      <c r="BM134" s="189">
        <f>'Returns per Bu.'!I141</f>
        <v>0</v>
      </c>
      <c r="BN134" s="183">
        <f>'Returns per Bu.'!Q141</f>
        <v>4.4922473547182582</v>
      </c>
      <c r="BO134" s="183">
        <f>'Returns per Bu.'!R141</f>
        <v>0</v>
      </c>
      <c r="BP134" s="361">
        <f>'Returns per Bu.'!S141</f>
        <v>2.8599037535061367</v>
      </c>
      <c r="BQ134" s="182">
        <f>'Returns per Bu.'!AE141</f>
        <v>0</v>
      </c>
      <c r="BR134" s="186">
        <f>'Returns per Bu.'!AF141</f>
        <v>-0.18380826222565635</v>
      </c>
      <c r="BS134" s="182">
        <f>'Returns per Bu.'!AM141</f>
        <v>0</v>
      </c>
      <c r="BT134" s="179">
        <f>'Returns per Bu.'!AN141</f>
        <v>3.9093783908420141</v>
      </c>
      <c r="BU134" s="182"/>
      <c r="BV134" s="15">
        <f t="shared" ref="BV134" si="42">BT134-BW134</f>
        <v>2.6281283908420141</v>
      </c>
      <c r="BW134" s="100">
        <f>'Returns per Bu.'!AJ141</f>
        <v>1.28125</v>
      </c>
      <c r="BX134" s="100"/>
      <c r="BY134" s="100">
        <f t="shared" ref="BY134" si="43">AS134</f>
        <v>0.93861728244357656</v>
      </c>
    </row>
    <row r="135" spans="1:77" ht="13.15" x14ac:dyDescent="0.4">
      <c r="A135" s="8">
        <v>42401</v>
      </c>
      <c r="C135" s="58"/>
      <c r="D135" s="100">
        <v>1.3037500083446503</v>
      </c>
      <c r="E135" s="101"/>
      <c r="F135" s="102">
        <v>122.6</v>
      </c>
      <c r="G135" s="101"/>
      <c r="H135" s="100">
        <v>3.4756249994039536</v>
      </c>
      <c r="I135" s="101"/>
      <c r="J135" s="291">
        <v>4.3600000000000003</v>
      </c>
      <c r="K135" s="208"/>
      <c r="L135" s="12"/>
      <c r="M135" s="100">
        <f>'Returns per Gal.'!M142</f>
        <v>1.3037500083446503</v>
      </c>
      <c r="N135" s="115">
        <f>'Returns per Gal.'!N142</f>
        <v>0</v>
      </c>
      <c r="O135" s="100">
        <f>'Returns per Gal.'!O142</f>
        <v>0.37217857142857147</v>
      </c>
      <c r="P135" s="100">
        <f>'Returns per Gal.'!P142</f>
        <v>0</v>
      </c>
      <c r="Q135" s="100">
        <f>'Returns per Gal.'!Q142</f>
        <v>1.6759285797732217</v>
      </c>
      <c r="R135" s="117">
        <f>'Returns per Gal.'!R142</f>
        <v>0</v>
      </c>
      <c r="S135" s="115">
        <f>'Returns per Gal.'!S142</f>
        <v>0</v>
      </c>
      <c r="T135" s="100">
        <f>'Returns per Gal.'!T142</f>
        <v>1.2412946426442693</v>
      </c>
      <c r="U135" s="115">
        <f>'Returns per Gal.'!U142</f>
        <v>0</v>
      </c>
      <c r="V135" s="100">
        <f>'Returns per Gal.'!V142</f>
        <v>0.1308</v>
      </c>
      <c r="W135" s="115">
        <f>'Returns per Gal.'!W142</f>
        <v>0</v>
      </c>
      <c r="X135" s="100">
        <f>'Returns per Gal.'!X142</f>
        <v>0.21914999999999998</v>
      </c>
      <c r="Y135" s="115">
        <f>'Returns per Gal.'!Y142</f>
        <v>0</v>
      </c>
      <c r="Z135" s="100">
        <f>'Returns per Gal.'!Z142</f>
        <v>1.5912446426442692</v>
      </c>
      <c r="AA135" s="115">
        <f>'Returns per Gal.'!AA142</f>
        <v>0</v>
      </c>
      <c r="AB135" s="100">
        <f>'Returns per Gal.'!AB142</f>
        <v>0.2135298575757576</v>
      </c>
      <c r="AC135" s="115">
        <f>'Returns per Gal.'!AC142</f>
        <v>0</v>
      </c>
      <c r="AD135" s="100">
        <f>'Returns per Gal.'!AD142</f>
        <v>1.8047745002200268</v>
      </c>
      <c r="AE135" s="115">
        <f>'Returns per Gal.'!AE142</f>
        <v>0</v>
      </c>
      <c r="AF135" s="100">
        <f>'Returns per Gal.'!AF142</f>
        <v>1.4325959287914554</v>
      </c>
      <c r="AG135" s="112"/>
      <c r="AH135" s="100">
        <f>'Returns per Gal.'!AF142</f>
        <v>1.4325959287914554</v>
      </c>
      <c r="AI135" s="100">
        <f>'Returns per Gal.'!AI142</f>
        <v>0.26533393712895248</v>
      </c>
      <c r="AJ135" s="100">
        <f>'Returns per Gal.'!AH142</f>
        <v>0</v>
      </c>
      <c r="AK135" s="100">
        <f>'Returns per Gal.'!AK142</f>
        <v>8.4683937128952502E-2</v>
      </c>
      <c r="AL135" s="100">
        <f>'Returns per Gal.'!AL142</f>
        <v>0</v>
      </c>
      <c r="AM135" s="100">
        <f>'Returns per Gal.'!AM142</f>
        <v>-0.1288459204468051</v>
      </c>
      <c r="AN135" s="87">
        <f>'Returns per Gal.'!AN142</f>
        <v>0</v>
      </c>
      <c r="AO135" s="15">
        <f>'Returns per Gal.'!AO142</f>
        <v>0</v>
      </c>
      <c r="AP135" s="88">
        <f>'Returns per Gal.'!AP142</f>
        <v>0</v>
      </c>
      <c r="AQ135" s="100">
        <f>'Returns per Gal.'!AQ142</f>
        <v>0.45758928571428575</v>
      </c>
      <c r="AR135" s="100">
        <f>'Returns per Gal.'!AR142</f>
        <v>0</v>
      </c>
      <c r="AS135" s="100">
        <f>'Returns per Gal.'!AS142</f>
        <v>0.94149605887276788</v>
      </c>
      <c r="AT135" s="100">
        <f>'Returns per Gal.'!AT142</f>
        <v>0</v>
      </c>
      <c r="AU135" s="100">
        <f>'Returns per Gal.'!AU142</f>
        <v>1.3990853445870537</v>
      </c>
      <c r="AV135" s="112">
        <f>'Returns per Gal.'!AV142</f>
        <v>0</v>
      </c>
      <c r="AW135" s="111">
        <f>'Returns per Gal.'!AW142</f>
        <v>0</v>
      </c>
      <c r="AX135" s="100">
        <f>'Returns per Gal.'!AX142</f>
        <v>1.7490353445870537</v>
      </c>
      <c r="AY135" s="100">
        <f>'Returns per Gal.'!AY142</f>
        <v>0</v>
      </c>
      <c r="AZ135" s="100">
        <f>'Returns per Gal.'!AZ142</f>
        <v>1.9625652021628113</v>
      </c>
      <c r="BA135" s="112">
        <f>'Returns per Gal.'!BA142</f>
        <v>0</v>
      </c>
      <c r="BB135" s="111"/>
      <c r="BC135" s="100">
        <f>'Returns per Gal.'!BD142</f>
        <v>-7.3106764813831937E-2</v>
      </c>
      <c r="BD135" s="100">
        <f>'Returns per Gal.'!BE142</f>
        <v>0</v>
      </c>
      <c r="BE135" s="100">
        <f>'Returns per Gal.'!BF142</f>
        <v>-0.28663662238958953</v>
      </c>
      <c r="BF135" s="100">
        <f>'Returns per Gal.'!BG142</f>
        <v>0</v>
      </c>
      <c r="BG135" s="100">
        <f>'Returns per Gal.'!BH142</f>
        <v>-0.1288459204468051</v>
      </c>
      <c r="BH135" s="100">
        <f>'Returns per Gal.'!BI142</f>
        <v>0</v>
      </c>
      <c r="BI135" s="100">
        <f>'Returns per Gal.'!BJ142</f>
        <v>-0.15779070194278444</v>
      </c>
      <c r="BJ135" s="57"/>
      <c r="BL135" s="200">
        <f>'Returns per Bu.'!H142</f>
        <v>3.4756249994039536</v>
      </c>
      <c r="BM135" s="189">
        <f>'Returns per Bu.'!I142</f>
        <v>0</v>
      </c>
      <c r="BN135" s="183">
        <f>'Returns per Bu.'!Q142</f>
        <v>4.6926000233650207</v>
      </c>
      <c r="BO135" s="183">
        <f>'Returns per Bu.'!R142</f>
        <v>0</v>
      </c>
      <c r="BP135" s="361">
        <f>'Returns per Bu.'!S142</f>
        <v>3.1148564221528994</v>
      </c>
      <c r="BQ135" s="182">
        <f>'Returns per Bu.'!AE142</f>
        <v>0</v>
      </c>
      <c r="BR135" s="186">
        <f>'Returns per Bu.'!AF142</f>
        <v>-0.11182053275035514</v>
      </c>
      <c r="BS135" s="182">
        <f>'Returns per Bu.'!AM142</f>
        <v>0</v>
      </c>
      <c r="BT135" s="179">
        <f>'Returns per Bu.'!AN142</f>
        <v>3.91743896484375</v>
      </c>
      <c r="BU135" s="182"/>
      <c r="BV135" s="15">
        <f t="shared" ref="BV135:BV136" si="44">BT135-BW135</f>
        <v>2.63618896484375</v>
      </c>
      <c r="BW135" s="100">
        <f>'Returns per Bu.'!AJ142</f>
        <v>1.28125</v>
      </c>
      <c r="BX135" s="100"/>
      <c r="BY135" s="100">
        <f t="shared" ref="BY135:BY136" si="45">AS135</f>
        <v>0.94149605887276788</v>
      </c>
    </row>
    <row r="136" spans="1:77" ht="13.15" x14ac:dyDescent="0.4">
      <c r="A136" s="8">
        <v>42430</v>
      </c>
      <c r="C136" s="58"/>
      <c r="D136" s="100">
        <v>1.272826085401618</v>
      </c>
      <c r="E136" s="101"/>
      <c r="F136" s="102">
        <v>123.98913043478261</v>
      </c>
      <c r="G136" s="101"/>
      <c r="H136" s="100">
        <v>3.4381521688336911</v>
      </c>
      <c r="I136" s="101"/>
      <c r="J136" s="291">
        <v>4.8600000000000003</v>
      </c>
      <c r="K136" s="208"/>
      <c r="L136" s="12"/>
      <c r="M136" s="100">
        <f>'Returns per Gal.'!M143</f>
        <v>1.272826085401618</v>
      </c>
      <c r="N136" s="115">
        <f>'Returns per Gal.'!N143</f>
        <v>0</v>
      </c>
      <c r="O136" s="100">
        <f>'Returns per Gal.'!O143</f>
        <v>0.37639557453416156</v>
      </c>
      <c r="P136" s="100">
        <f>'Returns per Gal.'!P143</f>
        <v>0</v>
      </c>
      <c r="Q136" s="100">
        <f>'Returns per Gal.'!Q143</f>
        <v>1.6492216599357796</v>
      </c>
      <c r="R136" s="117">
        <f>'Returns per Gal.'!R143</f>
        <v>0</v>
      </c>
      <c r="S136" s="115">
        <f>'Returns per Gal.'!S143</f>
        <v>0</v>
      </c>
      <c r="T136" s="100">
        <f>'Returns per Gal.'!T143</f>
        <v>1.2279114888691756</v>
      </c>
      <c r="U136" s="115">
        <f>'Returns per Gal.'!U143</f>
        <v>0</v>
      </c>
      <c r="V136" s="100">
        <f>'Returns per Gal.'!V143</f>
        <v>0.14580000000000001</v>
      </c>
      <c r="W136" s="115">
        <f>'Returns per Gal.'!W143</f>
        <v>0</v>
      </c>
      <c r="X136" s="100">
        <f>'Returns per Gal.'!X143</f>
        <v>0.21914999999999998</v>
      </c>
      <c r="Y136" s="115">
        <f>'Returns per Gal.'!Y143</f>
        <v>0</v>
      </c>
      <c r="Z136" s="100">
        <f>'Returns per Gal.'!Z143</f>
        <v>1.5928614888691754</v>
      </c>
      <c r="AA136" s="115">
        <f>'Returns per Gal.'!AA143</f>
        <v>0</v>
      </c>
      <c r="AB136" s="100">
        <f>'Returns per Gal.'!AB143</f>
        <v>0.2135298575757576</v>
      </c>
      <c r="AC136" s="115">
        <f>'Returns per Gal.'!AC143</f>
        <v>0</v>
      </c>
      <c r="AD136" s="100">
        <f>'Returns per Gal.'!AD143</f>
        <v>1.806391346444933</v>
      </c>
      <c r="AE136" s="115">
        <f>'Returns per Gal.'!AE143</f>
        <v>0</v>
      </c>
      <c r="AF136" s="100">
        <f>'Returns per Gal.'!AF143</f>
        <v>1.4299957719107714</v>
      </c>
      <c r="AG136" s="112"/>
      <c r="AH136" s="100">
        <f>'Returns per Gal.'!AF143</f>
        <v>1.4299957719107714</v>
      </c>
      <c r="AI136" s="100">
        <f>'Returns per Gal.'!AI143</f>
        <v>0.23701017106660402</v>
      </c>
      <c r="AJ136" s="100">
        <f>'Returns per Gal.'!AH143</f>
        <v>0</v>
      </c>
      <c r="AK136" s="100">
        <f>'Returns per Gal.'!AK143</f>
        <v>5.6360171066604181E-2</v>
      </c>
      <c r="AL136" s="100">
        <f>'Returns per Gal.'!AL143</f>
        <v>0</v>
      </c>
      <c r="AM136" s="100">
        <f>'Returns per Gal.'!AM143</f>
        <v>-0.15716968650915342</v>
      </c>
      <c r="AN136" s="87">
        <f>'Returns per Gal.'!AN143</f>
        <v>0</v>
      </c>
      <c r="AO136" s="15">
        <f>'Returns per Gal.'!AO143</f>
        <v>0</v>
      </c>
      <c r="AP136" s="88">
        <f>'Returns per Gal.'!AP143</f>
        <v>0</v>
      </c>
      <c r="AQ136" s="100">
        <f>'Returns per Gal.'!AQ143</f>
        <v>0.45758928571428575</v>
      </c>
      <c r="AR136" s="100">
        <f>'Returns per Gal.'!AR143</f>
        <v>0</v>
      </c>
      <c r="AS136" s="100">
        <f>'Returns per Gal.'!AS143</f>
        <v>0.94437483530195943</v>
      </c>
      <c r="AT136" s="100">
        <f>'Returns per Gal.'!AT143</f>
        <v>0</v>
      </c>
      <c r="AU136" s="100">
        <f>'Returns per Gal.'!AU143</f>
        <v>1.4019641210162452</v>
      </c>
      <c r="AV136" s="112">
        <f>'Returns per Gal.'!AV143</f>
        <v>0</v>
      </c>
      <c r="AW136" s="111">
        <f>'Returns per Gal.'!AW143</f>
        <v>0</v>
      </c>
      <c r="AX136" s="100">
        <f>'Returns per Gal.'!AX143</f>
        <v>1.7669141210162451</v>
      </c>
      <c r="AY136" s="100">
        <f>'Returns per Gal.'!AY143</f>
        <v>0</v>
      </c>
      <c r="AZ136" s="100">
        <f>'Returns per Gal.'!AZ143</f>
        <v>1.9804439785920027</v>
      </c>
      <c r="BA136" s="112">
        <f>'Returns per Gal.'!BA143</f>
        <v>0</v>
      </c>
      <c r="BB136" s="111"/>
      <c r="BC136" s="100">
        <f>'Returns per Gal.'!BD143</f>
        <v>-0.11769246108046549</v>
      </c>
      <c r="BD136" s="100">
        <f>'Returns per Gal.'!BE143</f>
        <v>0</v>
      </c>
      <c r="BE136" s="100">
        <f>'Returns per Gal.'!BF143</f>
        <v>-0.33122231865622309</v>
      </c>
      <c r="BF136" s="100">
        <f>'Returns per Gal.'!BG143</f>
        <v>0</v>
      </c>
      <c r="BG136" s="100">
        <f>'Returns per Gal.'!BH143</f>
        <v>-0.15716968650915342</v>
      </c>
      <c r="BH136" s="100">
        <f>'Returns per Gal.'!BI143</f>
        <v>0</v>
      </c>
      <c r="BI136" s="100">
        <f>'Returns per Gal.'!BJ143</f>
        <v>-0.17405263214706967</v>
      </c>
      <c r="BJ136" s="57"/>
      <c r="BL136" s="200">
        <f>'Returns per Bu.'!H143</f>
        <v>3.4381521688336911</v>
      </c>
      <c r="BM136" s="189">
        <f>'Returns per Bu.'!I143</f>
        <v>0</v>
      </c>
      <c r="BN136" s="183">
        <f>'Returns per Bu.'!Q143</f>
        <v>4.6178206478201824</v>
      </c>
      <c r="BO136" s="183">
        <f>'Returns per Bu.'!R143</f>
        <v>0</v>
      </c>
      <c r="BP136" s="361">
        <f>'Returns per Bu.'!S143</f>
        <v>2.9980770466080613</v>
      </c>
      <c r="BQ136" s="182">
        <f>'Returns per Bu.'!AE143</f>
        <v>0</v>
      </c>
      <c r="BR136" s="186">
        <f>'Returns per Bu.'!AF143</f>
        <v>-0.1364016650020031</v>
      </c>
      <c r="BS136" s="182">
        <f>'Returns per Bu.'!AM143</f>
        <v>0</v>
      </c>
      <c r="BT136" s="179">
        <f>'Returns per Bu.'!AN143</f>
        <v>3.9254995388454863</v>
      </c>
      <c r="BU136" s="182"/>
      <c r="BV136" s="15">
        <f t="shared" si="44"/>
        <v>2.6442495388454863</v>
      </c>
      <c r="BW136" s="100">
        <f>'Returns per Bu.'!AJ143</f>
        <v>1.28125</v>
      </c>
      <c r="BX136" s="100"/>
      <c r="BY136" s="100">
        <f t="shared" si="45"/>
        <v>0.94437483530195943</v>
      </c>
    </row>
    <row r="137" spans="1:77" ht="13.15" x14ac:dyDescent="0.4">
      <c r="A137" s="8">
        <v>42461</v>
      </c>
      <c r="C137" s="58"/>
      <c r="D137" s="100">
        <v>1.4169047531627474</v>
      </c>
      <c r="F137" s="102">
        <v>115.80952380952381</v>
      </c>
      <c r="G137" s="101"/>
      <c r="H137" s="100">
        <v>3.4765476158687045</v>
      </c>
      <c r="J137" s="291">
        <v>4.4400000000000004</v>
      </c>
      <c r="K137" s="208"/>
      <c r="L137" s="12"/>
      <c r="M137" s="100">
        <f>'Returns per Gal.'!M144</f>
        <v>1.4169047531627474</v>
      </c>
      <c r="N137" s="115">
        <f>'Returns per Gal.'!N144</f>
        <v>0</v>
      </c>
      <c r="O137" s="100">
        <f>'Returns per Gal.'!O144</f>
        <v>0.35156462585034015</v>
      </c>
      <c r="P137" s="100">
        <f>'Returns per Gal.'!P144</f>
        <v>0</v>
      </c>
      <c r="Q137" s="100">
        <f>'Returns per Gal.'!Q144</f>
        <v>1.7684693790130877</v>
      </c>
      <c r="R137" s="117">
        <f>'Returns per Gal.'!R144</f>
        <v>0</v>
      </c>
      <c r="S137" s="115">
        <f>'Returns per Gal.'!S144</f>
        <v>0</v>
      </c>
      <c r="T137" s="100">
        <f>'Returns per Gal.'!T144</f>
        <v>1.2416241485245374</v>
      </c>
      <c r="U137" s="115">
        <f>'Returns per Gal.'!U144</f>
        <v>0</v>
      </c>
      <c r="V137" s="100">
        <f>'Returns per Gal.'!V144</f>
        <v>0.13320000000000001</v>
      </c>
      <c r="W137" s="115">
        <f>'Returns per Gal.'!W144</f>
        <v>0</v>
      </c>
      <c r="X137" s="100">
        <f>'Returns per Gal.'!X144</f>
        <v>0.21914999999999998</v>
      </c>
      <c r="Y137" s="115">
        <f>'Returns per Gal.'!Y144</f>
        <v>0</v>
      </c>
      <c r="Z137" s="100">
        <f>'Returns per Gal.'!Z144</f>
        <v>1.5939741485245373</v>
      </c>
      <c r="AA137" s="115">
        <f>'Returns per Gal.'!AA144</f>
        <v>0</v>
      </c>
      <c r="AB137" s="100">
        <f>'Returns per Gal.'!AB144</f>
        <v>0.2135298575757576</v>
      </c>
      <c r="AC137" s="115">
        <f>'Returns per Gal.'!AC144</f>
        <v>0</v>
      </c>
      <c r="AD137" s="100">
        <f>'Returns per Gal.'!AD144</f>
        <v>1.8075040061002949</v>
      </c>
      <c r="AE137" s="115">
        <f>'Returns per Gal.'!AE144</f>
        <v>0</v>
      </c>
      <c r="AF137" s="100">
        <f>'Returns per Gal.'!AF144</f>
        <v>1.4559393802499547</v>
      </c>
      <c r="AG137" s="112"/>
      <c r="AH137" s="100">
        <f>'Returns per Gal.'!AF144</f>
        <v>1.4559393802499547</v>
      </c>
      <c r="AI137" s="100">
        <f>'Returns per Gal.'!AI144</f>
        <v>0.35514523048855029</v>
      </c>
      <c r="AJ137" s="100">
        <f>'Returns per Gal.'!AH144</f>
        <v>0</v>
      </c>
      <c r="AK137" s="100">
        <f>'Returns per Gal.'!AK144</f>
        <v>0.17449523048855031</v>
      </c>
      <c r="AL137" s="100">
        <f>'Returns per Gal.'!AL144</f>
        <v>0</v>
      </c>
      <c r="AM137" s="100">
        <f>'Returns per Gal.'!AM144</f>
        <v>-3.9034627087207285E-2</v>
      </c>
      <c r="AN137" s="87">
        <f>'Returns per Gal.'!AN144</f>
        <v>0</v>
      </c>
      <c r="AO137" s="15">
        <f>'Returns per Gal.'!AO144</f>
        <v>0</v>
      </c>
      <c r="AP137" s="88">
        <f>'Returns per Gal.'!AP144</f>
        <v>0</v>
      </c>
      <c r="AQ137" s="100">
        <f>'Returns per Gal.'!AQ144</f>
        <v>0.45758928571428575</v>
      </c>
      <c r="AR137" s="100">
        <f>'Returns per Gal.'!AR144</f>
        <v>0</v>
      </c>
      <c r="AS137" s="100">
        <f>'Returns per Gal.'!AS144</f>
        <v>0.94725361173115075</v>
      </c>
      <c r="AT137" s="100">
        <f>'Returns per Gal.'!AT144</f>
        <v>0</v>
      </c>
      <c r="AU137" s="100">
        <f>'Returns per Gal.'!AU144</f>
        <v>1.4048428974454366</v>
      </c>
      <c r="AV137" s="112">
        <f>'Returns per Gal.'!AV144</f>
        <v>0</v>
      </c>
      <c r="AW137" s="111">
        <f>'Returns per Gal.'!AW144</f>
        <v>0</v>
      </c>
      <c r="AX137" s="100">
        <f>'Returns per Gal.'!AX144</f>
        <v>1.7571928974454365</v>
      </c>
      <c r="AY137" s="100">
        <f>'Returns per Gal.'!AY144</f>
        <v>0</v>
      </c>
      <c r="AZ137" s="100">
        <f>'Returns per Gal.'!AZ144</f>
        <v>1.9707227550211941</v>
      </c>
      <c r="BA137" s="112">
        <f>'Returns per Gal.'!BA144</f>
        <v>0</v>
      </c>
      <c r="BB137" s="111"/>
      <c r="BC137" s="100">
        <f>'Returns per Gal.'!BD144</f>
        <v>1.1276481567651153E-2</v>
      </c>
      <c r="BD137" s="100">
        <f>'Returns per Gal.'!BE144</f>
        <v>0</v>
      </c>
      <c r="BE137" s="100">
        <f>'Returns per Gal.'!BF144</f>
        <v>-0.20225337600810644</v>
      </c>
      <c r="BF137" s="100">
        <f>'Returns per Gal.'!BG144</f>
        <v>0</v>
      </c>
      <c r="BG137" s="100">
        <f>'Returns per Gal.'!BH144</f>
        <v>-3.9034627087207285E-2</v>
      </c>
      <c r="BH137" s="100">
        <f>'Returns per Gal.'!BI144</f>
        <v>0</v>
      </c>
      <c r="BI137" s="100">
        <f>'Returns per Gal.'!BJ144</f>
        <v>-0.16321874892089916</v>
      </c>
      <c r="BJ137" s="57"/>
      <c r="BL137" s="200">
        <f>'Returns per Bu.'!H144</f>
        <v>3.4765476158687045</v>
      </c>
      <c r="BM137" s="189">
        <f>'Returns per Bu.'!I144</f>
        <v>0</v>
      </c>
      <c r="BN137" s="183">
        <f>'Returns per Bu.'!Q144</f>
        <v>4.9517142612366447</v>
      </c>
      <c r="BO137" s="183">
        <f>'Returns per Bu.'!R144</f>
        <v>0</v>
      </c>
      <c r="BP137" s="361">
        <f>'Returns per Bu.'!S144</f>
        <v>3.3672506600245233</v>
      </c>
      <c r="BQ137" s="182">
        <f>'Returns per Bu.'!AE144</f>
        <v>0</v>
      </c>
      <c r="BR137" s="186">
        <f>'Returns per Bu.'!AF144</f>
        <v>-3.387668605623459E-2</v>
      </c>
      <c r="BS137" s="182">
        <f>'Returns per Bu.'!AM144</f>
        <v>0</v>
      </c>
      <c r="BT137" s="179">
        <f>'Returns per Bu.'!AN144</f>
        <v>3.9335601128472222</v>
      </c>
      <c r="BU137" s="182"/>
      <c r="BV137" s="15">
        <f t="shared" ref="BV137:BV138" si="46">BT137-BW137</f>
        <v>2.6523101128472222</v>
      </c>
      <c r="BW137" s="100">
        <f>'Returns per Bu.'!AJ144</f>
        <v>1.28125</v>
      </c>
      <c r="BX137" s="100"/>
      <c r="BY137" s="100">
        <f t="shared" ref="BY137:BY138" si="47">AS137</f>
        <v>0.94725361173115075</v>
      </c>
    </row>
    <row r="138" spans="1:77" ht="13.15" x14ac:dyDescent="0.4">
      <c r="A138" s="8">
        <v>42491</v>
      </c>
      <c r="C138" s="58"/>
      <c r="D138" s="100">
        <v>1.4661904602959042</v>
      </c>
      <c r="F138" s="102">
        <v>132.0952380952381</v>
      </c>
      <c r="G138" s="101"/>
      <c r="H138" s="100">
        <v>3.607440488792601</v>
      </c>
      <c r="J138" s="291">
        <v>4.07</v>
      </c>
      <c r="K138" s="208"/>
      <c r="L138" s="12"/>
      <c r="M138" s="100">
        <f>'Returns per Gal.'!M145</f>
        <v>1.4661904602959042</v>
      </c>
      <c r="N138" s="115">
        <f>'Returns per Gal.'!N145</f>
        <v>0</v>
      </c>
      <c r="O138" s="100">
        <f>'Returns per Gal.'!O145</f>
        <v>0.4010034013605443</v>
      </c>
      <c r="P138" s="100">
        <f>'Returns per Gal.'!P145</f>
        <v>0</v>
      </c>
      <c r="Q138" s="100">
        <f>'Returns per Gal.'!Q145</f>
        <v>1.8671938616564485</v>
      </c>
      <c r="R138" s="117">
        <f>'Returns per Gal.'!R145</f>
        <v>0</v>
      </c>
      <c r="S138" s="115">
        <f>'Returns per Gal.'!S145</f>
        <v>0</v>
      </c>
      <c r="T138" s="100">
        <f>'Returns per Gal.'!T145</f>
        <v>1.2883716031402148</v>
      </c>
      <c r="U138" s="115">
        <f>'Returns per Gal.'!U145</f>
        <v>0</v>
      </c>
      <c r="V138" s="100">
        <f>'Returns per Gal.'!V145</f>
        <v>0.12210000000000001</v>
      </c>
      <c r="W138" s="115">
        <f>'Returns per Gal.'!W145</f>
        <v>0</v>
      </c>
      <c r="X138" s="100">
        <f>'Returns per Gal.'!X145</f>
        <v>0.21914999999999998</v>
      </c>
      <c r="Y138" s="115">
        <f>'Returns per Gal.'!Y145</f>
        <v>0</v>
      </c>
      <c r="Z138" s="100">
        <f>'Returns per Gal.'!Z145</f>
        <v>1.6296216031402149</v>
      </c>
      <c r="AA138" s="115">
        <f>'Returns per Gal.'!AA145</f>
        <v>0</v>
      </c>
      <c r="AB138" s="100">
        <f>'Returns per Gal.'!AB145</f>
        <v>0.2135298575757576</v>
      </c>
      <c r="AC138" s="115">
        <f>'Returns per Gal.'!AC145</f>
        <v>0</v>
      </c>
      <c r="AD138" s="100">
        <f>'Returns per Gal.'!AD145</f>
        <v>1.8431514607159725</v>
      </c>
      <c r="AE138" s="115">
        <f>'Returns per Gal.'!AE145</f>
        <v>0</v>
      </c>
      <c r="AF138" s="100">
        <f>'Returns per Gal.'!AF145</f>
        <v>1.4421480593554281</v>
      </c>
      <c r="AG138" s="112"/>
      <c r="AH138" s="100">
        <f>'Returns per Gal.'!AF145</f>
        <v>1.4421480593554281</v>
      </c>
      <c r="AI138" s="100">
        <f>'Returns per Gal.'!AI145</f>
        <v>0.41822225851623374</v>
      </c>
      <c r="AJ138" s="100">
        <f>'Returns per Gal.'!AH145</f>
        <v>0</v>
      </c>
      <c r="AK138" s="100">
        <f>'Returns per Gal.'!AK145</f>
        <v>0.23757225851623365</v>
      </c>
      <c r="AL138" s="100">
        <f>'Returns per Gal.'!AL145</f>
        <v>0</v>
      </c>
      <c r="AM138" s="100">
        <f>'Returns per Gal.'!AM145</f>
        <v>2.404240094047605E-2</v>
      </c>
      <c r="AN138" s="87">
        <f>'Returns per Gal.'!AN145</f>
        <v>0</v>
      </c>
      <c r="AO138" s="15">
        <f>'Returns per Gal.'!AO145</f>
        <v>0</v>
      </c>
      <c r="AP138" s="88">
        <f>'Returns per Gal.'!AP145</f>
        <v>0</v>
      </c>
      <c r="AQ138" s="100">
        <f>'Returns per Gal.'!AQ145</f>
        <v>0.45758928571428575</v>
      </c>
      <c r="AR138" s="100">
        <f>'Returns per Gal.'!AR145</f>
        <v>0</v>
      </c>
      <c r="AS138" s="100">
        <f>'Returns per Gal.'!AS145</f>
        <v>0.95013238816034229</v>
      </c>
      <c r="AT138" s="100">
        <f>'Returns per Gal.'!AT145</f>
        <v>0</v>
      </c>
      <c r="AU138" s="100">
        <f>'Returns per Gal.'!AU145</f>
        <v>1.4077216738746281</v>
      </c>
      <c r="AV138" s="112">
        <f>'Returns per Gal.'!AV145</f>
        <v>0</v>
      </c>
      <c r="AW138" s="111">
        <f>'Returns per Gal.'!AW145</f>
        <v>0</v>
      </c>
      <c r="AX138" s="100">
        <f>'Returns per Gal.'!AX145</f>
        <v>1.7489716738746282</v>
      </c>
      <c r="AY138" s="100">
        <f>'Returns per Gal.'!AY145</f>
        <v>0</v>
      </c>
      <c r="AZ138" s="100">
        <f>'Returns per Gal.'!AZ145</f>
        <v>1.9625015314503857</v>
      </c>
      <c r="BA138" s="112">
        <f>'Returns per Gal.'!BA145</f>
        <v>0</v>
      </c>
      <c r="BB138" s="111"/>
      <c r="BC138" s="100">
        <f>'Returns per Gal.'!BD145</f>
        <v>0.11822218778182036</v>
      </c>
      <c r="BD138" s="100">
        <f>'Returns per Gal.'!BE145</f>
        <v>0</v>
      </c>
      <c r="BE138" s="100">
        <f>'Returns per Gal.'!BF145</f>
        <v>-9.5307669793937233E-2</v>
      </c>
      <c r="BF138" s="100">
        <f>'Returns per Gal.'!BG145</f>
        <v>0</v>
      </c>
      <c r="BG138" s="100">
        <f>'Returns per Gal.'!BH145</f>
        <v>2.404240094047605E-2</v>
      </c>
      <c r="BH138" s="100">
        <f>'Returns per Gal.'!BI145</f>
        <v>0</v>
      </c>
      <c r="BI138" s="100">
        <f>'Returns per Gal.'!BJ145</f>
        <v>-0.11935007073441328</v>
      </c>
      <c r="BJ138" s="57"/>
      <c r="BL138" s="200">
        <f>'Returns per Bu.'!H145</f>
        <v>3.607440488792601</v>
      </c>
      <c r="BM138" s="189">
        <f>'Returns per Bu.'!I145</f>
        <v>0</v>
      </c>
      <c r="BN138" s="183">
        <f>'Returns per Bu.'!Q145</f>
        <v>5.2281428126380556</v>
      </c>
      <c r="BO138" s="183">
        <f>'Returns per Bu.'!R145</f>
        <v>0</v>
      </c>
      <c r="BP138" s="361">
        <f>'Returns per Bu.'!S145</f>
        <v>3.674759211425934</v>
      </c>
      <c r="BQ138" s="182">
        <f>'Returns per Bu.'!AE145</f>
        <v>0</v>
      </c>
      <c r="BR138" s="186">
        <f>'Returns per Bu.'!AF145</f>
        <v>2.086549634197855E-2</v>
      </c>
      <c r="BS138" s="182">
        <f>'Returns per Bu.'!AM145</f>
        <v>0</v>
      </c>
      <c r="BT138" s="179">
        <f>'Returns per Bu.'!AN145</f>
        <v>3.9416206868489585</v>
      </c>
      <c r="BU138" s="182"/>
      <c r="BV138" s="15">
        <f t="shared" si="46"/>
        <v>2.6603706868489585</v>
      </c>
      <c r="BW138" s="100">
        <f>'Returns per Bu.'!AJ145</f>
        <v>1.28125</v>
      </c>
      <c r="BX138" s="100"/>
      <c r="BY138" s="100">
        <f t="shared" si="47"/>
        <v>0.95013238816034229</v>
      </c>
    </row>
    <row r="139" spans="1:77" ht="13.15" x14ac:dyDescent="0.4">
      <c r="A139" s="8">
        <v>42522</v>
      </c>
      <c r="C139" s="58"/>
      <c r="D139" s="100">
        <v>1.5622727274894714</v>
      </c>
      <c r="F139" s="102">
        <v>160.67045454545453</v>
      </c>
      <c r="G139" s="101"/>
      <c r="H139" s="100">
        <v>3.7821590792049062</v>
      </c>
      <c r="J139" s="291">
        <v>4.4400000000000004</v>
      </c>
      <c r="K139" s="208"/>
      <c r="M139" s="100">
        <f>'Returns per Gal.'!M146</f>
        <v>1.5622727274894714</v>
      </c>
      <c r="N139" s="115">
        <f>'Returns per Gal.'!N146</f>
        <v>0</v>
      </c>
      <c r="O139" s="100">
        <f>'Returns per Gal.'!O146</f>
        <v>0.48774959415584418</v>
      </c>
      <c r="P139" s="100">
        <f>'Returns per Gal.'!P146</f>
        <v>0</v>
      </c>
      <c r="Q139" s="100">
        <f>'Returns per Gal.'!Q146</f>
        <v>2.0500223216453155</v>
      </c>
      <c r="R139" s="117">
        <f>'Returns per Gal.'!R146</f>
        <v>0</v>
      </c>
      <c r="S139" s="115">
        <f>'Returns per Gal.'!S146</f>
        <v>0</v>
      </c>
      <c r="T139" s="100">
        <f>'Returns per Gal.'!T146</f>
        <v>1.350771099716038</v>
      </c>
      <c r="U139" s="115">
        <f>'Returns per Gal.'!U146</f>
        <v>0</v>
      </c>
      <c r="V139" s="100">
        <f>'Returns per Gal.'!V146</f>
        <v>0.13320000000000001</v>
      </c>
      <c r="W139" s="115">
        <f>'Returns per Gal.'!W146</f>
        <v>0</v>
      </c>
      <c r="X139" s="100">
        <f>'Returns per Gal.'!X146</f>
        <v>0.21914999999999998</v>
      </c>
      <c r="Y139" s="115">
        <f>'Returns per Gal.'!Y146</f>
        <v>0</v>
      </c>
      <c r="Z139" s="100">
        <f>'Returns per Gal.'!Z146</f>
        <v>1.703121099716038</v>
      </c>
      <c r="AA139" s="115">
        <f>'Returns per Gal.'!AA146</f>
        <v>0</v>
      </c>
      <c r="AB139" s="100">
        <f>'Returns per Gal.'!AB146</f>
        <v>0.2135298575757576</v>
      </c>
      <c r="AC139" s="115">
        <f>'Returns per Gal.'!AC146</f>
        <v>0</v>
      </c>
      <c r="AD139" s="100">
        <f>'Returns per Gal.'!AD146</f>
        <v>1.9166509572917956</v>
      </c>
      <c r="AE139" s="115">
        <f>'Returns per Gal.'!AE146</f>
        <v>0</v>
      </c>
      <c r="AF139" s="100">
        <f>'Returns per Gal.'!AF146</f>
        <v>1.4289013631359513</v>
      </c>
      <c r="AG139" s="112"/>
      <c r="AH139" s="100">
        <f>'Returns per Gal.'!AF146</f>
        <v>1.4289013631359513</v>
      </c>
      <c r="AI139" s="100">
        <f>'Returns per Gal.'!AI146</f>
        <v>0.5275512219292775</v>
      </c>
      <c r="AJ139" s="100">
        <f>'Returns per Gal.'!AH146</f>
        <v>0</v>
      </c>
      <c r="AK139" s="100">
        <f>'Returns per Gal.'!AK146</f>
        <v>0.34690122192927753</v>
      </c>
      <c r="AL139" s="100">
        <f>'Returns per Gal.'!AL146</f>
        <v>0</v>
      </c>
      <c r="AM139" s="100">
        <f>'Returns per Gal.'!AM146</f>
        <v>0.13337136435351993</v>
      </c>
      <c r="AN139" s="87">
        <f>'Returns per Gal.'!AN146</f>
        <v>0</v>
      </c>
      <c r="AO139" s="15">
        <f>'Returns per Gal.'!AO146</f>
        <v>0</v>
      </c>
      <c r="AP139" s="88">
        <f>'Returns per Gal.'!AP146</f>
        <v>0</v>
      </c>
      <c r="AQ139" s="100">
        <f>'Returns per Gal.'!AQ146</f>
        <v>0.45758928571428575</v>
      </c>
      <c r="AR139" s="100">
        <f>'Returns per Gal.'!AR146</f>
        <v>0</v>
      </c>
      <c r="AS139" s="100">
        <f>'Returns per Gal.'!AS146</f>
        <v>0.95301116458953361</v>
      </c>
      <c r="AT139" s="100">
        <f>'Returns per Gal.'!AT146</f>
        <v>0</v>
      </c>
      <c r="AU139" s="100">
        <f>'Returns per Gal.'!AU146</f>
        <v>1.4106004503038194</v>
      </c>
      <c r="AV139" s="112">
        <f>'Returns per Gal.'!AV146</f>
        <v>0</v>
      </c>
      <c r="AW139" s="111">
        <f>'Returns per Gal.'!AW146</f>
        <v>0</v>
      </c>
      <c r="AX139" s="100">
        <f>'Returns per Gal.'!AX146</f>
        <v>1.7629504503038194</v>
      </c>
      <c r="AY139" s="100">
        <f>'Returns per Gal.'!AY146</f>
        <v>0</v>
      </c>
      <c r="AZ139" s="100">
        <f>'Returns per Gal.'!AZ146</f>
        <v>1.976480307879577</v>
      </c>
      <c r="BA139" s="112">
        <f>'Returns per Gal.'!BA146</f>
        <v>0</v>
      </c>
      <c r="BB139" s="111"/>
      <c r="BC139" s="100">
        <f>'Returns per Gal.'!BD146</f>
        <v>0.28707187134149614</v>
      </c>
      <c r="BD139" s="100">
        <f>'Returns per Gal.'!BE146</f>
        <v>0</v>
      </c>
      <c r="BE139" s="100">
        <f>'Returns per Gal.'!BF146</f>
        <v>7.3542013765738545E-2</v>
      </c>
      <c r="BF139" s="100">
        <f>'Returns per Gal.'!BG146</f>
        <v>0</v>
      </c>
      <c r="BG139" s="100">
        <f>'Returns per Gal.'!BH146</f>
        <v>0.13337136435351993</v>
      </c>
      <c r="BH139" s="100">
        <f>'Returns per Gal.'!BI146</f>
        <v>0</v>
      </c>
      <c r="BI139" s="100">
        <f>'Returns per Gal.'!BJ146</f>
        <v>-5.9829350587781382E-2</v>
      </c>
      <c r="BJ139" s="57"/>
      <c r="BL139" s="200">
        <f>'Returns per Bu.'!H146</f>
        <v>3.7821590792049062</v>
      </c>
      <c r="BM139" s="189">
        <f>'Returns per Bu.'!I146</f>
        <v>0</v>
      </c>
      <c r="BN139" s="183">
        <f>'Returns per Bu.'!Q146</f>
        <v>5.7400625006068831</v>
      </c>
      <c r="BO139" s="183">
        <f>'Returns per Bu.'!R146</f>
        <v>0</v>
      </c>
      <c r="BP139" s="361">
        <f>'Returns per Bu.'!S146</f>
        <v>4.1555988993947608</v>
      </c>
      <c r="BQ139" s="182">
        <f>'Returns per Bu.'!AE146</f>
        <v>0</v>
      </c>
      <c r="BR139" s="186">
        <f>'Returns per Bu.'!AF146</f>
        <v>0.11574799546571204</v>
      </c>
      <c r="BS139" s="182">
        <f>'Returns per Bu.'!AM146</f>
        <v>0</v>
      </c>
      <c r="BT139" s="179">
        <f>'Returns per Bu.'!AN146</f>
        <v>3.9496812608506944</v>
      </c>
      <c r="BU139" s="182"/>
      <c r="BV139" s="15">
        <f t="shared" ref="BV139:BV140" si="48">BT139-BW139</f>
        <v>2.6684312608506944</v>
      </c>
      <c r="BW139" s="100">
        <f>'Returns per Bu.'!AJ146</f>
        <v>1.28125</v>
      </c>
      <c r="BX139" s="100"/>
      <c r="BY139" s="100">
        <f t="shared" ref="BY139:BY140" si="49">AS139</f>
        <v>0.95301116458953361</v>
      </c>
    </row>
    <row r="140" spans="1:77" ht="13.15" x14ac:dyDescent="0.4">
      <c r="A140" s="8">
        <v>42552</v>
      </c>
      <c r="C140" s="58"/>
      <c r="D140" s="100">
        <v>1.4805000245571136</v>
      </c>
      <c r="F140" s="102">
        <v>140.27500000000001</v>
      </c>
      <c r="G140" s="101"/>
      <c r="H140" s="100">
        <v>3.1680624932050705</v>
      </c>
      <c r="J140" s="291">
        <v>4.66</v>
      </c>
      <c r="K140" s="208"/>
      <c r="M140" s="100">
        <f>'Returns per Gal.'!M147</f>
        <v>1.4805000245571136</v>
      </c>
      <c r="N140" s="115">
        <f>'Returns per Gal.'!N147</f>
        <v>0</v>
      </c>
      <c r="O140" s="100">
        <f>'Returns per Gal.'!O147</f>
        <v>0.42583482142857149</v>
      </c>
      <c r="P140" s="100">
        <f>'Returns per Gal.'!P147</f>
        <v>0</v>
      </c>
      <c r="Q140" s="100">
        <f>'Returns per Gal.'!Q147</f>
        <v>1.906334845985685</v>
      </c>
      <c r="R140" s="117">
        <f>'Returns per Gal.'!R147</f>
        <v>0</v>
      </c>
      <c r="S140" s="115">
        <f>'Returns per Gal.'!S147</f>
        <v>0</v>
      </c>
      <c r="T140" s="100">
        <f>'Returns per Gal.'!T147</f>
        <v>1.1314508904303824</v>
      </c>
      <c r="U140" s="115">
        <f>'Returns per Gal.'!U147</f>
        <v>0</v>
      </c>
      <c r="V140" s="100">
        <f>'Returns per Gal.'!V147</f>
        <v>0.13980000000000001</v>
      </c>
      <c r="W140" s="115">
        <f>'Returns per Gal.'!W147</f>
        <v>0</v>
      </c>
      <c r="X140" s="100">
        <f>'Returns per Gal.'!X147</f>
        <v>0.21914999999999998</v>
      </c>
      <c r="Y140" s="115">
        <f>'Returns per Gal.'!Y147</f>
        <v>0</v>
      </c>
      <c r="Z140" s="100">
        <f>'Returns per Gal.'!Z147</f>
        <v>1.4904008904303823</v>
      </c>
      <c r="AA140" s="115">
        <f>'Returns per Gal.'!AA147</f>
        <v>0</v>
      </c>
      <c r="AB140" s="100">
        <f>'Returns per Gal.'!AB147</f>
        <v>0.2135298575757576</v>
      </c>
      <c r="AC140" s="115">
        <f>'Returns per Gal.'!AC147</f>
        <v>0</v>
      </c>
      <c r="AD140" s="100">
        <f>'Returns per Gal.'!AD147</f>
        <v>1.7039307480061399</v>
      </c>
      <c r="AE140" s="115">
        <f>'Returns per Gal.'!AE147</f>
        <v>0</v>
      </c>
      <c r="AF140" s="100">
        <f>'Returns per Gal.'!AF147</f>
        <v>1.2780959265775684</v>
      </c>
      <c r="AG140" s="112"/>
      <c r="AH140" s="100">
        <f>'Returns per Gal.'!AF147</f>
        <v>1.2780959265775684</v>
      </c>
      <c r="AI140" s="100">
        <f>'Returns per Gal.'!AI147</f>
        <v>0.59658395555530264</v>
      </c>
      <c r="AJ140" s="100">
        <f>'Returns per Gal.'!AH147</f>
        <v>0</v>
      </c>
      <c r="AK140" s="100">
        <f>'Returns per Gal.'!AK147</f>
        <v>0.41593395555530277</v>
      </c>
      <c r="AL140" s="100">
        <f>'Returns per Gal.'!AL147</f>
        <v>0</v>
      </c>
      <c r="AM140" s="100">
        <f>'Returns per Gal.'!AM147</f>
        <v>0.20240409797954517</v>
      </c>
      <c r="AN140" s="87">
        <f>'Returns per Gal.'!AN147</f>
        <v>0</v>
      </c>
      <c r="AO140" s="15">
        <f>'Returns per Gal.'!AO147</f>
        <v>0</v>
      </c>
      <c r="AP140" s="88">
        <f>'Returns per Gal.'!AP147</f>
        <v>0</v>
      </c>
      <c r="AQ140" s="100">
        <f>'Returns per Gal.'!AQ147</f>
        <v>0.45758928571428575</v>
      </c>
      <c r="AR140" s="100">
        <f>'Returns per Gal.'!AR147</f>
        <v>0</v>
      </c>
      <c r="AS140" s="100">
        <f>'Returns per Gal.'!AS147</f>
        <v>0.95588994101872515</v>
      </c>
      <c r="AT140" s="100">
        <f>'Returns per Gal.'!AT147</f>
        <v>0</v>
      </c>
      <c r="AU140" s="100">
        <f>'Returns per Gal.'!AU147</f>
        <v>1.413479226733011</v>
      </c>
      <c r="AV140" s="112">
        <f>'Returns per Gal.'!AV147</f>
        <v>0</v>
      </c>
      <c r="AW140" s="111">
        <f>'Returns per Gal.'!AW147</f>
        <v>0</v>
      </c>
      <c r="AX140" s="100">
        <f>'Returns per Gal.'!AX147</f>
        <v>1.7724292267330108</v>
      </c>
      <c r="AY140" s="100">
        <f>'Returns per Gal.'!AY147</f>
        <v>0</v>
      </c>
      <c r="AZ140" s="100">
        <f>'Returns per Gal.'!AZ147</f>
        <v>1.9859590843087684</v>
      </c>
      <c r="BA140" s="112">
        <f>'Returns per Gal.'!BA147</f>
        <v>0</v>
      </c>
      <c r="BB140" s="111"/>
      <c r="BC140" s="100">
        <f>'Returns per Gal.'!BD147</f>
        <v>0.13390561925267419</v>
      </c>
      <c r="BD140" s="100">
        <f>'Returns per Gal.'!BE147</f>
        <v>0</v>
      </c>
      <c r="BE140" s="100">
        <f>'Returns per Gal.'!BF147</f>
        <v>-7.9624238323083407E-2</v>
      </c>
      <c r="BF140" s="100">
        <f>'Returns per Gal.'!BG147</f>
        <v>0</v>
      </c>
      <c r="BG140" s="100">
        <f>'Returns per Gal.'!BH147</f>
        <v>0.20240409797954517</v>
      </c>
      <c r="BH140" s="100">
        <f>'Returns per Gal.'!BI147</f>
        <v>0</v>
      </c>
      <c r="BI140" s="100">
        <f>'Returns per Gal.'!BJ147</f>
        <v>-0.28202833630262858</v>
      </c>
      <c r="BJ140" s="57"/>
      <c r="BL140" s="200">
        <f>'Returns per Bu.'!H147</f>
        <v>3.1680624932050705</v>
      </c>
      <c r="BM140" s="189">
        <f>'Returns per Bu.'!I147</f>
        <v>0</v>
      </c>
      <c r="BN140" s="183">
        <f>'Returns per Bu.'!Q147</f>
        <v>5.337737568759918</v>
      </c>
      <c r="BO140" s="183">
        <f>'Returns per Bu.'!R147</f>
        <v>0</v>
      </c>
      <c r="BP140" s="361">
        <f>'Returns per Bu.'!S147</f>
        <v>3.7347939675477964</v>
      </c>
      <c r="BQ140" s="182">
        <f>'Returns per Bu.'!AE147</f>
        <v>0</v>
      </c>
      <c r="BR140" s="186">
        <f>'Returns per Bu.'!AF147</f>
        <v>0.17565891095692046</v>
      </c>
      <c r="BS140" s="182">
        <f>'Returns per Bu.'!AM147</f>
        <v>0</v>
      </c>
      <c r="BT140" s="179">
        <f>'Returns per Bu.'!AN147</f>
        <v>3.9577418348524307</v>
      </c>
      <c r="BU140" s="182"/>
      <c r="BV140" s="15">
        <f t="shared" si="48"/>
        <v>2.6764918348524307</v>
      </c>
      <c r="BW140" s="100">
        <f>'Returns per Bu.'!AJ147</f>
        <v>1.28125</v>
      </c>
      <c r="BX140" s="100"/>
      <c r="BY140" s="100">
        <f t="shared" si="49"/>
        <v>0.95588994101872515</v>
      </c>
    </row>
    <row r="141" spans="1:77" ht="13.15" x14ac:dyDescent="0.4">
      <c r="A141" s="8">
        <v>42583</v>
      </c>
      <c r="C141" s="58"/>
      <c r="D141" s="310">
        <v>1.3334782486376555</v>
      </c>
      <c r="E141" s="310"/>
      <c r="F141" s="311">
        <v>118.08695652173913</v>
      </c>
      <c r="G141" s="310"/>
      <c r="H141" s="310">
        <v>3.0150543373564016</v>
      </c>
      <c r="J141" s="291">
        <v>4.33</v>
      </c>
      <c r="K141" s="208"/>
      <c r="M141" s="100">
        <f>'Returns per Gal.'!M148</f>
        <v>1.3334782486376555</v>
      </c>
      <c r="N141" s="115">
        <f>'Returns per Gal.'!N148</f>
        <v>0</v>
      </c>
      <c r="O141" s="100">
        <f>'Returns per Gal.'!O148</f>
        <v>0.35847826086956525</v>
      </c>
      <c r="P141" s="100">
        <f>'Returns per Gal.'!P148</f>
        <v>0</v>
      </c>
      <c r="Q141" s="100">
        <f>'Returns per Gal.'!Q148</f>
        <v>1.6919565095072207</v>
      </c>
      <c r="R141" s="117">
        <f>'Returns per Gal.'!R148</f>
        <v>0</v>
      </c>
      <c r="S141" s="115">
        <f>'Returns per Gal.'!S148</f>
        <v>0</v>
      </c>
      <c r="T141" s="100">
        <f>'Returns per Gal.'!T148</f>
        <v>1.0768051204844291</v>
      </c>
      <c r="U141" s="115">
        <f>'Returns per Gal.'!U148</f>
        <v>0</v>
      </c>
      <c r="V141" s="100">
        <f>'Returns per Gal.'!V148</f>
        <v>0.12989999999999999</v>
      </c>
      <c r="W141" s="115">
        <f>'Returns per Gal.'!W148</f>
        <v>0</v>
      </c>
      <c r="X141" s="100">
        <f>'Returns per Gal.'!X148</f>
        <v>0.21914999999999998</v>
      </c>
      <c r="Y141" s="115">
        <f>'Returns per Gal.'!Y148</f>
        <v>0</v>
      </c>
      <c r="Z141" s="100">
        <f>'Returns per Gal.'!Z148</f>
        <v>1.425855120484429</v>
      </c>
      <c r="AA141" s="115">
        <f>'Returns per Gal.'!AA148</f>
        <v>0</v>
      </c>
      <c r="AB141" s="100">
        <f>'Returns per Gal.'!AB148</f>
        <v>0.2135298575757576</v>
      </c>
      <c r="AC141" s="115">
        <f>'Returns per Gal.'!AC148</f>
        <v>0</v>
      </c>
      <c r="AD141" s="100">
        <f>'Returns per Gal.'!AD148</f>
        <v>1.6393849780601866</v>
      </c>
      <c r="AE141" s="115">
        <f>'Returns per Gal.'!AE148</f>
        <v>0</v>
      </c>
      <c r="AF141" s="100">
        <f>'Returns per Gal.'!AF148</f>
        <v>1.2809067171906214</v>
      </c>
      <c r="AG141" s="112"/>
      <c r="AH141" s="100">
        <f>'Returns per Gal.'!AF148</f>
        <v>1.2809067171906214</v>
      </c>
      <c r="AI141" s="100">
        <f>'Returns per Gal.'!AI148</f>
        <v>0.44675138902279155</v>
      </c>
      <c r="AJ141" s="100">
        <f>'Returns per Gal.'!AH148</f>
        <v>0</v>
      </c>
      <c r="AK141" s="100">
        <f>'Returns per Gal.'!AK148</f>
        <v>0.26610138902279168</v>
      </c>
      <c r="AL141" s="100">
        <f>'Returns per Gal.'!AL148</f>
        <v>0</v>
      </c>
      <c r="AM141" s="100">
        <f>'Returns per Gal.'!AM148</f>
        <v>5.2571531447034081E-2</v>
      </c>
      <c r="AN141" s="87">
        <f>'Returns per Gal.'!AN148</f>
        <v>0</v>
      </c>
      <c r="AO141" s="15">
        <f>'Returns per Gal.'!AO148</f>
        <v>0</v>
      </c>
      <c r="AP141" s="88">
        <f>'Returns per Gal.'!AP148</f>
        <v>0</v>
      </c>
      <c r="AQ141" s="100">
        <f>'Returns per Gal.'!AQ148</f>
        <v>0.45758928571428575</v>
      </c>
      <c r="AR141" s="100">
        <f>'Returns per Gal.'!AR148</f>
        <v>0</v>
      </c>
      <c r="AS141" s="100">
        <f>'Returns per Gal.'!AS148</f>
        <v>0.9587687174479167</v>
      </c>
      <c r="AT141" s="100">
        <f>'Returns per Gal.'!AT148</f>
        <v>0</v>
      </c>
      <c r="AU141" s="100">
        <f>'Returns per Gal.'!AU148</f>
        <v>1.4163580031622025</v>
      </c>
      <c r="AV141" s="112">
        <f>'Returns per Gal.'!AV148</f>
        <v>0</v>
      </c>
      <c r="AW141" s="111">
        <f>'Returns per Gal.'!AW148</f>
        <v>0</v>
      </c>
      <c r="AX141" s="100">
        <f>'Returns per Gal.'!AX148</f>
        <v>1.7654080031622024</v>
      </c>
      <c r="AY141" s="100">
        <f>'Returns per Gal.'!AY148</f>
        <v>0</v>
      </c>
      <c r="AZ141" s="100">
        <f>'Returns per Gal.'!AZ148</f>
        <v>1.97893786073796</v>
      </c>
      <c r="BA141" s="112">
        <f>'Returns per Gal.'!BA148</f>
        <v>0</v>
      </c>
      <c r="BB141" s="111"/>
      <c r="BC141" s="100">
        <f>'Returns per Gal.'!BD148</f>
        <v>-7.3451493654981714E-2</v>
      </c>
      <c r="BD141" s="100">
        <f>'Returns per Gal.'!BE148</f>
        <v>0</v>
      </c>
      <c r="BE141" s="100">
        <f>'Returns per Gal.'!BF148</f>
        <v>-0.28698135123073931</v>
      </c>
      <c r="BF141" s="100">
        <f>'Returns per Gal.'!BG148</f>
        <v>0</v>
      </c>
      <c r="BG141" s="100">
        <f>'Returns per Gal.'!BH148</f>
        <v>5.2571531447034081E-2</v>
      </c>
      <c r="BH141" s="100">
        <f>'Returns per Gal.'!BI148</f>
        <v>0</v>
      </c>
      <c r="BI141" s="100">
        <f>'Returns per Gal.'!BJ148</f>
        <v>-0.33955288267777339</v>
      </c>
      <c r="BJ141" s="57"/>
      <c r="BL141" s="200">
        <f>'Returns per Bu.'!H148</f>
        <v>3.0150543373564016</v>
      </c>
      <c r="BM141" s="189">
        <f>'Returns per Bu.'!I148</f>
        <v>0</v>
      </c>
      <c r="BN141" s="183">
        <f>'Returns per Bu.'!Q148</f>
        <v>4.737478226620218</v>
      </c>
      <c r="BO141" s="183">
        <f>'Returns per Bu.'!R148</f>
        <v>0</v>
      </c>
      <c r="BP141" s="361">
        <f>'Returns per Bu.'!S148</f>
        <v>3.1622546254080968</v>
      </c>
      <c r="BQ141" s="182">
        <f>'Returns per Bu.'!AE148</f>
        <v>0</v>
      </c>
      <c r="BR141" s="186">
        <f>'Returns per Bu.'!AF148</f>
        <v>4.5624856677836369E-2</v>
      </c>
      <c r="BS141" s="182">
        <f>'Returns per Bu.'!AM148</f>
        <v>0</v>
      </c>
      <c r="BT141" s="179">
        <f>'Returns per Bu.'!AN148</f>
        <v>3.9658024088541666</v>
      </c>
      <c r="BU141" s="182"/>
      <c r="BV141" s="15">
        <f t="shared" ref="BV141:BV142" si="50">BT141-BW141</f>
        <v>2.6845524088541666</v>
      </c>
      <c r="BW141" s="100">
        <f>'Returns per Bu.'!AJ148</f>
        <v>1.28125</v>
      </c>
      <c r="BX141" s="100"/>
      <c r="BY141" s="100">
        <f t="shared" ref="BY141:BY142" si="51">AS141</f>
        <v>0.9587687174479167</v>
      </c>
    </row>
    <row r="142" spans="1:77" ht="13.15" x14ac:dyDescent="0.4">
      <c r="A142" s="8">
        <v>42614</v>
      </c>
      <c r="C142" s="58"/>
      <c r="D142" s="310">
        <v>1.4297618909109207</v>
      </c>
      <c r="E142" s="310"/>
      <c r="F142" s="311">
        <v>111.95238095238095</v>
      </c>
      <c r="G142" s="310"/>
      <c r="H142" s="310">
        <v>3.0030059619176956</v>
      </c>
      <c r="J142" s="291">
        <v>4.96</v>
      </c>
      <c r="K142" s="208"/>
      <c r="M142" s="100">
        <f>'Returns per Gal.'!M149</f>
        <v>1.4297618909109207</v>
      </c>
      <c r="N142" s="115">
        <f>'Returns per Gal.'!N149</f>
        <v>0</v>
      </c>
      <c r="O142" s="100">
        <f>'Returns per Gal.'!O149</f>
        <v>0.33985544217687075</v>
      </c>
      <c r="P142" s="100">
        <f>'Returns per Gal.'!P149</f>
        <v>0</v>
      </c>
      <c r="Q142" s="100">
        <f>'Returns per Gal.'!Q149</f>
        <v>1.7696173330877913</v>
      </c>
      <c r="R142" s="117">
        <f>'Returns per Gal.'!R149</f>
        <v>0</v>
      </c>
      <c r="S142" s="115">
        <f>'Returns per Gal.'!S149</f>
        <v>0</v>
      </c>
      <c r="T142" s="100">
        <f>'Returns per Gal.'!T149</f>
        <v>1.0725021292563199</v>
      </c>
      <c r="U142" s="115">
        <f>'Returns per Gal.'!U149</f>
        <v>0</v>
      </c>
      <c r="V142" s="100">
        <f>'Returns per Gal.'!V149</f>
        <v>0.14879999999999999</v>
      </c>
      <c r="W142" s="115">
        <f>'Returns per Gal.'!W149</f>
        <v>0</v>
      </c>
      <c r="X142" s="100">
        <f>'Returns per Gal.'!X149</f>
        <v>0.21914999999999998</v>
      </c>
      <c r="Y142" s="115">
        <f>'Returns per Gal.'!Y149</f>
        <v>0</v>
      </c>
      <c r="Z142" s="100">
        <f>'Returns per Gal.'!Z149</f>
        <v>1.4404521292563199</v>
      </c>
      <c r="AA142" s="115">
        <f>'Returns per Gal.'!AA149</f>
        <v>0</v>
      </c>
      <c r="AB142" s="100">
        <f>'Returns per Gal.'!AB149</f>
        <v>0.2135298575757576</v>
      </c>
      <c r="AC142" s="115">
        <f>'Returns per Gal.'!AC149</f>
        <v>0</v>
      </c>
      <c r="AD142" s="100">
        <f>'Returns per Gal.'!AD149</f>
        <v>1.6539819868320775</v>
      </c>
      <c r="AE142" s="115">
        <f>'Returns per Gal.'!AE149</f>
        <v>0</v>
      </c>
      <c r="AF142" s="100">
        <f>'Returns per Gal.'!AF149</f>
        <v>1.3141265446552068</v>
      </c>
      <c r="AG142" s="112"/>
      <c r="AH142" s="100">
        <f>'Returns per Gal.'!AF149</f>
        <v>1.3141265446552068</v>
      </c>
      <c r="AI142" s="100">
        <f>'Returns per Gal.'!AI149</f>
        <v>0.50981520383147139</v>
      </c>
      <c r="AJ142" s="100">
        <f>'Returns per Gal.'!AH149</f>
        <v>0</v>
      </c>
      <c r="AK142" s="100">
        <f>'Returns per Gal.'!AK149</f>
        <v>0.32916520383147141</v>
      </c>
      <c r="AL142" s="100">
        <f>'Returns per Gal.'!AL149</f>
        <v>0</v>
      </c>
      <c r="AM142" s="100">
        <f>'Returns per Gal.'!AM149</f>
        <v>0.11563534625571381</v>
      </c>
      <c r="AN142" s="87">
        <f>'Returns per Gal.'!AN149</f>
        <v>0</v>
      </c>
      <c r="AO142" s="15">
        <f>'Returns per Gal.'!AO149</f>
        <v>0</v>
      </c>
      <c r="AP142" s="88">
        <f>'Returns per Gal.'!AP149</f>
        <v>0</v>
      </c>
      <c r="AQ142" s="100">
        <f>'Returns per Gal.'!AQ149</f>
        <v>0.40464461646727656</v>
      </c>
      <c r="AR142" s="100">
        <f>'Returns per Gal.'!AR149</f>
        <v>0</v>
      </c>
      <c r="AS142" s="100">
        <f>'Returns per Gal.'!AS149</f>
        <v>0.83383458530341015</v>
      </c>
      <c r="AT142" s="100">
        <f>'Returns per Gal.'!AT149</f>
        <v>0</v>
      </c>
      <c r="AU142" s="100">
        <f>'Returns per Gal.'!AU149</f>
        <v>1.2384792017706867</v>
      </c>
      <c r="AV142" s="112">
        <f>'Returns per Gal.'!AV149</f>
        <v>0</v>
      </c>
      <c r="AW142" s="111">
        <f>'Returns per Gal.'!AW149</f>
        <v>0</v>
      </c>
      <c r="AX142" s="100">
        <f>'Returns per Gal.'!AX149</f>
        <v>1.6064292017706867</v>
      </c>
      <c r="AY142" s="100">
        <f>'Returns per Gal.'!AY149</f>
        <v>0</v>
      </c>
      <c r="AZ142" s="100">
        <f>'Returns per Gal.'!AZ149</f>
        <v>1.8199590593464443</v>
      </c>
      <c r="BA142" s="112">
        <f>'Returns per Gal.'!BA149</f>
        <v>0</v>
      </c>
      <c r="BB142" s="111"/>
      <c r="BC142" s="100">
        <f>'Returns per Gal.'!BD149</f>
        <v>0.16318813131710463</v>
      </c>
      <c r="BD142" s="100">
        <f>'Returns per Gal.'!BE149</f>
        <v>0</v>
      </c>
      <c r="BE142" s="100">
        <f>'Returns per Gal.'!BF149</f>
        <v>-5.0341726258652963E-2</v>
      </c>
      <c r="BF142" s="100">
        <f>'Returns per Gal.'!BG149</f>
        <v>0</v>
      </c>
      <c r="BG142" s="100">
        <f>'Returns per Gal.'!BH149</f>
        <v>0.11563534625571381</v>
      </c>
      <c r="BH142" s="100">
        <f>'Returns per Gal.'!BI149</f>
        <v>0</v>
      </c>
      <c r="BI142" s="100">
        <f>'Returns per Gal.'!BJ149</f>
        <v>-0.16597707251436677</v>
      </c>
      <c r="BJ142" s="57"/>
      <c r="BL142" s="200">
        <f>'Returns per Bu.'!H149</f>
        <v>3.0030059619176956</v>
      </c>
      <c r="BM142" s="189">
        <f>'Returns per Bu.'!I149</f>
        <v>0</v>
      </c>
      <c r="BN142" s="183">
        <f>'Returns per Bu.'!Q149</f>
        <v>4.9549285326458152</v>
      </c>
      <c r="BO142" s="183">
        <f>'Returns per Bu.'!R149</f>
        <v>0</v>
      </c>
      <c r="BP142" s="361">
        <f>'Returns per Bu.'!S149</f>
        <v>3.3267849314336937</v>
      </c>
      <c r="BQ142" s="182">
        <f>'Returns per Bu.'!AE149</f>
        <v>0</v>
      </c>
      <c r="BR142" s="186">
        <f>'Returns per Bu.'!AF149</f>
        <v>0.10035557181978519</v>
      </c>
      <c r="BS142" s="182">
        <f>'Returns per Bu.'!AM149</f>
        <v>0</v>
      </c>
      <c r="BT142" s="179">
        <f>'Returns per Bu.'!AN149</f>
        <v>3.4677417649579225</v>
      </c>
      <c r="BU142" s="182"/>
      <c r="BV142" s="15">
        <f t="shared" si="50"/>
        <v>2.3347368388495484</v>
      </c>
      <c r="BW142" s="100">
        <f>'Returns per Bu.'!AJ149</f>
        <v>1.1330049261083743</v>
      </c>
      <c r="BX142" s="100"/>
      <c r="BY142" s="100">
        <f t="shared" si="51"/>
        <v>0.83383458530341015</v>
      </c>
    </row>
    <row r="143" spans="1:77" ht="13.15" x14ac:dyDescent="0.4">
      <c r="A143" s="8">
        <v>42644</v>
      </c>
      <c r="C143" s="58"/>
      <c r="D143" s="310">
        <v>1.5171428606623696</v>
      </c>
      <c r="E143" s="310"/>
      <c r="F143" s="311">
        <v>102.96428571428571</v>
      </c>
      <c r="G143" s="310"/>
      <c r="H143" s="310">
        <v>3.1482142891202654</v>
      </c>
      <c r="J143" s="291">
        <v>4.9400000000000004</v>
      </c>
      <c r="K143" s="208"/>
      <c r="M143" s="100">
        <f>'Returns per Gal.'!M150</f>
        <v>1.5171428606623696</v>
      </c>
      <c r="N143" s="115">
        <f>'Returns per Gal.'!N150</f>
        <v>0</v>
      </c>
      <c r="O143" s="100">
        <f>'Returns per Gal.'!O150</f>
        <v>0.31257015306122449</v>
      </c>
      <c r="P143" s="100">
        <f>'Returns per Gal.'!P150</f>
        <v>0</v>
      </c>
      <c r="Q143" s="100">
        <f>'Returns per Gal.'!Q150</f>
        <v>1.8297130137235942</v>
      </c>
      <c r="R143" s="117">
        <f>'Returns per Gal.'!R150</f>
        <v>0</v>
      </c>
      <c r="S143" s="115">
        <f>'Returns per Gal.'!S150</f>
        <v>0</v>
      </c>
      <c r="T143" s="100">
        <f>'Returns per Gal.'!T150</f>
        <v>1.1243622461143805</v>
      </c>
      <c r="U143" s="115">
        <f>'Returns per Gal.'!U150</f>
        <v>0</v>
      </c>
      <c r="V143" s="100">
        <f>'Returns per Gal.'!V150</f>
        <v>0.14820000000000003</v>
      </c>
      <c r="W143" s="115">
        <f>'Returns per Gal.'!W150</f>
        <v>0</v>
      </c>
      <c r="X143" s="100">
        <f>'Returns per Gal.'!X150</f>
        <v>0.21914999999999998</v>
      </c>
      <c r="Y143" s="115">
        <f>'Returns per Gal.'!Y150</f>
        <v>0</v>
      </c>
      <c r="Z143" s="100">
        <f>'Returns per Gal.'!Z150</f>
        <v>1.4917122461143806</v>
      </c>
      <c r="AA143" s="115">
        <f>'Returns per Gal.'!AA150</f>
        <v>0</v>
      </c>
      <c r="AB143" s="100">
        <f>'Returns per Gal.'!AB150</f>
        <v>0.2135298575757576</v>
      </c>
      <c r="AC143" s="115">
        <f>'Returns per Gal.'!AC150</f>
        <v>0</v>
      </c>
      <c r="AD143" s="100">
        <f>'Returns per Gal.'!AD150</f>
        <v>1.7052421036901382</v>
      </c>
      <c r="AE143" s="115">
        <f>'Returns per Gal.'!AE150</f>
        <v>0</v>
      </c>
      <c r="AF143" s="100">
        <f>'Returns per Gal.'!AF150</f>
        <v>1.3926719506289138</v>
      </c>
      <c r="AG143" s="112"/>
      <c r="AH143" s="100">
        <f>'Returns per Gal.'!AF150</f>
        <v>1.3926719506289138</v>
      </c>
      <c r="AI143" s="100">
        <f>'Returns per Gal.'!AI150</f>
        <v>0.51865076760921369</v>
      </c>
      <c r="AJ143" s="100">
        <f>'Returns per Gal.'!AH150</f>
        <v>0</v>
      </c>
      <c r="AK143" s="100">
        <f>'Returns per Gal.'!AK150</f>
        <v>0.3380007676092136</v>
      </c>
      <c r="AL143" s="100">
        <f>'Returns per Gal.'!AL150</f>
        <v>0</v>
      </c>
      <c r="AM143" s="100">
        <f>'Returns per Gal.'!AM150</f>
        <v>0.12447091003345601</v>
      </c>
      <c r="AN143" s="87">
        <f>'Returns per Gal.'!AN150</f>
        <v>0</v>
      </c>
      <c r="AO143" s="15">
        <f>'Returns per Gal.'!AO150</f>
        <v>0</v>
      </c>
      <c r="AP143" s="88">
        <f>'Returns per Gal.'!AP150</f>
        <v>0</v>
      </c>
      <c r="AQ143" s="100">
        <f>'Returns per Gal.'!AQ150</f>
        <v>0.40464461646727656</v>
      </c>
      <c r="AR143" s="100">
        <f>'Returns per Gal.'!AR150</f>
        <v>0</v>
      </c>
      <c r="AS143" s="100">
        <f>'Returns per Gal.'!AS150</f>
        <v>0.83648646476586341</v>
      </c>
      <c r="AT143" s="100">
        <f>'Returns per Gal.'!AT150</f>
        <v>0</v>
      </c>
      <c r="AU143" s="100">
        <f>'Returns per Gal.'!AU150</f>
        <v>1.24113108123314</v>
      </c>
      <c r="AV143" s="112">
        <f>'Returns per Gal.'!AV150</f>
        <v>0</v>
      </c>
      <c r="AW143" s="111">
        <f>'Returns per Gal.'!AW150</f>
        <v>0</v>
      </c>
      <c r="AX143" s="100">
        <f>'Returns per Gal.'!AX150</f>
        <v>1.60848108123314</v>
      </c>
      <c r="AY143" s="100">
        <f>'Returns per Gal.'!AY150</f>
        <v>0</v>
      </c>
      <c r="AZ143" s="100">
        <f>'Returns per Gal.'!AZ150</f>
        <v>1.8220109388088976</v>
      </c>
      <c r="BA143" s="112">
        <f>'Returns per Gal.'!BA150</f>
        <v>0</v>
      </c>
      <c r="BB143" s="111"/>
      <c r="BC143" s="100">
        <f>'Returns per Gal.'!BD150</f>
        <v>0.22123193249045414</v>
      </c>
      <c r="BD143" s="100">
        <f>'Returns per Gal.'!BE150</f>
        <v>0</v>
      </c>
      <c r="BE143" s="100">
        <f>'Returns per Gal.'!BF150</f>
        <v>7.7020749146965439E-3</v>
      </c>
      <c r="BF143" s="100">
        <f>'Returns per Gal.'!BG150</f>
        <v>0</v>
      </c>
      <c r="BG143" s="100">
        <f>'Returns per Gal.'!BH150</f>
        <v>0.12447091003345601</v>
      </c>
      <c r="BH143" s="100">
        <f>'Returns per Gal.'!BI150</f>
        <v>0</v>
      </c>
      <c r="BI143" s="100">
        <f>'Returns per Gal.'!BJ150</f>
        <v>-0.11676883511875946</v>
      </c>
      <c r="BJ143" s="57"/>
      <c r="BL143" s="200">
        <f>'Returns per Bu.'!H150</f>
        <v>3.1482142891202654</v>
      </c>
      <c r="BM143" s="189">
        <f>'Returns per Bu.'!I150</f>
        <v>0</v>
      </c>
      <c r="BN143" s="183">
        <f>'Returns per Bu.'!Q150</f>
        <v>5.1231964384260635</v>
      </c>
      <c r="BO143" s="183">
        <f>'Returns per Bu.'!R150</f>
        <v>0</v>
      </c>
      <c r="BP143" s="361">
        <f>'Returns per Bu.'!S150</f>
        <v>3.4967328372139419</v>
      </c>
      <c r="BQ143" s="182">
        <f>'Returns per Bu.'!AE150</f>
        <v>0</v>
      </c>
      <c r="BR143" s="186">
        <f>'Returns per Bu.'!AF150</f>
        <v>0.10802362561109469</v>
      </c>
      <c r="BS143" s="182">
        <f>'Returns per Bu.'!AM150</f>
        <v>0</v>
      </c>
      <c r="BT143" s="179">
        <f>'Returns per Bu.'!AN150</f>
        <v>3.4751670274527915</v>
      </c>
      <c r="BU143" s="182"/>
      <c r="BV143" s="15">
        <f t="shared" ref="BV143" si="52">BT143-BW143</f>
        <v>2.3421621013444174</v>
      </c>
      <c r="BW143" s="100">
        <f>'Returns per Bu.'!AJ150</f>
        <v>1.1330049261083743</v>
      </c>
      <c r="BX143" s="100"/>
      <c r="BY143" s="100">
        <f t="shared" ref="BY143" si="53">AS143</f>
        <v>0.83648646476586341</v>
      </c>
    </row>
    <row r="144" spans="1:77" ht="13.15" x14ac:dyDescent="0.4">
      <c r="A144" s="8">
        <v>42675</v>
      </c>
      <c r="C144" s="58"/>
      <c r="D144" s="310">
        <v>1.5450000166893005</v>
      </c>
      <c r="E144" s="310"/>
      <c r="F144" s="311">
        <v>102</v>
      </c>
      <c r="G144" s="310"/>
      <c r="H144" s="310">
        <v>3.1478749930858614</v>
      </c>
      <c r="J144" s="291">
        <v>4.68</v>
      </c>
      <c r="K144" s="208"/>
      <c r="M144" s="100">
        <f>'Returns per Gal.'!M151</f>
        <v>1.5450000166893005</v>
      </c>
      <c r="N144" s="115">
        <f>'Returns per Gal.'!N151</f>
        <v>0</v>
      </c>
      <c r="O144" s="100">
        <f>'Returns per Gal.'!O151</f>
        <v>0.30964285714285716</v>
      </c>
      <c r="P144" s="100">
        <f>'Returns per Gal.'!P151</f>
        <v>0</v>
      </c>
      <c r="Q144" s="100">
        <f>'Returns per Gal.'!Q151</f>
        <v>1.8546428738321576</v>
      </c>
      <c r="R144" s="117">
        <f>'Returns per Gal.'!R151</f>
        <v>0</v>
      </c>
      <c r="S144" s="115">
        <f>'Returns per Gal.'!S151</f>
        <v>0</v>
      </c>
      <c r="T144" s="100">
        <f>'Returns per Gal.'!T151</f>
        <v>1.1242410689592364</v>
      </c>
      <c r="U144" s="115">
        <f>'Returns per Gal.'!U151</f>
        <v>0</v>
      </c>
      <c r="V144" s="100">
        <f>'Returns per Gal.'!V151</f>
        <v>0.1404</v>
      </c>
      <c r="W144" s="115">
        <f>'Returns per Gal.'!W151</f>
        <v>0</v>
      </c>
      <c r="X144" s="100">
        <f>'Returns per Gal.'!X151</f>
        <v>0.21914999999999998</v>
      </c>
      <c r="Y144" s="115">
        <f>'Returns per Gal.'!Y151</f>
        <v>0</v>
      </c>
      <c r="Z144" s="100">
        <f>'Returns per Gal.'!Z151</f>
        <v>1.4837910689592364</v>
      </c>
      <c r="AA144" s="115">
        <f>'Returns per Gal.'!AA151</f>
        <v>0</v>
      </c>
      <c r="AB144" s="100">
        <f>'Returns per Gal.'!AB151</f>
        <v>0.2135298575757576</v>
      </c>
      <c r="AC144" s="115">
        <f>'Returns per Gal.'!AC151</f>
        <v>0</v>
      </c>
      <c r="AD144" s="100">
        <f>'Returns per Gal.'!AD151</f>
        <v>1.697320926534994</v>
      </c>
      <c r="AE144" s="115">
        <f>'Returns per Gal.'!AE151</f>
        <v>0</v>
      </c>
      <c r="AF144" s="100">
        <f>'Returns per Gal.'!AF151</f>
        <v>1.3876780693921369</v>
      </c>
      <c r="AG144" s="112"/>
      <c r="AH144" s="100">
        <f>'Returns per Gal.'!AF151</f>
        <v>1.3876780693921369</v>
      </c>
      <c r="AI144" s="100">
        <f>'Returns per Gal.'!AI151</f>
        <v>0.55150180487292133</v>
      </c>
      <c r="AJ144" s="100">
        <f>'Returns per Gal.'!AH151</f>
        <v>0</v>
      </c>
      <c r="AK144" s="100">
        <f>'Returns per Gal.'!AK151</f>
        <v>0.37085180487292124</v>
      </c>
      <c r="AL144" s="100">
        <f>'Returns per Gal.'!AL151</f>
        <v>0</v>
      </c>
      <c r="AM144" s="100">
        <f>'Returns per Gal.'!AM151</f>
        <v>0.15732194729716364</v>
      </c>
      <c r="AN144" s="87">
        <f>'Returns per Gal.'!AN151</f>
        <v>0</v>
      </c>
      <c r="AO144" s="15">
        <f>'Returns per Gal.'!AO151</f>
        <v>0</v>
      </c>
      <c r="AP144" s="88">
        <f>'Returns per Gal.'!AP151</f>
        <v>0</v>
      </c>
      <c r="AQ144" s="100">
        <f>'Returns per Gal.'!AQ151</f>
        <v>0.40464461646727656</v>
      </c>
      <c r="AR144" s="100">
        <f>'Returns per Gal.'!AR151</f>
        <v>0</v>
      </c>
      <c r="AS144" s="100">
        <f>'Returns per Gal.'!AS151</f>
        <v>0.83913834422831646</v>
      </c>
      <c r="AT144" s="100">
        <f>'Returns per Gal.'!AT151</f>
        <v>0</v>
      </c>
      <c r="AU144" s="100">
        <f>'Returns per Gal.'!AU151</f>
        <v>1.243782960695593</v>
      </c>
      <c r="AV144" s="112">
        <f>'Returns per Gal.'!AV151</f>
        <v>0</v>
      </c>
      <c r="AW144" s="111">
        <f>'Returns per Gal.'!AW151</f>
        <v>0</v>
      </c>
      <c r="AX144" s="100">
        <f>'Returns per Gal.'!AX151</f>
        <v>1.6033329606955931</v>
      </c>
      <c r="AY144" s="100">
        <f>'Returns per Gal.'!AY151</f>
        <v>0</v>
      </c>
      <c r="AZ144" s="100">
        <f>'Returns per Gal.'!AZ151</f>
        <v>1.8168628182713507</v>
      </c>
      <c r="BA144" s="112">
        <f>'Returns per Gal.'!BA151</f>
        <v>0</v>
      </c>
      <c r="BB144" s="111"/>
      <c r="BC144" s="100">
        <f>'Returns per Gal.'!BD151</f>
        <v>0.25130991313656459</v>
      </c>
      <c r="BD144" s="100">
        <f>'Returns per Gal.'!BE151</f>
        <v>0</v>
      </c>
      <c r="BE144" s="100">
        <f>'Returns per Gal.'!BF151</f>
        <v>3.7780055560806991E-2</v>
      </c>
      <c r="BF144" s="100">
        <f>'Returns per Gal.'!BG151</f>
        <v>0</v>
      </c>
      <c r="BG144" s="100">
        <f>'Returns per Gal.'!BH151</f>
        <v>0.15732194729716364</v>
      </c>
      <c r="BH144" s="100">
        <f>'Returns per Gal.'!BI151</f>
        <v>0</v>
      </c>
      <c r="BI144" s="100">
        <f>'Returns per Gal.'!BJ151</f>
        <v>-0.11954189173635665</v>
      </c>
      <c r="BJ144" s="57"/>
      <c r="BL144" s="200">
        <f>'Returns per Bu.'!H151</f>
        <v>3.1478749930858614</v>
      </c>
      <c r="BM144" s="189">
        <f>'Returns per Bu.'!I151</f>
        <v>0</v>
      </c>
      <c r="BN144" s="183">
        <f>'Returns per Bu.'!Q151</f>
        <v>5.1930000467300408</v>
      </c>
      <c r="BO144" s="183">
        <f>'Returns per Bu.'!R151</f>
        <v>0</v>
      </c>
      <c r="BP144" s="361">
        <f>'Returns per Bu.'!S151</f>
        <v>3.5883764455179197</v>
      </c>
      <c r="BQ144" s="182">
        <f>'Returns per Bu.'!AE151</f>
        <v>0</v>
      </c>
      <c r="BR144" s="186">
        <f>'Returns per Bu.'!AF151</f>
        <v>0.13653380641845805</v>
      </c>
      <c r="BS144" s="182">
        <f>'Returns per Bu.'!AM151</f>
        <v>0</v>
      </c>
      <c r="BT144" s="179">
        <f>'Returns per Bu.'!AN151</f>
        <v>3.48259228994766</v>
      </c>
      <c r="BU144" s="182"/>
      <c r="BV144" s="15">
        <f t="shared" ref="BV144" si="54">BT144-BW144</f>
        <v>2.3495873638392855</v>
      </c>
      <c r="BW144" s="100">
        <f>'Returns per Bu.'!AJ151</f>
        <v>1.1330049261083743</v>
      </c>
      <c r="BX144" s="100"/>
      <c r="BY144" s="100">
        <f t="shared" ref="BY144" si="55">AS144</f>
        <v>0.83913834422831646</v>
      </c>
    </row>
    <row r="145" spans="1:77" ht="13.15" x14ac:dyDescent="0.4">
      <c r="A145" s="75">
        <v>42705</v>
      </c>
      <c r="B145" s="30"/>
      <c r="C145" s="63"/>
      <c r="D145" s="313">
        <v>1.6492857146263122</v>
      </c>
      <c r="E145" s="313"/>
      <c r="F145" s="314">
        <v>99.488095238095241</v>
      </c>
      <c r="G145" s="313"/>
      <c r="H145" s="313">
        <v>3.2467857101985387</v>
      </c>
      <c r="I145" s="30"/>
      <c r="J145" s="315">
        <v>5.15</v>
      </c>
      <c r="K145" s="211"/>
      <c r="L145" s="30"/>
      <c r="M145" s="104">
        <f>'Returns per Gal.'!M152</f>
        <v>1.6492857146263122</v>
      </c>
      <c r="N145" s="118">
        <f>'Returns per Gal.'!N152</f>
        <v>0</v>
      </c>
      <c r="O145" s="104">
        <f>'Returns per Gal.'!O152</f>
        <v>0.30201743197278913</v>
      </c>
      <c r="P145" s="104">
        <f>'Returns per Gal.'!P152</f>
        <v>0</v>
      </c>
      <c r="Q145" s="104">
        <f>'Returns per Gal.'!Q152</f>
        <v>1.9513031465991013</v>
      </c>
      <c r="R145" s="120">
        <f>'Returns per Gal.'!R152</f>
        <v>0</v>
      </c>
      <c r="S145" s="118">
        <f>'Returns per Gal.'!S152</f>
        <v>0</v>
      </c>
      <c r="T145" s="104">
        <f>'Returns per Gal.'!T152</f>
        <v>1.1595663250709067</v>
      </c>
      <c r="U145" s="118">
        <f>'Returns per Gal.'!U152</f>
        <v>0</v>
      </c>
      <c r="V145" s="104">
        <f>'Returns per Gal.'!V152</f>
        <v>0.1545</v>
      </c>
      <c r="W145" s="118">
        <f>'Returns per Gal.'!W152</f>
        <v>0</v>
      </c>
      <c r="X145" s="104">
        <f>'Returns per Gal.'!X152</f>
        <v>0.21914999999999998</v>
      </c>
      <c r="Y145" s="118">
        <f>'Returns per Gal.'!Y152</f>
        <v>0</v>
      </c>
      <c r="Z145" s="104">
        <f>'Returns per Gal.'!Z152</f>
        <v>1.5332163250709068</v>
      </c>
      <c r="AA145" s="118">
        <f>'Returns per Gal.'!AA152</f>
        <v>0</v>
      </c>
      <c r="AB145" s="104">
        <f>'Returns per Gal.'!AB152</f>
        <v>0.2135298575757576</v>
      </c>
      <c r="AC145" s="118">
        <f>'Returns per Gal.'!AC152</f>
        <v>0</v>
      </c>
      <c r="AD145" s="104">
        <f>'Returns per Gal.'!AD152</f>
        <v>1.7467461826466644</v>
      </c>
      <c r="AE145" s="118">
        <f>'Returns per Gal.'!AE152</f>
        <v>0</v>
      </c>
      <c r="AF145" s="104">
        <f>'Returns per Gal.'!AF152</f>
        <v>1.4447287506738753</v>
      </c>
      <c r="AG145" s="114"/>
      <c r="AH145" s="104">
        <f>'Returns per Gal.'!AF152</f>
        <v>1.4447287506738753</v>
      </c>
      <c r="AI145" s="104">
        <f>'Returns per Gal.'!AI152</f>
        <v>0.59873682152819463</v>
      </c>
      <c r="AJ145" s="104">
        <f>'Returns per Gal.'!AH152</f>
        <v>0</v>
      </c>
      <c r="AK145" s="104">
        <f>'Returns per Gal.'!AK152</f>
        <v>0.41808682152819454</v>
      </c>
      <c r="AL145" s="104">
        <f>'Returns per Gal.'!AL152</f>
        <v>0</v>
      </c>
      <c r="AM145" s="104">
        <f>'Returns per Gal.'!AM152</f>
        <v>0.20455696395243694</v>
      </c>
      <c r="AN145" s="89">
        <f>'Returns per Gal.'!AN152</f>
        <v>0</v>
      </c>
      <c r="AO145" s="72">
        <f>'Returns per Gal.'!AO152</f>
        <v>0</v>
      </c>
      <c r="AP145" s="90">
        <f>'Returns per Gal.'!AP152</f>
        <v>0</v>
      </c>
      <c r="AQ145" s="104">
        <f>'Returns per Gal.'!AQ152</f>
        <v>0.40464461646727656</v>
      </c>
      <c r="AR145" s="104">
        <f>'Returns per Gal.'!AR152</f>
        <v>0</v>
      </c>
      <c r="AS145" s="104">
        <f>'Returns per Gal.'!AS152</f>
        <v>0.8417902236907695</v>
      </c>
      <c r="AT145" s="104">
        <f>'Returns per Gal.'!AT152</f>
        <v>0</v>
      </c>
      <c r="AU145" s="104">
        <f>'Returns per Gal.'!AU152</f>
        <v>1.2464348401580461</v>
      </c>
      <c r="AV145" s="114">
        <f>'Returns per Gal.'!AV152</f>
        <v>0</v>
      </c>
      <c r="AW145" s="113">
        <f>'Returns per Gal.'!AW152</f>
        <v>0</v>
      </c>
      <c r="AX145" s="104">
        <f>'Returns per Gal.'!AX152</f>
        <v>1.6200848401580461</v>
      </c>
      <c r="AY145" s="104">
        <f>'Returns per Gal.'!AY152</f>
        <v>0</v>
      </c>
      <c r="AZ145" s="104">
        <f>'Returns per Gal.'!AZ152</f>
        <v>1.8336146977338037</v>
      </c>
      <c r="BA145" s="114">
        <f>'Returns per Gal.'!BA152</f>
        <v>0</v>
      </c>
      <c r="BB145" s="113"/>
      <c r="BC145" s="104">
        <f>'Returns per Gal.'!BD152</f>
        <v>0.33121830644105521</v>
      </c>
      <c r="BD145" s="104">
        <f>'Returns per Gal.'!BE152</f>
        <v>0</v>
      </c>
      <c r="BE145" s="104">
        <f>'Returns per Gal.'!BF152</f>
        <v>0.11768844886529761</v>
      </c>
      <c r="BF145" s="104">
        <f>'Returns per Gal.'!BG152</f>
        <v>0</v>
      </c>
      <c r="BG145" s="104">
        <f>'Returns per Gal.'!BH152</f>
        <v>0.20455696395243694</v>
      </c>
      <c r="BH145" s="104">
        <f>'Returns per Gal.'!BI152</f>
        <v>0</v>
      </c>
      <c r="BI145" s="104">
        <f>'Returns per Gal.'!BJ152</f>
        <v>-8.6868515087139331E-2</v>
      </c>
      <c r="BJ145" s="71"/>
      <c r="BK145" s="30"/>
      <c r="BL145" s="201">
        <f>'Returns per Bu.'!H152</f>
        <v>3.2467857101985387</v>
      </c>
      <c r="BM145" s="191">
        <f>'Returns per Bu.'!I152</f>
        <v>0</v>
      </c>
      <c r="BN145" s="184">
        <f>'Returns per Bu.'!Q152</f>
        <v>5.4636488104774834</v>
      </c>
      <c r="BO145" s="184">
        <f>'Returns per Bu.'!R152</f>
        <v>0</v>
      </c>
      <c r="BP145" s="362">
        <f>'Returns per Bu.'!S152</f>
        <v>3.8195452092653626</v>
      </c>
      <c r="BQ145" s="181">
        <f>'Returns per Bu.'!AE152</f>
        <v>0</v>
      </c>
      <c r="BR145" s="187">
        <f>'Returns per Bu.'!AF152</f>
        <v>0.17752730243717926</v>
      </c>
      <c r="BS145" s="181">
        <f>'Returns per Bu.'!AM152</f>
        <v>0</v>
      </c>
      <c r="BT145" s="180">
        <f>'Returns per Bu.'!AN152</f>
        <v>3.4900175524425285</v>
      </c>
      <c r="BU145" s="181"/>
      <c r="BV145" s="72">
        <f t="shared" ref="BV145" si="56">BT145-BW145</f>
        <v>2.3570126263341544</v>
      </c>
      <c r="BW145" s="104">
        <f>'Returns per Bu.'!AJ152</f>
        <v>1.1330049261083743</v>
      </c>
      <c r="BX145" s="104"/>
      <c r="BY145" s="104">
        <f t="shared" ref="BY145" si="57">AS145</f>
        <v>0.8417902236907695</v>
      </c>
    </row>
    <row r="146" spans="1:77" ht="13.15" x14ac:dyDescent="0.4">
      <c r="A146" s="22">
        <v>42736</v>
      </c>
      <c r="C146" s="58"/>
      <c r="D146" s="310">
        <v>1.4004999846220016</v>
      </c>
      <c r="E146" s="310"/>
      <c r="F146" s="311">
        <v>96.95</v>
      </c>
      <c r="G146" s="310"/>
      <c r="H146" s="310">
        <v>3.3792499899864197</v>
      </c>
      <c r="J146" s="291">
        <v>5.22</v>
      </c>
      <c r="K146" s="208"/>
      <c r="M146" s="100">
        <f>'Returns per Gal.'!M153</f>
        <v>1.4004999846220016</v>
      </c>
      <c r="N146" s="115">
        <f>'Returns per Gal.'!N153</f>
        <v>0</v>
      </c>
      <c r="O146" s="100">
        <f>'Returns per Gal.'!O153</f>
        <v>0.29431250000000003</v>
      </c>
      <c r="P146" s="100">
        <f>'Returns per Gal.'!P153</f>
        <v>0</v>
      </c>
      <c r="Q146" s="100">
        <f>'Returns per Gal.'!Q153</f>
        <v>1.6948124846220016</v>
      </c>
      <c r="R146" s="117">
        <f>'Returns per Gal.'!R153</f>
        <v>0</v>
      </c>
      <c r="S146" s="115">
        <f>'Returns per Gal.'!S153</f>
        <v>0</v>
      </c>
      <c r="T146" s="100">
        <f>'Returns per Gal.'!T153</f>
        <v>1.2068749964237213</v>
      </c>
      <c r="U146" s="115">
        <f>'Returns per Gal.'!U153</f>
        <v>0</v>
      </c>
      <c r="V146" s="100">
        <f>'Returns per Gal.'!V153</f>
        <v>0.15659999999999999</v>
      </c>
      <c r="W146" s="115">
        <f>'Returns per Gal.'!W153</f>
        <v>0</v>
      </c>
      <c r="X146" s="100">
        <f>'Returns per Gal.'!X153</f>
        <v>0.21914999999999998</v>
      </c>
      <c r="Y146" s="115">
        <f>'Returns per Gal.'!Y153</f>
        <v>0</v>
      </c>
      <c r="Z146" s="100">
        <f>'Returns per Gal.'!Z153</f>
        <v>1.5826249964237213</v>
      </c>
      <c r="AA146" s="115">
        <f>'Returns per Gal.'!AA153</f>
        <v>0</v>
      </c>
      <c r="AB146" s="100">
        <f>'Returns per Gal.'!AB153</f>
        <v>0.2135298575757576</v>
      </c>
      <c r="AC146" s="115">
        <f>'Returns per Gal.'!AC153</f>
        <v>0</v>
      </c>
      <c r="AD146" s="100">
        <f>'Returns per Gal.'!AD153</f>
        <v>1.7961548539994789</v>
      </c>
      <c r="AE146" s="115">
        <f>'Returns per Gal.'!AE153</f>
        <v>0</v>
      </c>
      <c r="AF146" s="100">
        <f>'Returns per Gal.'!AF153</f>
        <v>1.501842353999479</v>
      </c>
      <c r="AG146" s="112"/>
      <c r="AH146" s="100">
        <f>'Returns per Gal.'!AF153</f>
        <v>1.501842353999479</v>
      </c>
      <c r="AI146" s="100">
        <f>'Returns per Gal.'!AI153</f>
        <v>0.29283748819828037</v>
      </c>
      <c r="AJ146" s="100">
        <f>'Returns per Gal.'!AH153</f>
        <v>0</v>
      </c>
      <c r="AK146" s="100">
        <f>'Returns per Gal.'!AK153</f>
        <v>0.11218748819828028</v>
      </c>
      <c r="AL146" s="100">
        <f>'Returns per Gal.'!AL153</f>
        <v>0</v>
      </c>
      <c r="AM146" s="100">
        <f>'Returns per Gal.'!AM153</f>
        <v>-0.10134236937747731</v>
      </c>
      <c r="AN146" s="87">
        <f>'Returns per Gal.'!AN153</f>
        <v>0</v>
      </c>
      <c r="AO146" s="15">
        <f>'Returns per Gal.'!AO153</f>
        <v>0</v>
      </c>
      <c r="AP146" s="88">
        <f>'Returns per Gal.'!AP153</f>
        <v>0</v>
      </c>
      <c r="AQ146" s="100">
        <f>'Returns per Gal.'!AQ153</f>
        <v>0.40464461646727656</v>
      </c>
      <c r="AR146" s="100">
        <f>'Returns per Gal.'!AR153</f>
        <v>0</v>
      </c>
      <c r="AS146" s="100">
        <f>'Returns per Gal.'!AS153</f>
        <v>0.84444210315322255</v>
      </c>
      <c r="AT146" s="100">
        <f>'Returns per Gal.'!AT153</f>
        <v>0</v>
      </c>
      <c r="AU146" s="100">
        <f>'Returns per Gal.'!AU153</f>
        <v>1.2490867196204991</v>
      </c>
      <c r="AV146" s="112">
        <f>'Returns per Gal.'!AV153</f>
        <v>0</v>
      </c>
      <c r="AW146" s="111">
        <f>'Returns per Gal.'!AW153</f>
        <v>0</v>
      </c>
      <c r="AX146" s="100">
        <f>'Returns per Gal.'!AX153</f>
        <v>1.6248367196204991</v>
      </c>
      <c r="AY146" s="100">
        <f>'Returns per Gal.'!AY153</f>
        <v>0</v>
      </c>
      <c r="AZ146" s="100">
        <f>'Returns per Gal.'!AZ153</f>
        <v>1.8383665771962567</v>
      </c>
      <c r="BA146" s="112">
        <f>'Returns per Gal.'!BA153</f>
        <v>0</v>
      </c>
      <c r="BB146" s="111"/>
      <c r="BC146" s="100">
        <f>'Returns per Gal.'!BD153</f>
        <v>6.9975765001502488E-2</v>
      </c>
      <c r="BD146" s="100">
        <f>'Returns per Gal.'!BE153</f>
        <v>0</v>
      </c>
      <c r="BE146" s="100">
        <f>'Returns per Gal.'!BF153</f>
        <v>-0.14355409257425511</v>
      </c>
      <c r="BF146" s="100">
        <f>'Returns per Gal.'!BG153</f>
        <v>0</v>
      </c>
      <c r="BG146" s="100">
        <f>'Returns per Gal.'!BH153</f>
        <v>-0.10134236937747731</v>
      </c>
      <c r="BH146" s="100">
        <f>'Returns per Gal.'!BI153</f>
        <v>0</v>
      </c>
      <c r="BI146" s="100">
        <f>'Returns per Gal.'!BJ153</f>
        <v>-4.2211723196777795E-2</v>
      </c>
      <c r="BJ146" s="57"/>
      <c r="BL146" s="200">
        <f>'Returns per Bu.'!H153</f>
        <v>3.3792499899864197</v>
      </c>
      <c r="BM146" s="189">
        <f>'Returns per Bu.'!I153</f>
        <v>0</v>
      </c>
      <c r="BN146" s="183">
        <f>'Returns per Bu.'!Q153</f>
        <v>4.7454749569416048</v>
      </c>
      <c r="BO146" s="183">
        <f>'Returns per Bu.'!R153</f>
        <v>0</v>
      </c>
      <c r="BP146" s="361">
        <f>'Returns per Bu.'!S153</f>
        <v>3.0954913557294832</v>
      </c>
      <c r="BQ146" s="182">
        <f>'Returns per Bu.'!AE153</f>
        <v>0</v>
      </c>
      <c r="BR146" s="186">
        <f>'Returns per Bu.'!AF153</f>
        <v>-8.7951234270171139E-2</v>
      </c>
      <c r="BS146" s="182">
        <f>'Returns per Bu.'!AM153</f>
        <v>0</v>
      </c>
      <c r="BT146" s="179">
        <f>'Returns per Bu.'!AN153</f>
        <v>3.4974428149373971</v>
      </c>
      <c r="BU146" s="182"/>
      <c r="BV146" s="15">
        <f t="shared" ref="BV146" si="58">BT146-BW146</f>
        <v>2.3644378888290225</v>
      </c>
      <c r="BW146" s="100">
        <f>'Returns per Bu.'!AJ153</f>
        <v>1.1330049261083743</v>
      </c>
      <c r="BX146" s="100"/>
      <c r="BY146" s="100">
        <f t="shared" ref="BY146" si="59">AS146</f>
        <v>0.84444210315322255</v>
      </c>
    </row>
    <row r="147" spans="1:77" ht="13.15" x14ac:dyDescent="0.4">
      <c r="A147" s="8">
        <v>42767</v>
      </c>
      <c r="C147" s="58"/>
      <c r="D147" s="310">
        <v>1.3807894556145919</v>
      </c>
      <c r="E147" s="310"/>
      <c r="F147" s="311">
        <v>97.14473684210526</v>
      </c>
      <c r="G147" s="310"/>
      <c r="H147" s="310">
        <v>3.4148684144020081</v>
      </c>
      <c r="J147" s="291">
        <v>5.14</v>
      </c>
      <c r="K147" s="208"/>
      <c r="M147" s="100">
        <f>'Returns per Gal.'!M154</f>
        <v>1.3807894556145919</v>
      </c>
      <c r="N147" s="115">
        <f>'Returns per Gal.'!N154</f>
        <v>0</v>
      </c>
      <c r="O147" s="100">
        <f>'Returns per Gal.'!O154</f>
        <v>0.2949036654135338</v>
      </c>
      <c r="P147" s="100">
        <f>'Returns per Gal.'!P154</f>
        <v>0</v>
      </c>
      <c r="Q147" s="100">
        <f>'Returns per Gal.'!Q154</f>
        <v>1.6756931210281256</v>
      </c>
      <c r="R147" s="117">
        <f>'Returns per Gal.'!R154</f>
        <v>0</v>
      </c>
      <c r="S147" s="115">
        <f>'Returns per Gal.'!S154</f>
        <v>0</v>
      </c>
      <c r="T147" s="100">
        <f>'Returns per Gal.'!T154</f>
        <v>1.2195958622864316</v>
      </c>
      <c r="U147" s="115">
        <f>'Returns per Gal.'!U154</f>
        <v>0</v>
      </c>
      <c r="V147" s="100">
        <f>'Returns per Gal.'!V154</f>
        <v>0.15419999999999998</v>
      </c>
      <c r="W147" s="115">
        <f>'Returns per Gal.'!W154</f>
        <v>0</v>
      </c>
      <c r="X147" s="100">
        <f>'Returns per Gal.'!X154</f>
        <v>0.21914999999999998</v>
      </c>
      <c r="Y147" s="115">
        <f>'Returns per Gal.'!Y154</f>
        <v>0</v>
      </c>
      <c r="Z147" s="100">
        <f>'Returns per Gal.'!Z154</f>
        <v>1.5929458622864314</v>
      </c>
      <c r="AA147" s="115">
        <f>'Returns per Gal.'!AA154</f>
        <v>0</v>
      </c>
      <c r="AB147" s="100">
        <f>'Returns per Gal.'!AB154</f>
        <v>0.2135298575757576</v>
      </c>
      <c r="AC147" s="115">
        <f>'Returns per Gal.'!AC154</f>
        <v>0</v>
      </c>
      <c r="AD147" s="100">
        <f>'Returns per Gal.'!AD154</f>
        <v>1.806475719862189</v>
      </c>
      <c r="AE147" s="115">
        <f>'Returns per Gal.'!AE154</f>
        <v>0</v>
      </c>
      <c r="AF147" s="100">
        <f>'Returns per Gal.'!AF154</f>
        <v>1.5115720544486553</v>
      </c>
      <c r="AG147" s="112"/>
      <c r="AH147" s="100">
        <f>'Returns per Gal.'!AF154</f>
        <v>1.5115720544486553</v>
      </c>
      <c r="AI147" s="100">
        <f>'Returns per Gal.'!AI154</f>
        <v>0.26339725874169406</v>
      </c>
      <c r="AJ147" s="100">
        <f>'Returns per Gal.'!AH154</f>
        <v>0</v>
      </c>
      <c r="AK147" s="100">
        <f>'Returns per Gal.'!AK154</f>
        <v>8.2747258741694196E-2</v>
      </c>
      <c r="AL147" s="100">
        <f>'Returns per Gal.'!AL154</f>
        <v>0</v>
      </c>
      <c r="AM147" s="100">
        <f>'Returns per Gal.'!AM154</f>
        <v>-0.1307825988340634</v>
      </c>
      <c r="AN147" s="87">
        <f>'Returns per Gal.'!AN154</f>
        <v>0</v>
      </c>
      <c r="AO147" s="15">
        <f>'Returns per Gal.'!AO154</f>
        <v>0</v>
      </c>
      <c r="AP147" s="88">
        <f>'Returns per Gal.'!AP154</f>
        <v>0</v>
      </c>
      <c r="AQ147" s="100">
        <f>'Returns per Gal.'!AQ154</f>
        <v>0.40464461646727656</v>
      </c>
      <c r="AR147" s="100">
        <f>'Returns per Gal.'!AR154</f>
        <v>0</v>
      </c>
      <c r="AS147" s="100">
        <f>'Returns per Gal.'!AS154</f>
        <v>0.84709398261567559</v>
      </c>
      <c r="AT147" s="100">
        <f>'Returns per Gal.'!AT154</f>
        <v>0</v>
      </c>
      <c r="AU147" s="100">
        <f>'Returns per Gal.'!AU154</f>
        <v>1.2517385990829522</v>
      </c>
      <c r="AV147" s="112">
        <f>'Returns per Gal.'!AV154</f>
        <v>0</v>
      </c>
      <c r="AW147" s="111">
        <f>'Returns per Gal.'!AW154</f>
        <v>0</v>
      </c>
      <c r="AX147" s="100">
        <f>'Returns per Gal.'!AX154</f>
        <v>1.625088599082952</v>
      </c>
      <c r="AY147" s="100">
        <f>'Returns per Gal.'!AY154</f>
        <v>0</v>
      </c>
      <c r="AZ147" s="100">
        <f>'Returns per Gal.'!AZ154</f>
        <v>1.8386184566587096</v>
      </c>
      <c r="BA147" s="112">
        <f>'Returns per Gal.'!BA154</f>
        <v>0</v>
      </c>
      <c r="BB147" s="111"/>
      <c r="BC147" s="100">
        <f>'Returns per Gal.'!BD154</f>
        <v>5.0604521945173619E-2</v>
      </c>
      <c r="BD147" s="100">
        <f>'Returns per Gal.'!BE154</f>
        <v>0</v>
      </c>
      <c r="BE147" s="100">
        <f>'Returns per Gal.'!BF154</f>
        <v>-0.16292533563058398</v>
      </c>
      <c r="BF147" s="100">
        <f>'Returns per Gal.'!BG154</f>
        <v>0</v>
      </c>
      <c r="BG147" s="100">
        <f>'Returns per Gal.'!BH154</f>
        <v>-0.1307825988340634</v>
      </c>
      <c r="BH147" s="100">
        <f>'Returns per Gal.'!BI154</f>
        <v>0</v>
      </c>
      <c r="BI147" s="100">
        <f>'Returns per Gal.'!BJ154</f>
        <v>-3.2142736796520577E-2</v>
      </c>
      <c r="BJ147" s="57"/>
      <c r="BL147" s="200">
        <f>'Returns per Bu.'!H154</f>
        <v>3.4148684144020081</v>
      </c>
      <c r="BM147" s="189">
        <f>'Returns per Bu.'!I154</f>
        <v>0</v>
      </c>
      <c r="BN147" s="183">
        <f>'Returns per Bu.'!Q154</f>
        <v>4.6919407388787517</v>
      </c>
      <c r="BO147" s="183">
        <f>'Returns per Bu.'!R154</f>
        <v>0</v>
      </c>
      <c r="BP147" s="361">
        <f>'Returns per Bu.'!S154</f>
        <v>3.0486771376666306</v>
      </c>
      <c r="BQ147" s="182">
        <f>'Returns per Bu.'!AE154</f>
        <v>0</v>
      </c>
      <c r="BR147" s="186">
        <f>'Returns per Bu.'!AF154</f>
        <v>-0.11350130314865989</v>
      </c>
      <c r="BS147" s="182">
        <f>'Returns per Bu.'!AM154</f>
        <v>0</v>
      </c>
      <c r="BT147" s="179">
        <f>'Returns per Bu.'!AN154</f>
        <v>3.504868077432266</v>
      </c>
      <c r="BU147" s="182"/>
      <c r="BV147" s="15">
        <f t="shared" ref="BV147" si="60">BT147-BW147</f>
        <v>2.3718631513238915</v>
      </c>
      <c r="BW147" s="100">
        <f>'Returns per Bu.'!AJ154</f>
        <v>1.1330049261083743</v>
      </c>
      <c r="BX147" s="100"/>
      <c r="BY147" s="100">
        <f t="shared" ref="BY147" si="61">AS147</f>
        <v>0.84709398261567559</v>
      </c>
    </row>
    <row r="148" spans="1:77" ht="13.15" x14ac:dyDescent="0.4">
      <c r="A148" s="8">
        <v>42795</v>
      </c>
      <c r="C148" s="58"/>
      <c r="D148" s="310">
        <v>1.3784782731014749</v>
      </c>
      <c r="E148" s="310"/>
      <c r="F148" s="311">
        <v>95.706521739130437</v>
      </c>
      <c r="G148" s="310"/>
      <c r="H148" s="310">
        <v>3.3405163106711013</v>
      </c>
      <c r="J148" s="291">
        <v>4.6900000000000004</v>
      </c>
      <c r="K148" s="208"/>
      <c r="M148" s="100">
        <f>'Returns per Gal.'!M155</f>
        <v>1.3784782731014749</v>
      </c>
      <c r="N148" s="115">
        <f>'Returns per Gal.'!N155</f>
        <v>0</v>
      </c>
      <c r="O148" s="100">
        <f>'Returns per Gal.'!O155</f>
        <v>0.29053765527950315</v>
      </c>
      <c r="P148" s="100">
        <f>'Returns per Gal.'!P155</f>
        <v>0</v>
      </c>
      <c r="Q148" s="100">
        <f>'Returns per Gal.'!Q155</f>
        <v>1.669015928380978</v>
      </c>
      <c r="R148" s="117">
        <f>'Returns per Gal.'!R155</f>
        <v>0</v>
      </c>
      <c r="S148" s="115">
        <f>'Returns per Gal.'!S155</f>
        <v>0</v>
      </c>
      <c r="T148" s="100">
        <f>'Returns per Gal.'!T155</f>
        <v>1.1930415395253935</v>
      </c>
      <c r="U148" s="115">
        <f>'Returns per Gal.'!U155</f>
        <v>0</v>
      </c>
      <c r="V148" s="100">
        <f>'Returns per Gal.'!V155</f>
        <v>0.14070000000000002</v>
      </c>
      <c r="W148" s="115">
        <f>'Returns per Gal.'!W155</f>
        <v>0</v>
      </c>
      <c r="X148" s="100">
        <f>'Returns per Gal.'!X155</f>
        <v>0.21914999999999998</v>
      </c>
      <c r="Y148" s="115">
        <f>'Returns per Gal.'!Y155</f>
        <v>0</v>
      </c>
      <c r="Z148" s="100">
        <f>'Returns per Gal.'!Z155</f>
        <v>1.5528915395253935</v>
      </c>
      <c r="AA148" s="115">
        <f>'Returns per Gal.'!AA155</f>
        <v>0</v>
      </c>
      <c r="AB148" s="100">
        <f>'Returns per Gal.'!AB155</f>
        <v>0.2135298575757576</v>
      </c>
      <c r="AC148" s="115">
        <f>'Returns per Gal.'!AC155</f>
        <v>0</v>
      </c>
      <c r="AD148" s="100">
        <f>'Returns per Gal.'!AD155</f>
        <v>1.7664213971011511</v>
      </c>
      <c r="AE148" s="115">
        <f>'Returns per Gal.'!AE155</f>
        <v>0</v>
      </c>
      <c r="AF148" s="100">
        <f>'Returns per Gal.'!AF155</f>
        <v>1.4758837418216479</v>
      </c>
      <c r="AG148" s="112"/>
      <c r="AH148" s="100">
        <f>'Returns per Gal.'!AF155</f>
        <v>1.4758837418216479</v>
      </c>
      <c r="AI148" s="100">
        <f>'Returns per Gal.'!AI155</f>
        <v>0.29677438885558449</v>
      </c>
      <c r="AJ148" s="100">
        <f>'Returns per Gal.'!AH155</f>
        <v>0</v>
      </c>
      <c r="AK148" s="100">
        <f>'Returns per Gal.'!AK155</f>
        <v>0.11612438885558451</v>
      </c>
      <c r="AL148" s="100">
        <f>'Returns per Gal.'!AL155</f>
        <v>0</v>
      </c>
      <c r="AM148" s="100">
        <f>'Returns per Gal.'!AM155</f>
        <v>-9.7405468720173083E-2</v>
      </c>
      <c r="AN148" s="87">
        <f>'Returns per Gal.'!AN155</f>
        <v>0</v>
      </c>
      <c r="AO148" s="15">
        <f>'Returns per Gal.'!AO155</f>
        <v>0</v>
      </c>
      <c r="AP148" s="88">
        <f>'Returns per Gal.'!AP155</f>
        <v>0</v>
      </c>
      <c r="AQ148" s="100">
        <f>'Returns per Gal.'!AQ155</f>
        <v>0.40464461646727656</v>
      </c>
      <c r="AR148" s="100">
        <f>'Returns per Gal.'!AR155</f>
        <v>0</v>
      </c>
      <c r="AS148" s="100">
        <f>'Returns per Gal.'!AS155</f>
        <v>0.84974586207812863</v>
      </c>
      <c r="AT148" s="100">
        <f>'Returns per Gal.'!AT155</f>
        <v>0</v>
      </c>
      <c r="AU148" s="100">
        <f>'Returns per Gal.'!AU155</f>
        <v>1.2543904785454052</v>
      </c>
      <c r="AV148" s="112">
        <f>'Returns per Gal.'!AV155</f>
        <v>0</v>
      </c>
      <c r="AW148" s="111">
        <f>'Returns per Gal.'!AW155</f>
        <v>0</v>
      </c>
      <c r="AX148" s="100">
        <f>'Returns per Gal.'!AX155</f>
        <v>1.6142404785454052</v>
      </c>
      <c r="AY148" s="100">
        <f>'Returns per Gal.'!AY155</f>
        <v>0</v>
      </c>
      <c r="AZ148" s="100">
        <f>'Returns per Gal.'!AZ155</f>
        <v>1.8277703361211628</v>
      </c>
      <c r="BA148" s="112">
        <f>'Returns per Gal.'!BA155</f>
        <v>0</v>
      </c>
      <c r="BB148" s="111"/>
      <c r="BC148" s="100">
        <f>'Returns per Gal.'!BD155</f>
        <v>5.4775449835572809E-2</v>
      </c>
      <c r="BD148" s="100">
        <f>'Returns per Gal.'!BE155</f>
        <v>0</v>
      </c>
      <c r="BE148" s="100">
        <f>'Returns per Gal.'!BF155</f>
        <v>-0.15875440774018479</v>
      </c>
      <c r="BF148" s="100">
        <f>'Returns per Gal.'!BG155</f>
        <v>0</v>
      </c>
      <c r="BG148" s="100">
        <f>'Returns per Gal.'!BH155</f>
        <v>-9.7405468720173083E-2</v>
      </c>
      <c r="BH148" s="100">
        <f>'Returns per Gal.'!BI155</f>
        <v>0</v>
      </c>
      <c r="BI148" s="100">
        <f>'Returns per Gal.'!BJ155</f>
        <v>-6.1348939020011706E-2</v>
      </c>
      <c r="BJ148" s="57"/>
      <c r="BL148" s="200">
        <f>'Returns per Bu.'!H155</f>
        <v>3.3405163106711013</v>
      </c>
      <c r="BM148" s="189">
        <f>'Returns per Bu.'!I155</f>
        <v>0</v>
      </c>
      <c r="BN148" s="183">
        <f>'Returns per Bu.'!Q155</f>
        <v>4.673244599466738</v>
      </c>
      <c r="BO148" s="183">
        <f>'Returns per Bu.'!R155</f>
        <v>0</v>
      </c>
      <c r="BP148" s="361">
        <f>'Returns per Bu.'!S155</f>
        <v>3.0677809982546167</v>
      </c>
      <c r="BQ148" s="182">
        <f>'Returns per Bu.'!AE155</f>
        <v>0</v>
      </c>
      <c r="BR148" s="186">
        <f>'Returns per Bu.'!AF155</f>
        <v>-8.4534546125460089E-2</v>
      </c>
      <c r="BS148" s="182">
        <f>'Returns per Bu.'!AM155</f>
        <v>0</v>
      </c>
      <c r="BT148" s="179">
        <f>'Returns per Bu.'!AN155</f>
        <v>3.5122933399271346</v>
      </c>
      <c r="BU148" s="182"/>
      <c r="BV148" s="15">
        <f t="shared" ref="BV148" si="62">BT148-BW148</f>
        <v>2.3792884138187604</v>
      </c>
      <c r="BW148" s="100">
        <f>'Returns per Bu.'!AJ155</f>
        <v>1.1330049261083743</v>
      </c>
      <c r="BX148" s="100"/>
      <c r="BY148" s="100">
        <f t="shared" ref="BY148" si="63">AS148</f>
        <v>0.84974586207812863</v>
      </c>
    </row>
    <row r="149" spans="1:77" ht="13.15" x14ac:dyDescent="0.4">
      <c r="A149" s="8">
        <v>42826</v>
      </c>
      <c r="C149" s="58"/>
      <c r="D149" s="310">
        <v>1.5417499959468841</v>
      </c>
      <c r="E149" s="310"/>
      <c r="F149" s="311">
        <v>93.4375</v>
      </c>
      <c r="G149" s="310"/>
      <c r="H149" s="310">
        <v>3.3635937511920928</v>
      </c>
      <c r="J149" s="291">
        <v>5.0599999999999996</v>
      </c>
      <c r="K149" s="208"/>
      <c r="M149" s="100">
        <f>'Returns per Gal.'!M156</f>
        <v>1.5417499959468841</v>
      </c>
      <c r="N149" s="115">
        <f>'Returns per Gal.'!N156</f>
        <v>0</v>
      </c>
      <c r="O149" s="100">
        <f>'Returns per Gal.'!O156</f>
        <v>0.28364955357142863</v>
      </c>
      <c r="P149" s="100">
        <f>'Returns per Gal.'!P156</f>
        <v>0</v>
      </c>
      <c r="Q149" s="100">
        <f>'Returns per Gal.'!Q156</f>
        <v>1.8253995495183126</v>
      </c>
      <c r="R149" s="117">
        <f>'Returns per Gal.'!R156</f>
        <v>0</v>
      </c>
      <c r="S149" s="115">
        <f>'Returns per Gal.'!S156</f>
        <v>0</v>
      </c>
      <c r="T149" s="100">
        <f>'Returns per Gal.'!T156</f>
        <v>1.2012834825686047</v>
      </c>
      <c r="U149" s="115">
        <f>'Returns per Gal.'!U156</f>
        <v>0</v>
      </c>
      <c r="V149" s="100">
        <f>'Returns per Gal.'!V156</f>
        <v>0.15179999999999999</v>
      </c>
      <c r="W149" s="115">
        <f>'Returns per Gal.'!W156</f>
        <v>0</v>
      </c>
      <c r="X149" s="100">
        <f>'Returns per Gal.'!X156</f>
        <v>0.21914999999999998</v>
      </c>
      <c r="Y149" s="115">
        <f>'Returns per Gal.'!Y156</f>
        <v>0</v>
      </c>
      <c r="Z149" s="100">
        <f>'Returns per Gal.'!Z156</f>
        <v>1.5722334825686046</v>
      </c>
      <c r="AA149" s="115">
        <f>'Returns per Gal.'!AA156</f>
        <v>0</v>
      </c>
      <c r="AB149" s="100">
        <f>'Returns per Gal.'!AB156</f>
        <v>0.2135298575757576</v>
      </c>
      <c r="AC149" s="115">
        <f>'Returns per Gal.'!AC156</f>
        <v>0</v>
      </c>
      <c r="AD149" s="100">
        <f>'Returns per Gal.'!AD156</f>
        <v>1.7857633401443622</v>
      </c>
      <c r="AE149" s="115">
        <f>'Returns per Gal.'!AE156</f>
        <v>0</v>
      </c>
      <c r="AF149" s="100">
        <f>'Returns per Gal.'!AF156</f>
        <v>1.5021137865729335</v>
      </c>
      <c r="AG149" s="112"/>
      <c r="AH149" s="100">
        <f>'Returns per Gal.'!AF156</f>
        <v>1.5021137865729335</v>
      </c>
      <c r="AI149" s="100">
        <f>'Returns per Gal.'!AI156</f>
        <v>0.43381606694970792</v>
      </c>
      <c r="AJ149" s="100">
        <f>'Returns per Gal.'!AH156</f>
        <v>0</v>
      </c>
      <c r="AK149" s="100">
        <f>'Returns per Gal.'!AK156</f>
        <v>0.253166066949708</v>
      </c>
      <c r="AL149" s="100">
        <f>'Returns per Gal.'!AL156</f>
        <v>0</v>
      </c>
      <c r="AM149" s="100">
        <f>'Returns per Gal.'!AM156</f>
        <v>3.9636209373950404E-2</v>
      </c>
      <c r="AN149" s="87">
        <f>'Returns per Gal.'!AN156</f>
        <v>0</v>
      </c>
      <c r="AO149" s="15">
        <f>'Returns per Gal.'!AO156</f>
        <v>0</v>
      </c>
      <c r="AP149" s="88">
        <f>'Returns per Gal.'!AP156</f>
        <v>0</v>
      </c>
      <c r="AQ149" s="100">
        <f>'Returns per Gal.'!AQ156</f>
        <v>0.40464461646727656</v>
      </c>
      <c r="AR149" s="100">
        <f>'Returns per Gal.'!AR156</f>
        <v>0</v>
      </c>
      <c r="AS149" s="100">
        <f>'Returns per Gal.'!AS156</f>
        <v>0.85239774154058168</v>
      </c>
      <c r="AT149" s="100">
        <f>'Returns per Gal.'!AT156</f>
        <v>0</v>
      </c>
      <c r="AU149" s="100">
        <f>'Returns per Gal.'!AU156</f>
        <v>1.2570423580078582</v>
      </c>
      <c r="AV149" s="112">
        <f>'Returns per Gal.'!AV156</f>
        <v>0</v>
      </c>
      <c r="AW149" s="111">
        <f>'Returns per Gal.'!AW156</f>
        <v>0</v>
      </c>
      <c r="AX149" s="100">
        <f>'Returns per Gal.'!AX156</f>
        <v>1.6279923580078581</v>
      </c>
      <c r="AY149" s="100">
        <f>'Returns per Gal.'!AY156</f>
        <v>0</v>
      </c>
      <c r="AZ149" s="100">
        <f>'Returns per Gal.'!AZ156</f>
        <v>1.8415222155836157</v>
      </c>
      <c r="BA149" s="112">
        <f>'Returns per Gal.'!BA156</f>
        <v>0</v>
      </c>
      <c r="BB149" s="111"/>
      <c r="BC149" s="100">
        <f>'Returns per Gal.'!BD156</f>
        <v>0.19740719151045449</v>
      </c>
      <c r="BD149" s="100">
        <f>'Returns per Gal.'!BE156</f>
        <v>0</v>
      </c>
      <c r="BE149" s="100">
        <f>'Returns per Gal.'!BF156</f>
        <v>-1.6122666065303104E-2</v>
      </c>
      <c r="BF149" s="100">
        <f>'Returns per Gal.'!BG156</f>
        <v>0</v>
      </c>
      <c r="BG149" s="100">
        <f>'Returns per Gal.'!BH156</f>
        <v>3.9636209373950404E-2</v>
      </c>
      <c r="BH149" s="100">
        <f>'Returns per Gal.'!BI156</f>
        <v>0</v>
      </c>
      <c r="BI149" s="100">
        <f>'Returns per Gal.'!BJ156</f>
        <v>-5.5758875439253508E-2</v>
      </c>
      <c r="BJ149" s="57"/>
      <c r="BL149" s="200">
        <f>'Returns per Bu.'!H156</f>
        <v>3.3635937511920928</v>
      </c>
      <c r="BM149" s="189">
        <f>'Returns per Bu.'!I156</f>
        <v>0</v>
      </c>
      <c r="BN149" s="183">
        <f>'Returns per Bu.'!Q156</f>
        <v>5.1111187386512746</v>
      </c>
      <c r="BO149" s="183">
        <f>'Returns per Bu.'!R156</f>
        <v>0</v>
      </c>
      <c r="BP149" s="361">
        <f>'Returns per Bu.'!S156</f>
        <v>3.4745751374391536</v>
      </c>
      <c r="BQ149" s="182">
        <f>'Returns per Bu.'!AE156</f>
        <v>0</v>
      </c>
      <c r="BR149" s="186">
        <f>'Returns per Bu.'!AF156</f>
        <v>3.4398776717417139E-2</v>
      </c>
      <c r="BS149" s="182">
        <f>'Returns per Bu.'!AM156</f>
        <v>0</v>
      </c>
      <c r="BT149" s="179">
        <f>'Returns per Bu.'!AN156</f>
        <v>3.5197186024220031</v>
      </c>
      <c r="BU149" s="182"/>
      <c r="BV149" s="15">
        <f t="shared" ref="BV149" si="64">BT149-BW149</f>
        <v>2.3867136763136285</v>
      </c>
      <c r="BW149" s="100">
        <f>'Returns per Bu.'!AJ156</f>
        <v>1.1330049261083743</v>
      </c>
      <c r="BX149" s="100"/>
      <c r="BY149" s="100">
        <f t="shared" ref="BY149" si="65">AS149</f>
        <v>0.85239774154058168</v>
      </c>
    </row>
    <row r="150" spans="1:77" ht="13.15" x14ac:dyDescent="0.4">
      <c r="A150" s="8">
        <v>42856</v>
      </c>
      <c r="C150" s="58"/>
      <c r="D150" s="310">
        <v>1.4459090828895569</v>
      </c>
      <c r="E150" s="310"/>
      <c r="F150" s="311">
        <v>93.454545454545453</v>
      </c>
      <c r="G150" s="310"/>
      <c r="H150" s="310">
        <v>3.3967613659121771</v>
      </c>
      <c r="J150" s="291">
        <v>5.31</v>
      </c>
      <c r="K150" s="208"/>
      <c r="M150" s="100">
        <f>'Returns per Gal.'!M157</f>
        <v>1.4459090828895569</v>
      </c>
      <c r="N150" s="115">
        <f>'Returns per Gal.'!N157</f>
        <v>0</v>
      </c>
      <c r="O150" s="100">
        <f>'Returns per Gal.'!O157</f>
        <v>0.28370129870129873</v>
      </c>
      <c r="P150" s="100">
        <f>'Returns per Gal.'!P157</f>
        <v>0</v>
      </c>
      <c r="Q150" s="100">
        <f>'Returns per Gal.'!Q157</f>
        <v>1.7296103815908557</v>
      </c>
      <c r="R150" s="117">
        <f>'Returns per Gal.'!R157</f>
        <v>0</v>
      </c>
      <c r="S150" s="115">
        <f>'Returns per Gal.'!S157</f>
        <v>0</v>
      </c>
      <c r="T150" s="100">
        <f>'Returns per Gal.'!T157</f>
        <v>1.2131290592543491</v>
      </c>
      <c r="U150" s="115">
        <f>'Returns per Gal.'!U157</f>
        <v>0</v>
      </c>
      <c r="V150" s="100">
        <f>'Returns per Gal.'!V157</f>
        <v>0.1593</v>
      </c>
      <c r="W150" s="115">
        <f>'Returns per Gal.'!W157</f>
        <v>0</v>
      </c>
      <c r="X150" s="100">
        <f>'Returns per Gal.'!X157</f>
        <v>0.21914999999999998</v>
      </c>
      <c r="Y150" s="115">
        <f>'Returns per Gal.'!Y157</f>
        <v>0</v>
      </c>
      <c r="Z150" s="100">
        <f>'Returns per Gal.'!Z157</f>
        <v>1.5915790592543491</v>
      </c>
      <c r="AA150" s="115">
        <f>'Returns per Gal.'!AA157</f>
        <v>0</v>
      </c>
      <c r="AB150" s="100">
        <f>'Returns per Gal.'!AB157</f>
        <v>0.2135298575757576</v>
      </c>
      <c r="AC150" s="115">
        <f>'Returns per Gal.'!AC157</f>
        <v>0</v>
      </c>
      <c r="AD150" s="100">
        <f>'Returns per Gal.'!AD157</f>
        <v>1.8051089168301067</v>
      </c>
      <c r="AE150" s="115">
        <f>'Returns per Gal.'!AE157</f>
        <v>0</v>
      </c>
      <c r="AF150" s="100">
        <f>'Returns per Gal.'!AF157</f>
        <v>1.5214076181288079</v>
      </c>
      <c r="AG150" s="112"/>
      <c r="AH150" s="100">
        <f>'Returns per Gal.'!AF157</f>
        <v>1.5214076181288079</v>
      </c>
      <c r="AI150" s="100">
        <f>'Returns per Gal.'!AI157</f>
        <v>0.31868132233650659</v>
      </c>
      <c r="AJ150" s="100">
        <f>'Returns per Gal.'!AH157</f>
        <v>0</v>
      </c>
      <c r="AK150" s="100">
        <f>'Returns per Gal.'!AK157</f>
        <v>0.13803132233650661</v>
      </c>
      <c r="AL150" s="100">
        <f>'Returns per Gal.'!AL157</f>
        <v>0</v>
      </c>
      <c r="AM150" s="100">
        <f>'Returns per Gal.'!AM157</f>
        <v>-7.5498535239250986E-2</v>
      </c>
      <c r="AN150" s="87">
        <f>'Returns per Gal.'!AN157</f>
        <v>0</v>
      </c>
      <c r="AO150" s="15">
        <f>'Returns per Gal.'!AO157</f>
        <v>0</v>
      </c>
      <c r="AP150" s="88">
        <f>'Returns per Gal.'!AP157</f>
        <v>0</v>
      </c>
      <c r="AQ150" s="100">
        <f>'Returns per Gal.'!AQ157</f>
        <v>0.40464461646727656</v>
      </c>
      <c r="AR150" s="100">
        <f>'Returns per Gal.'!AR157</f>
        <v>0</v>
      </c>
      <c r="AS150" s="100">
        <f>'Returns per Gal.'!AS157</f>
        <v>0.85504962100303472</v>
      </c>
      <c r="AT150" s="100">
        <f>'Returns per Gal.'!AT157</f>
        <v>0</v>
      </c>
      <c r="AU150" s="100">
        <f>'Returns per Gal.'!AU157</f>
        <v>1.2596942374703113</v>
      </c>
      <c r="AV150" s="112">
        <f>'Returns per Gal.'!AV157</f>
        <v>0</v>
      </c>
      <c r="AW150" s="111">
        <f>'Returns per Gal.'!AW157</f>
        <v>0</v>
      </c>
      <c r="AX150" s="100">
        <f>'Returns per Gal.'!AX157</f>
        <v>1.6381442374703112</v>
      </c>
      <c r="AY150" s="100">
        <f>'Returns per Gal.'!AY157</f>
        <v>0</v>
      </c>
      <c r="AZ150" s="100">
        <f>'Returns per Gal.'!AZ157</f>
        <v>1.8516740950460688</v>
      </c>
      <c r="BA150" s="112">
        <f>'Returns per Gal.'!BA157</f>
        <v>0</v>
      </c>
      <c r="BB150" s="111"/>
      <c r="BC150" s="100">
        <f>'Returns per Gal.'!BD157</f>
        <v>9.1466144120544435E-2</v>
      </c>
      <c r="BD150" s="100">
        <f>'Returns per Gal.'!BE157</f>
        <v>0</v>
      </c>
      <c r="BE150" s="100">
        <f>'Returns per Gal.'!BF157</f>
        <v>-0.12206371345521316</v>
      </c>
      <c r="BF150" s="100">
        <f>'Returns per Gal.'!BG157</f>
        <v>0</v>
      </c>
      <c r="BG150" s="100">
        <f>'Returns per Gal.'!BH157</f>
        <v>-7.5498535239250986E-2</v>
      </c>
      <c r="BH150" s="100">
        <f>'Returns per Gal.'!BI157</f>
        <v>0</v>
      </c>
      <c r="BI150" s="100">
        <f>'Returns per Gal.'!BJ157</f>
        <v>-4.6565178215962177E-2</v>
      </c>
      <c r="BJ150" s="57"/>
      <c r="BL150" s="200">
        <f>'Returns per Bu.'!H157</f>
        <v>3.3967613659121771</v>
      </c>
      <c r="BM150" s="189">
        <f>'Returns per Bu.'!I157</f>
        <v>0</v>
      </c>
      <c r="BN150" s="183">
        <f>'Returns per Bu.'!Q157</f>
        <v>4.8429090684543956</v>
      </c>
      <c r="BO150" s="183">
        <f>'Returns per Bu.'!R157</f>
        <v>0</v>
      </c>
      <c r="BP150" s="361">
        <f>'Returns per Bu.'!S157</f>
        <v>3.1853654672422747</v>
      </c>
      <c r="BQ150" s="182">
        <f>'Returns per Bu.'!AE157</f>
        <v>0</v>
      </c>
      <c r="BR150" s="186">
        <f>'Returns per Bu.'!AF157</f>
        <v>-6.5522341747792867E-2</v>
      </c>
      <c r="BS150" s="182">
        <f>'Returns per Bu.'!AM157</f>
        <v>0</v>
      </c>
      <c r="BT150" s="179">
        <f>'Returns per Bu.'!AN157</f>
        <v>3.5271438649168716</v>
      </c>
      <c r="BU150" s="182"/>
      <c r="BV150" s="15">
        <f t="shared" ref="BV150" si="66">BT150-BW150</f>
        <v>2.3941389388084975</v>
      </c>
      <c r="BW150" s="100">
        <f>'Returns per Bu.'!AJ157</f>
        <v>1.1330049261083743</v>
      </c>
      <c r="BX150" s="100"/>
      <c r="BY150" s="100">
        <f>AS150</f>
        <v>0.85504962100303472</v>
      </c>
    </row>
    <row r="151" spans="1:77" ht="13.15" x14ac:dyDescent="0.4">
      <c r="A151" s="8">
        <v>42887</v>
      </c>
      <c r="C151" s="58"/>
      <c r="D151" s="310">
        <v>1.5050000006502324</v>
      </c>
      <c r="E151" s="310"/>
      <c r="F151" s="311">
        <v>99.068181818181813</v>
      </c>
      <c r="G151" s="310"/>
      <c r="H151" s="310">
        <v>3.3717897724021566</v>
      </c>
      <c r="J151" s="291">
        <v>5.51</v>
      </c>
      <c r="K151" s="208"/>
      <c r="M151" s="100">
        <f>'Returns per Gal.'!M158</f>
        <v>1.5050000006502324</v>
      </c>
      <c r="N151" s="115">
        <f>'Returns per Gal.'!N158</f>
        <v>0</v>
      </c>
      <c r="O151" s="100">
        <f>'Returns per Gal.'!O158</f>
        <v>0.30074269480519483</v>
      </c>
      <c r="P151" s="100">
        <f>'Returns per Gal.'!P158</f>
        <v>0</v>
      </c>
      <c r="Q151" s="100">
        <f>'Returns per Gal.'!Q158</f>
        <v>1.8057426954554272</v>
      </c>
      <c r="R151" s="117">
        <f>'Returns per Gal.'!R158</f>
        <v>0</v>
      </c>
      <c r="S151" s="115">
        <f>'Returns per Gal.'!S158</f>
        <v>0</v>
      </c>
      <c r="T151" s="100">
        <f>'Returns per Gal.'!T158</f>
        <v>1.2042106330007702</v>
      </c>
      <c r="U151" s="115">
        <f>'Returns per Gal.'!U158</f>
        <v>0</v>
      </c>
      <c r="V151" s="100">
        <f>'Returns per Gal.'!V158</f>
        <v>0.1653</v>
      </c>
      <c r="W151" s="115">
        <f>'Returns per Gal.'!W158</f>
        <v>0</v>
      </c>
      <c r="X151" s="100">
        <f>'Returns per Gal.'!X158</f>
        <v>0.21914999999999998</v>
      </c>
      <c r="Y151" s="115">
        <f>'Returns per Gal.'!Y158</f>
        <v>0</v>
      </c>
      <c r="Z151" s="100">
        <f>'Returns per Gal.'!Z158</f>
        <v>1.5886606330007702</v>
      </c>
      <c r="AA151" s="115">
        <f>'Returns per Gal.'!AA158</f>
        <v>0</v>
      </c>
      <c r="AB151" s="100">
        <f>'Returns per Gal.'!AB158</f>
        <v>0.2135298575757576</v>
      </c>
      <c r="AC151" s="115">
        <f>'Returns per Gal.'!AC158</f>
        <v>0</v>
      </c>
      <c r="AD151" s="100">
        <f>'Returns per Gal.'!AD158</f>
        <v>1.8021904905765278</v>
      </c>
      <c r="AE151" s="115">
        <f>'Returns per Gal.'!AE158</f>
        <v>0</v>
      </c>
      <c r="AF151" s="100">
        <f>'Returns per Gal.'!AF158</f>
        <v>1.501447795771333</v>
      </c>
      <c r="AG151" s="112"/>
      <c r="AH151" s="100">
        <f>'Returns per Gal.'!AF158</f>
        <v>1.501447795771333</v>
      </c>
      <c r="AI151" s="100">
        <f>'Returns per Gal.'!AI158</f>
        <v>0.39773206245465698</v>
      </c>
      <c r="AJ151" s="100">
        <f>'Returns per Gal.'!AH158</f>
        <v>0</v>
      </c>
      <c r="AK151" s="100">
        <f>'Returns per Gal.'!AK158</f>
        <v>0.217082062454657</v>
      </c>
      <c r="AL151" s="100">
        <f>'Returns per Gal.'!AL158</f>
        <v>0</v>
      </c>
      <c r="AM151" s="100">
        <f>'Returns per Gal.'!AM158</f>
        <v>3.552204878899401E-3</v>
      </c>
      <c r="AN151" s="87">
        <f>'Returns per Gal.'!AN158</f>
        <v>0</v>
      </c>
      <c r="AO151" s="15">
        <f>'Returns per Gal.'!AO158</f>
        <v>0</v>
      </c>
      <c r="AP151" s="88">
        <f>'Returns per Gal.'!AP158</f>
        <v>0</v>
      </c>
      <c r="AQ151" s="100">
        <f>'Returns per Gal.'!AQ158</f>
        <v>0.40464461646727656</v>
      </c>
      <c r="AR151" s="100">
        <f>'Returns per Gal.'!AR158</f>
        <v>0</v>
      </c>
      <c r="AS151" s="100">
        <f>'Returns per Gal.'!AS158</f>
        <v>0.85770150046548799</v>
      </c>
      <c r="AT151" s="100">
        <f>'Returns per Gal.'!AT158</f>
        <v>0</v>
      </c>
      <c r="AU151" s="100">
        <f>'Returns per Gal.'!AU158</f>
        <v>1.2623461169327646</v>
      </c>
      <c r="AV151" s="112">
        <f>'Returns per Gal.'!AV158</f>
        <v>0</v>
      </c>
      <c r="AW151" s="111">
        <f>'Returns per Gal.'!AW158</f>
        <v>0</v>
      </c>
      <c r="AX151" s="100">
        <f>'Returns per Gal.'!AX158</f>
        <v>1.6467961169327645</v>
      </c>
      <c r="AY151" s="100">
        <f>'Returns per Gal.'!AY158</f>
        <v>0</v>
      </c>
      <c r="AZ151" s="100">
        <f>'Returns per Gal.'!AZ158</f>
        <v>1.8603259745085221</v>
      </c>
      <c r="BA151" s="112">
        <f>'Returns per Gal.'!BA158</f>
        <v>0</v>
      </c>
      <c r="BB151" s="111"/>
      <c r="BC151" s="100">
        <f>'Returns per Gal.'!BD158</f>
        <v>0.1589465785226627</v>
      </c>
      <c r="BD151" s="100">
        <f>'Returns per Gal.'!BE158</f>
        <v>0</v>
      </c>
      <c r="BE151" s="100">
        <f>'Returns per Gal.'!BF158</f>
        <v>-5.4583279053094902E-2</v>
      </c>
      <c r="BF151" s="100">
        <f>'Returns per Gal.'!BG158</f>
        <v>0</v>
      </c>
      <c r="BG151" s="100">
        <f>'Returns per Gal.'!BH158</f>
        <v>3.552204878899401E-3</v>
      </c>
      <c r="BH151" s="100">
        <f>'Returns per Gal.'!BI158</f>
        <v>0</v>
      </c>
      <c r="BI151" s="100">
        <f>'Returns per Gal.'!BJ158</f>
        <v>-5.8135483931994303E-2</v>
      </c>
      <c r="BJ151" s="57"/>
      <c r="BL151" s="200">
        <f>'Returns per Bu.'!H158</f>
        <v>3.3717897724021566</v>
      </c>
      <c r="BM151" s="189">
        <f>'Returns per Bu.'!I158</f>
        <v>0</v>
      </c>
      <c r="BN151" s="183">
        <f>'Returns per Bu.'!Q158</f>
        <v>5.0560795472751963</v>
      </c>
      <c r="BO151" s="183">
        <f>'Returns per Bu.'!R158</f>
        <v>0</v>
      </c>
      <c r="BP151" s="361">
        <f>'Returns per Bu.'!S158</f>
        <v>3.3817359460630754</v>
      </c>
      <c r="BQ151" s="182">
        <f>'Returns per Bu.'!AE158</f>
        <v>0</v>
      </c>
      <c r="BR151" s="186">
        <f>'Returns per Bu.'!AF158</f>
        <v>3.082825134234266E-3</v>
      </c>
      <c r="BS151" s="182">
        <f>'Returns per Bu.'!AM158</f>
        <v>0</v>
      </c>
      <c r="BT151" s="179">
        <f>'Returns per Bu.'!AN158</f>
        <v>3.5345691274117406</v>
      </c>
      <c r="BU151" s="182"/>
      <c r="BV151" s="15">
        <f t="shared" ref="BV151" si="67">BT151-BW151</f>
        <v>2.4015642013033665</v>
      </c>
      <c r="BW151" s="100">
        <f>'Returns per Bu.'!AJ158</f>
        <v>1.1330049261083743</v>
      </c>
      <c r="BX151" s="100"/>
      <c r="BY151" s="100">
        <f t="shared" ref="BY151" si="68">AS151</f>
        <v>0.85770150046548799</v>
      </c>
    </row>
    <row r="152" spans="1:77" ht="13.15" x14ac:dyDescent="0.4">
      <c r="A152" s="8">
        <v>42917</v>
      </c>
      <c r="C152" s="58"/>
      <c r="D152" s="310">
        <v>1.4722499966621398</v>
      </c>
      <c r="E152" s="310"/>
      <c r="F152" s="311">
        <v>103.85</v>
      </c>
      <c r="G152" s="310"/>
      <c r="H152" s="310">
        <v>3.4018750101327897</v>
      </c>
      <c r="J152" s="291">
        <v>5.43</v>
      </c>
      <c r="K152" s="208"/>
      <c r="M152" s="100">
        <f>'Returns per Gal.'!M159</f>
        <v>1.4722499966621398</v>
      </c>
      <c r="N152" s="115">
        <f>'Returns per Gal.'!N159</f>
        <v>0</v>
      </c>
      <c r="O152" s="100">
        <f>'Returns per Gal.'!O159</f>
        <v>0.31525892857142856</v>
      </c>
      <c r="P152" s="100">
        <f>'Returns per Gal.'!P159</f>
        <v>0</v>
      </c>
      <c r="Q152" s="100">
        <f>'Returns per Gal.'!Q159</f>
        <v>1.7875089252335683</v>
      </c>
      <c r="R152" s="117">
        <f>'Returns per Gal.'!R159</f>
        <v>0</v>
      </c>
      <c r="S152" s="115">
        <f>'Returns per Gal.'!S159</f>
        <v>0</v>
      </c>
      <c r="T152" s="100">
        <f>'Returns per Gal.'!T159</f>
        <v>1.2149553607617107</v>
      </c>
      <c r="U152" s="115">
        <f>'Returns per Gal.'!U159</f>
        <v>0</v>
      </c>
      <c r="V152" s="100">
        <f>'Returns per Gal.'!V159</f>
        <v>0.16289999999999999</v>
      </c>
      <c r="W152" s="115">
        <f>'Returns per Gal.'!W159</f>
        <v>0</v>
      </c>
      <c r="X152" s="100">
        <f>'Returns per Gal.'!X159</f>
        <v>0.21914999999999998</v>
      </c>
      <c r="Y152" s="115">
        <f>'Returns per Gal.'!Y159</f>
        <v>0</v>
      </c>
      <c r="Z152" s="100">
        <f>'Returns per Gal.'!Z159</f>
        <v>1.5970053607617107</v>
      </c>
      <c r="AA152" s="115">
        <f>'Returns per Gal.'!AA159</f>
        <v>0</v>
      </c>
      <c r="AB152" s="100">
        <f>'Returns per Gal.'!AB159</f>
        <v>0.2135298575757576</v>
      </c>
      <c r="AC152" s="115">
        <f>'Returns per Gal.'!AC159</f>
        <v>0</v>
      </c>
      <c r="AD152" s="100">
        <f>'Returns per Gal.'!AD159</f>
        <v>1.8105352183374683</v>
      </c>
      <c r="AE152" s="115">
        <f>'Returns per Gal.'!AE159</f>
        <v>0</v>
      </c>
      <c r="AF152" s="100">
        <f>'Returns per Gal.'!AF159</f>
        <v>1.4952762897660397</v>
      </c>
      <c r="AG152" s="112"/>
      <c r="AH152" s="100">
        <f>'Returns per Gal.'!AF159</f>
        <v>1.4952762897660397</v>
      </c>
      <c r="AI152" s="100">
        <f>'Returns per Gal.'!AI159</f>
        <v>0.3711535644718576</v>
      </c>
      <c r="AJ152" s="100">
        <f>'Returns per Gal.'!AH159</f>
        <v>0</v>
      </c>
      <c r="AK152" s="100">
        <f>'Returns per Gal.'!AK159</f>
        <v>0.19050356447185757</v>
      </c>
      <c r="AL152" s="100">
        <f>'Returns per Gal.'!AL159</f>
        <v>0</v>
      </c>
      <c r="AM152" s="100">
        <f>'Returns per Gal.'!AM159</f>
        <v>-2.3026293103900031E-2</v>
      </c>
      <c r="AN152" s="87">
        <f>'Returns per Gal.'!AN159</f>
        <v>0</v>
      </c>
      <c r="AO152" s="15">
        <f>'Returns per Gal.'!AO159</f>
        <v>0</v>
      </c>
      <c r="AP152" s="88">
        <f>'Returns per Gal.'!AP159</f>
        <v>0</v>
      </c>
      <c r="AQ152" s="100">
        <f>'Returns per Gal.'!AQ159</f>
        <v>0.40464461646727656</v>
      </c>
      <c r="AR152" s="100">
        <f>'Returns per Gal.'!AR159</f>
        <v>0</v>
      </c>
      <c r="AS152" s="100">
        <f>'Returns per Gal.'!AS159</f>
        <v>0.86035337992794103</v>
      </c>
      <c r="AT152" s="100">
        <f>'Returns per Gal.'!AT159</f>
        <v>0</v>
      </c>
      <c r="AU152" s="100">
        <f>'Returns per Gal.'!AU159</f>
        <v>1.2649979963952176</v>
      </c>
      <c r="AV152" s="112">
        <f>'Returns per Gal.'!AV159</f>
        <v>0</v>
      </c>
      <c r="AW152" s="111">
        <f>'Returns per Gal.'!AW159</f>
        <v>0</v>
      </c>
      <c r="AX152" s="100">
        <f>'Returns per Gal.'!AX159</f>
        <v>1.6470479963952176</v>
      </c>
      <c r="AY152" s="100">
        <f>'Returns per Gal.'!AY159</f>
        <v>0</v>
      </c>
      <c r="AZ152" s="100">
        <f>'Returns per Gal.'!AZ159</f>
        <v>1.8605778539709752</v>
      </c>
      <c r="BA152" s="112">
        <f>'Returns per Gal.'!BA159</f>
        <v>0</v>
      </c>
      <c r="BB152" s="111"/>
      <c r="BC152" s="100">
        <f>'Returns per Gal.'!BD159</f>
        <v>0.14046092883835071</v>
      </c>
      <c r="BD152" s="100">
        <f>'Returns per Gal.'!BE159</f>
        <v>0</v>
      </c>
      <c r="BE152" s="100">
        <f>'Returns per Gal.'!BF159</f>
        <v>-7.3068928737406891E-2</v>
      </c>
      <c r="BF152" s="100">
        <f>'Returns per Gal.'!BG159</f>
        <v>0</v>
      </c>
      <c r="BG152" s="100">
        <f>'Returns per Gal.'!BH159</f>
        <v>-2.3026293103900031E-2</v>
      </c>
      <c r="BH152" s="100">
        <f>'Returns per Gal.'!BI159</f>
        <v>0</v>
      </c>
      <c r="BI152" s="100">
        <f>'Returns per Gal.'!BJ159</f>
        <v>-5.004263563350686E-2</v>
      </c>
      <c r="BJ152" s="57"/>
      <c r="BL152" s="200">
        <f>'Returns per Bu.'!H159</f>
        <v>3.4018750101327897</v>
      </c>
      <c r="BM152" s="189">
        <f>'Returns per Bu.'!I159</f>
        <v>0</v>
      </c>
      <c r="BN152" s="183">
        <f>'Returns per Bu.'!Q159</f>
        <v>5.0050249906539914</v>
      </c>
      <c r="BO152" s="183">
        <f>'Returns per Bu.'!R159</f>
        <v>0</v>
      </c>
      <c r="BP152" s="361">
        <f>'Returns per Bu.'!S159</f>
        <v>3.3374013894418701</v>
      </c>
      <c r="BQ152" s="182">
        <f>'Returns per Bu.'!AE159</f>
        <v>0</v>
      </c>
      <c r="BR152" s="186">
        <f>'Returns per Bu.'!AF159</f>
        <v>-1.998365453260072E-2</v>
      </c>
      <c r="BS152" s="182">
        <f>'Returns per Bu.'!AM159</f>
        <v>0</v>
      </c>
      <c r="BT152" s="179">
        <f>'Returns per Bu.'!AN159</f>
        <v>3.5419943899066091</v>
      </c>
      <c r="BU152" s="182"/>
      <c r="BV152" s="15">
        <f t="shared" ref="BV152" si="69">BT152-BW152</f>
        <v>2.4089894637982345</v>
      </c>
      <c r="BW152" s="100">
        <f>'Returns per Bu.'!AJ159</f>
        <v>1.1330049261083743</v>
      </c>
      <c r="BX152" s="100"/>
      <c r="BY152" s="100">
        <f t="shared" ref="BY152" si="70">AS152</f>
        <v>0.86035337992794103</v>
      </c>
    </row>
    <row r="153" spans="1:77" ht="13.15" x14ac:dyDescent="0.4">
      <c r="A153" s="8">
        <v>42948</v>
      </c>
      <c r="C153" s="58"/>
      <c r="D153" s="310">
        <v>1.4861363660205493</v>
      </c>
      <c r="E153" s="310"/>
      <c r="F153" s="311">
        <v>108.68181818181819</v>
      </c>
      <c r="G153" s="310"/>
      <c r="H153" s="310">
        <v>3.1971591060811821</v>
      </c>
      <c r="J153" s="291">
        <v>5.18</v>
      </c>
      <c r="K153" s="208"/>
      <c r="M153" s="100">
        <f>'Returns per Gal.'!M160</f>
        <v>1.4861363660205493</v>
      </c>
      <c r="N153" s="115">
        <f>'Returns per Gal.'!N160</f>
        <v>0</v>
      </c>
      <c r="O153" s="100">
        <f>'Returns per Gal.'!O160</f>
        <v>0.32992694805194805</v>
      </c>
      <c r="P153" s="100">
        <f>'Returns per Gal.'!P160</f>
        <v>0</v>
      </c>
      <c r="Q153" s="100">
        <f>'Returns per Gal.'!Q160</f>
        <v>1.8160633140724973</v>
      </c>
      <c r="R153" s="117">
        <f>'Returns per Gal.'!R160</f>
        <v>0</v>
      </c>
      <c r="S153" s="115">
        <f>'Returns per Gal.'!S160</f>
        <v>0</v>
      </c>
      <c r="T153" s="100">
        <f>'Returns per Gal.'!T160</f>
        <v>1.1418425378861365</v>
      </c>
      <c r="U153" s="115">
        <f>'Returns per Gal.'!U160</f>
        <v>0</v>
      </c>
      <c r="V153" s="100">
        <f>'Returns per Gal.'!V160</f>
        <v>0.15539999999999998</v>
      </c>
      <c r="W153" s="115">
        <f>'Returns per Gal.'!W160</f>
        <v>0</v>
      </c>
      <c r="X153" s="100">
        <f>'Returns per Gal.'!X160</f>
        <v>0.21914999999999998</v>
      </c>
      <c r="Y153" s="115">
        <f>'Returns per Gal.'!Y160</f>
        <v>0</v>
      </c>
      <c r="Z153" s="100">
        <f>'Returns per Gal.'!Z160</f>
        <v>1.5163925378861365</v>
      </c>
      <c r="AA153" s="115">
        <f>'Returns per Gal.'!AA160</f>
        <v>0</v>
      </c>
      <c r="AB153" s="100">
        <f>'Returns per Gal.'!AB160</f>
        <v>0.2135298575757576</v>
      </c>
      <c r="AC153" s="115">
        <f>'Returns per Gal.'!AC160</f>
        <v>0</v>
      </c>
      <c r="AD153" s="100">
        <f>'Returns per Gal.'!AD160</f>
        <v>1.7299223954618941</v>
      </c>
      <c r="AE153" s="115">
        <f>'Returns per Gal.'!AE160</f>
        <v>0</v>
      </c>
      <c r="AF153" s="100">
        <f>'Returns per Gal.'!AF160</f>
        <v>1.3999954474099461</v>
      </c>
      <c r="AG153" s="112"/>
      <c r="AH153" s="100">
        <f>'Returns per Gal.'!AF160</f>
        <v>1.3999954474099461</v>
      </c>
      <c r="AI153" s="100">
        <f>'Returns per Gal.'!AI160</f>
        <v>0.48032077618636082</v>
      </c>
      <c r="AJ153" s="100">
        <f>'Returns per Gal.'!AH160</f>
        <v>0</v>
      </c>
      <c r="AK153" s="100">
        <f>'Returns per Gal.'!AK160</f>
        <v>0.29967077618636084</v>
      </c>
      <c r="AL153" s="100">
        <f>'Returns per Gal.'!AL160</f>
        <v>0</v>
      </c>
      <c r="AM153" s="100">
        <f>'Returns per Gal.'!AM160</f>
        <v>8.6140918610603245E-2</v>
      </c>
      <c r="AN153" s="87">
        <f>'Returns per Gal.'!AN160</f>
        <v>0</v>
      </c>
      <c r="AO153" s="15">
        <f>'Returns per Gal.'!AO160</f>
        <v>0</v>
      </c>
      <c r="AP153" s="88">
        <f>'Returns per Gal.'!AP160</f>
        <v>0</v>
      </c>
      <c r="AQ153" s="100">
        <f>'Returns per Gal.'!AQ160</f>
        <v>0.40464461646727656</v>
      </c>
      <c r="AR153" s="100">
        <f>'Returns per Gal.'!AR160</f>
        <v>0</v>
      </c>
      <c r="AS153" s="100">
        <f>'Returns per Gal.'!AS160</f>
        <v>0.86300525939039407</v>
      </c>
      <c r="AT153" s="100">
        <f>'Returns per Gal.'!AT160</f>
        <v>0</v>
      </c>
      <c r="AU153" s="100">
        <f>'Returns per Gal.'!AU160</f>
        <v>1.2676498758576706</v>
      </c>
      <c r="AV153" s="112">
        <f>'Returns per Gal.'!AV160</f>
        <v>0</v>
      </c>
      <c r="AW153" s="111">
        <f>'Returns per Gal.'!AW160</f>
        <v>0</v>
      </c>
      <c r="AX153" s="100">
        <f>'Returns per Gal.'!AX160</f>
        <v>1.6421998758576706</v>
      </c>
      <c r="AY153" s="100">
        <f>'Returns per Gal.'!AY160</f>
        <v>0</v>
      </c>
      <c r="AZ153" s="100">
        <f>'Returns per Gal.'!AZ160</f>
        <v>1.8557297334334282</v>
      </c>
      <c r="BA153" s="112">
        <f>'Returns per Gal.'!BA160</f>
        <v>0</v>
      </c>
      <c r="BB153" s="111"/>
      <c r="BC153" s="100">
        <f>'Returns per Gal.'!BD160</f>
        <v>0.17386343821482675</v>
      </c>
      <c r="BD153" s="100">
        <f>'Returns per Gal.'!BE160</f>
        <v>0</v>
      </c>
      <c r="BE153" s="100">
        <f>'Returns per Gal.'!BF160</f>
        <v>-3.9666419360930849E-2</v>
      </c>
      <c r="BF153" s="100">
        <f>'Returns per Gal.'!BG160</f>
        <v>0</v>
      </c>
      <c r="BG153" s="100">
        <f>'Returns per Gal.'!BH160</f>
        <v>8.6140918610603245E-2</v>
      </c>
      <c r="BH153" s="100">
        <f>'Returns per Gal.'!BI160</f>
        <v>0</v>
      </c>
      <c r="BI153" s="100">
        <f>'Returns per Gal.'!BJ160</f>
        <v>-0.12580733797153409</v>
      </c>
      <c r="BJ153" s="57"/>
      <c r="BL153" s="200">
        <f>'Returns per Bu.'!H160</f>
        <v>3.1971591060811821</v>
      </c>
      <c r="BM153" s="189">
        <f>'Returns per Bu.'!I160</f>
        <v>0</v>
      </c>
      <c r="BN153" s="183">
        <f>'Returns per Bu.'!Q160</f>
        <v>5.0849772794029926</v>
      </c>
      <c r="BO153" s="183">
        <f>'Returns per Bu.'!R160</f>
        <v>0</v>
      </c>
      <c r="BP153" s="361">
        <f>'Returns per Bu.'!S160</f>
        <v>3.4383536781908717</v>
      </c>
      <c r="BQ153" s="182">
        <f>'Returns per Bu.'!AE160</f>
        <v>0</v>
      </c>
      <c r="BR153" s="186">
        <f>'Returns per Bu.'!AF160</f>
        <v>7.4758466370065807E-2</v>
      </c>
      <c r="BS153" s="182">
        <f>'Returns per Bu.'!AM160</f>
        <v>0</v>
      </c>
      <c r="BT153" s="179">
        <f>'Returns per Bu.'!AN160</f>
        <v>3.5494196524014776</v>
      </c>
      <c r="BU153" s="182"/>
      <c r="BV153" s="15">
        <f t="shared" ref="BV153" si="71">BT153-BW153</f>
        <v>2.4164147262931035</v>
      </c>
      <c r="BW153" s="100">
        <f>'Returns per Bu.'!AJ160</f>
        <v>1.1330049261083743</v>
      </c>
      <c r="BX153" s="100"/>
      <c r="BY153" s="100">
        <f t="shared" ref="BY153" si="72">AS153</f>
        <v>0.86300525939039407</v>
      </c>
    </row>
    <row r="154" spans="1:77" ht="13.15" x14ac:dyDescent="0.4">
      <c r="A154" s="8">
        <v>42979</v>
      </c>
      <c r="C154" s="58"/>
      <c r="D154" s="310">
        <v>1.5102499812841415</v>
      </c>
      <c r="E154" s="310"/>
      <c r="F154" s="311">
        <v>104.1125</v>
      </c>
      <c r="G154" s="310"/>
      <c r="H154" s="310">
        <v>3.1779375314712524</v>
      </c>
      <c r="J154" s="291">
        <v>5.33</v>
      </c>
      <c r="K154" s="208"/>
      <c r="M154" s="100">
        <f>'Returns per Gal.'!M161</f>
        <v>1.5102499812841415</v>
      </c>
      <c r="N154" s="115">
        <f>'Returns per Gal.'!N161</f>
        <v>0</v>
      </c>
      <c r="O154" s="100">
        <f>'Returns per Gal.'!O161</f>
        <v>0.3160558035714286</v>
      </c>
      <c r="P154" s="100">
        <f>'Returns per Gal.'!P161</f>
        <v>0</v>
      </c>
      <c r="Q154" s="100">
        <f>'Returns per Gal.'!Q161</f>
        <v>1.8263057848555699</v>
      </c>
      <c r="R154" s="117">
        <f>'Returns per Gal.'!R161</f>
        <v>0</v>
      </c>
      <c r="S154" s="115">
        <f>'Returns per Gal.'!S161</f>
        <v>0</v>
      </c>
      <c r="T154" s="100">
        <f>'Returns per Gal.'!T161</f>
        <v>1.1349776898111616</v>
      </c>
      <c r="U154" s="115">
        <f>'Returns per Gal.'!U161</f>
        <v>0</v>
      </c>
      <c r="V154" s="100">
        <f>'Returns per Gal.'!V161</f>
        <v>0.15989999999999999</v>
      </c>
      <c r="W154" s="115">
        <f>'Returns per Gal.'!W161</f>
        <v>0</v>
      </c>
      <c r="X154" s="100">
        <f>'Returns per Gal.'!X161</f>
        <v>0.21914999999999998</v>
      </c>
      <c r="Y154" s="115">
        <f>'Returns per Gal.'!Y161</f>
        <v>0</v>
      </c>
      <c r="Z154" s="100">
        <f>'Returns per Gal.'!Z161</f>
        <v>1.5140276898111615</v>
      </c>
      <c r="AA154" s="115">
        <f>'Returns per Gal.'!AA161</f>
        <v>0</v>
      </c>
      <c r="AB154" s="100">
        <f>'Returns per Gal.'!AB161</f>
        <v>0.2135298575757576</v>
      </c>
      <c r="AC154" s="115">
        <f>'Returns per Gal.'!AC161</f>
        <v>0</v>
      </c>
      <c r="AD154" s="100">
        <f>'Returns per Gal.'!AD161</f>
        <v>1.7275575473869191</v>
      </c>
      <c r="AE154" s="115">
        <f>'Returns per Gal.'!AE161</f>
        <v>0</v>
      </c>
      <c r="AF154" s="100">
        <f>'Returns per Gal.'!AF161</f>
        <v>1.4115017438154904</v>
      </c>
      <c r="AG154" s="112"/>
      <c r="AH154" s="100">
        <f>'Returns per Gal.'!AF161</f>
        <v>1.4115017438154904</v>
      </c>
      <c r="AI154" s="100">
        <f>'Returns per Gal.'!AI161</f>
        <v>0.49292809504440838</v>
      </c>
      <c r="AJ154" s="100">
        <f>'Returns per Gal.'!AH161</f>
        <v>0</v>
      </c>
      <c r="AK154" s="100">
        <f>'Returns per Gal.'!AK161</f>
        <v>0.3122780950444084</v>
      </c>
      <c r="AL154" s="100">
        <f>'Returns per Gal.'!AL161</f>
        <v>0</v>
      </c>
      <c r="AM154" s="100">
        <f>'Returns per Gal.'!AM161</f>
        <v>9.8748237468650801E-2</v>
      </c>
      <c r="AN154" s="87">
        <f>'Returns per Gal.'!AN161</f>
        <v>0</v>
      </c>
      <c r="AO154" s="15">
        <f>'Returns per Gal.'!AO161</f>
        <v>0</v>
      </c>
      <c r="AP154" s="88">
        <f>'Returns per Gal.'!AP161</f>
        <v>0</v>
      </c>
      <c r="AQ154" s="100">
        <f>'Returns per Gal.'!AQ161</f>
        <v>0.38719943422913727</v>
      </c>
      <c r="AR154" s="100">
        <f>'Returns per Gal.'!AR161</f>
        <v>0</v>
      </c>
      <c r="AS154" s="100">
        <f>'Returns per Gal.'!AS161</f>
        <v>0.76669859349216163</v>
      </c>
      <c r="AT154" s="100">
        <f>'Returns per Gal.'!AT161</f>
        <v>0</v>
      </c>
      <c r="AU154" s="100">
        <f>'Returns per Gal.'!AU161</f>
        <v>1.1538980277212989</v>
      </c>
      <c r="AV154" s="112">
        <f>'Returns per Gal.'!AV161</f>
        <v>0</v>
      </c>
      <c r="AW154" s="111">
        <f>'Returns per Gal.'!AW161</f>
        <v>0</v>
      </c>
      <c r="AX154" s="100">
        <f>'Returns per Gal.'!AX161</f>
        <v>1.5329480277212988</v>
      </c>
      <c r="AY154" s="100">
        <f>'Returns per Gal.'!AY161</f>
        <v>0</v>
      </c>
      <c r="AZ154" s="100">
        <f>'Returns per Gal.'!AZ161</f>
        <v>1.7464778852970564</v>
      </c>
      <c r="BA154" s="112">
        <f>'Returns per Gal.'!BA161</f>
        <v>0</v>
      </c>
      <c r="BB154" s="111"/>
      <c r="BC154" s="100">
        <f>'Returns per Gal.'!BD161</f>
        <v>0.29335775713427115</v>
      </c>
      <c r="BD154" s="100">
        <f>'Returns per Gal.'!BE161</f>
        <v>0</v>
      </c>
      <c r="BE154" s="100">
        <f>'Returns per Gal.'!BF161</f>
        <v>7.9827899558513549E-2</v>
      </c>
      <c r="BF154" s="100">
        <f>'Returns per Gal.'!BG161</f>
        <v>0</v>
      </c>
      <c r="BG154" s="100">
        <f>'Returns per Gal.'!BH161</f>
        <v>9.8748237468650801E-2</v>
      </c>
      <c r="BH154" s="100">
        <f>'Returns per Gal.'!BI161</f>
        <v>0</v>
      </c>
      <c r="BI154" s="100">
        <f>'Returns per Gal.'!BJ161</f>
        <v>-1.8920337910137253E-2</v>
      </c>
      <c r="BJ154" s="57"/>
      <c r="BL154" s="200">
        <f>'Returns per Bu.'!H161</f>
        <v>3.1779375314712524</v>
      </c>
      <c r="BM154" s="189">
        <f>'Returns per Bu.'!I161</f>
        <v>0</v>
      </c>
      <c r="BN154" s="183">
        <f>'Returns per Bu.'!Q161</f>
        <v>5.1136561975955956</v>
      </c>
      <c r="BO154" s="183">
        <f>'Returns per Bu.'!R161</f>
        <v>0</v>
      </c>
      <c r="BP154" s="361">
        <f>'Returns per Bu.'!S161</f>
        <v>3.4544325963834743</v>
      </c>
      <c r="BQ154" s="182">
        <f>'Returns per Bu.'!AE161</f>
        <v>0</v>
      </c>
      <c r="BR154" s="186">
        <f>'Returns per Bu.'!AF161</f>
        <v>8.569988466543571E-2</v>
      </c>
      <c r="BS154" s="182">
        <f>'Returns per Bu.'!AM161</f>
        <v>0</v>
      </c>
      <c r="BT154" s="179">
        <f>'Returns per Bu.'!AN161</f>
        <v>3.2309144776196366</v>
      </c>
      <c r="BU154" s="182"/>
      <c r="BV154" s="15">
        <f t="shared" ref="BV154" si="73">BT154-BW154</f>
        <v>2.1467560617780523</v>
      </c>
      <c r="BW154" s="100">
        <f>'Returns per Bu.'!AJ161</f>
        <v>1.0841584158415842</v>
      </c>
      <c r="BX154" s="100"/>
      <c r="BY154" s="100">
        <f t="shared" ref="BY154" si="74">AS154</f>
        <v>0.76669859349216163</v>
      </c>
    </row>
    <row r="155" spans="1:77" ht="13.15" x14ac:dyDescent="0.4">
      <c r="A155" s="8">
        <v>43009</v>
      </c>
      <c r="C155" s="58"/>
      <c r="D155" s="310">
        <v>1.4045238125891912</v>
      </c>
      <c r="E155" s="310"/>
      <c r="F155" s="311">
        <v>108.95238095238095</v>
      </c>
      <c r="G155" s="310"/>
      <c r="H155" s="310">
        <v>3.1547619161151705</v>
      </c>
      <c r="J155" s="291">
        <v>5.0599999999999996</v>
      </c>
      <c r="K155" s="208"/>
      <c r="M155" s="100">
        <f>'Returns per Gal.'!M162</f>
        <v>1.4045238125891912</v>
      </c>
      <c r="N155" s="115">
        <f>'Returns per Gal.'!N162</f>
        <v>0</v>
      </c>
      <c r="O155" s="100">
        <f>'Returns per Gal.'!O162</f>
        <v>0.33074829931972793</v>
      </c>
      <c r="P155" s="100">
        <f>'Returns per Gal.'!P162</f>
        <v>0</v>
      </c>
      <c r="Q155" s="100">
        <f>'Returns per Gal.'!Q162</f>
        <v>1.7352721119089192</v>
      </c>
      <c r="R155" s="117">
        <f>'Returns per Gal.'!R162</f>
        <v>0</v>
      </c>
      <c r="S155" s="115">
        <f>'Returns per Gal.'!S162</f>
        <v>0</v>
      </c>
      <c r="T155" s="100">
        <f>'Returns per Gal.'!T162</f>
        <v>1.1267006843268468</v>
      </c>
      <c r="U155" s="115">
        <f>'Returns per Gal.'!U162</f>
        <v>0</v>
      </c>
      <c r="V155" s="100">
        <f>'Returns per Gal.'!V162</f>
        <v>0.15179999999999999</v>
      </c>
      <c r="W155" s="115">
        <f>'Returns per Gal.'!W162</f>
        <v>0</v>
      </c>
      <c r="X155" s="100">
        <f>'Returns per Gal.'!X162</f>
        <v>0.21914999999999998</v>
      </c>
      <c r="Y155" s="115">
        <f>'Returns per Gal.'!Y162</f>
        <v>0</v>
      </c>
      <c r="Z155" s="100">
        <f>'Returns per Gal.'!Z162</f>
        <v>1.4976506843268467</v>
      </c>
      <c r="AA155" s="115">
        <f>'Returns per Gal.'!AA162</f>
        <v>0</v>
      </c>
      <c r="AB155" s="100">
        <f>'Returns per Gal.'!AB162</f>
        <v>0.2135298575757576</v>
      </c>
      <c r="AC155" s="115">
        <f>'Returns per Gal.'!AC162</f>
        <v>0</v>
      </c>
      <c r="AD155" s="100">
        <f>'Returns per Gal.'!AD162</f>
        <v>1.7111805419026043</v>
      </c>
      <c r="AE155" s="115">
        <f>'Returns per Gal.'!AE162</f>
        <v>0</v>
      </c>
      <c r="AF155" s="100">
        <f>'Returns per Gal.'!AF162</f>
        <v>1.3804322425828763</v>
      </c>
      <c r="AG155" s="112"/>
      <c r="AH155" s="100">
        <f>'Returns per Gal.'!AF162</f>
        <v>1.3804322425828763</v>
      </c>
      <c r="AI155" s="100">
        <f>'Returns per Gal.'!AI162</f>
        <v>0.41827142758207242</v>
      </c>
      <c r="AJ155" s="100">
        <f>'Returns per Gal.'!AH162</f>
        <v>0</v>
      </c>
      <c r="AK155" s="100">
        <f>'Returns per Gal.'!AK162</f>
        <v>0.2376214275820725</v>
      </c>
      <c r="AL155" s="100">
        <f>'Returns per Gal.'!AL162</f>
        <v>0</v>
      </c>
      <c r="AM155" s="100">
        <f>'Returns per Gal.'!AM162</f>
        <v>2.40915700063149E-2</v>
      </c>
      <c r="AN155" s="87">
        <f>'Returns per Gal.'!AN162</f>
        <v>0</v>
      </c>
      <c r="AO155" s="15">
        <f>'Returns per Gal.'!AO162</f>
        <v>0</v>
      </c>
      <c r="AP155" s="88">
        <f>'Returns per Gal.'!AP162</f>
        <v>0</v>
      </c>
      <c r="AQ155" s="100">
        <f>'Returns per Gal.'!AQ162</f>
        <v>0.38719943422913727</v>
      </c>
      <c r="AR155" s="100">
        <f>'Returns per Gal.'!AR162</f>
        <v>0</v>
      </c>
      <c r="AS155" s="100">
        <f>'Returns per Gal.'!AS162</f>
        <v>0.76933689702675612</v>
      </c>
      <c r="AT155" s="100">
        <f>'Returns per Gal.'!AT162</f>
        <v>0</v>
      </c>
      <c r="AU155" s="100">
        <f>'Returns per Gal.'!AU162</f>
        <v>1.1565363312558934</v>
      </c>
      <c r="AV155" s="112">
        <f>'Returns per Gal.'!AV162</f>
        <v>0</v>
      </c>
      <c r="AW155" s="111">
        <f>'Returns per Gal.'!AW162</f>
        <v>0</v>
      </c>
      <c r="AX155" s="100">
        <f>'Returns per Gal.'!AX162</f>
        <v>1.5274863312558933</v>
      </c>
      <c r="AY155" s="100">
        <f>'Returns per Gal.'!AY162</f>
        <v>0</v>
      </c>
      <c r="AZ155" s="100">
        <f>'Returns per Gal.'!AZ162</f>
        <v>1.7410161888316509</v>
      </c>
      <c r="BA155" s="112">
        <f>'Returns per Gal.'!BA162</f>
        <v>0</v>
      </c>
      <c r="BB155" s="111"/>
      <c r="BC155" s="100">
        <f>'Returns per Gal.'!BD162</f>
        <v>0.20778578065302589</v>
      </c>
      <c r="BD155" s="100">
        <f>'Returns per Gal.'!BE162</f>
        <v>0</v>
      </c>
      <c r="BE155" s="100">
        <f>'Returns per Gal.'!BF162</f>
        <v>-5.7440769227317112E-3</v>
      </c>
      <c r="BF155" s="100">
        <f>'Returns per Gal.'!BG162</f>
        <v>0</v>
      </c>
      <c r="BG155" s="100">
        <f>'Returns per Gal.'!BH162</f>
        <v>2.40915700063149E-2</v>
      </c>
      <c r="BH155" s="100">
        <f>'Returns per Gal.'!BI162</f>
        <v>0</v>
      </c>
      <c r="BI155" s="100">
        <f>'Returns per Gal.'!BJ162</f>
        <v>-2.9835646929046611E-2</v>
      </c>
      <c r="BJ155" s="57"/>
      <c r="BL155" s="200">
        <f>'Returns per Bu.'!H162</f>
        <v>3.1547619161151705</v>
      </c>
      <c r="BM155" s="189">
        <f>'Returns per Bu.'!I162</f>
        <v>0</v>
      </c>
      <c r="BN155" s="183">
        <f>'Returns per Bu.'!Q162</f>
        <v>4.8587619133449733</v>
      </c>
      <c r="BO155" s="183">
        <f>'Returns per Bu.'!R162</f>
        <v>0</v>
      </c>
      <c r="BP155" s="361">
        <f>'Returns per Bu.'!S162</f>
        <v>3.2222183121328523</v>
      </c>
      <c r="BQ155" s="182">
        <f>'Returns per Bu.'!AE162</f>
        <v>0</v>
      </c>
      <c r="BR155" s="186">
        <f>'Returns per Bu.'!AF162</f>
        <v>2.0908168326608498E-2</v>
      </c>
      <c r="BS155" s="182">
        <f>'Returns per Bu.'!AM162</f>
        <v>0</v>
      </c>
      <c r="BT155" s="179">
        <f>'Returns per Bu.'!AN162</f>
        <v>3.2383017275165016</v>
      </c>
      <c r="BU155" s="182"/>
      <c r="BV155" s="15">
        <f t="shared" ref="BV155" si="75">BT155-BW155</f>
        <v>2.1541433116749173</v>
      </c>
      <c r="BW155" s="100">
        <f>'Returns per Bu.'!AJ162</f>
        <v>1.0841584158415842</v>
      </c>
      <c r="BX155" s="100"/>
      <c r="BY155" s="100">
        <f t="shared" ref="BY155" si="76">AS155</f>
        <v>0.76933689702675612</v>
      </c>
    </row>
    <row r="156" spans="1:77" ht="13.15" x14ac:dyDescent="0.4">
      <c r="A156" s="8">
        <v>43040</v>
      </c>
      <c r="C156" s="58"/>
      <c r="D156" s="310">
        <v>1.3580000162124635</v>
      </c>
      <c r="E156" s="310"/>
      <c r="F156" s="311">
        <v>116.125</v>
      </c>
      <c r="G156" s="310"/>
      <c r="H156" s="310">
        <v>3.1341874897480011</v>
      </c>
      <c r="J156" s="291">
        <v>5.12</v>
      </c>
      <c r="K156" s="208"/>
      <c r="M156" s="100">
        <f>'Returns per Gal.'!M163</f>
        <v>1.3580000162124635</v>
      </c>
      <c r="N156" s="115">
        <f>'Returns per Gal.'!N163</f>
        <v>0</v>
      </c>
      <c r="O156" s="100">
        <f>'Returns per Gal.'!O163</f>
        <v>0.35252232142857148</v>
      </c>
      <c r="P156" s="100">
        <f>'Returns per Gal.'!P163</f>
        <v>0</v>
      </c>
      <c r="Q156" s="100">
        <f>'Returns per Gal.'!Q163</f>
        <v>1.710522337641035</v>
      </c>
      <c r="R156" s="117">
        <f>'Returns per Gal.'!R163</f>
        <v>0</v>
      </c>
      <c r="S156" s="115">
        <f>'Returns per Gal.'!S163</f>
        <v>0</v>
      </c>
      <c r="T156" s="100">
        <f>'Returns per Gal.'!T163</f>
        <v>1.1193526749100005</v>
      </c>
      <c r="U156" s="115">
        <f>'Returns per Gal.'!U163</f>
        <v>0</v>
      </c>
      <c r="V156" s="100">
        <f>'Returns per Gal.'!V163</f>
        <v>0.15360000000000001</v>
      </c>
      <c r="W156" s="115">
        <f>'Returns per Gal.'!W163</f>
        <v>0</v>
      </c>
      <c r="X156" s="100">
        <f>'Returns per Gal.'!X163</f>
        <v>0.21914999999999998</v>
      </c>
      <c r="Y156" s="115">
        <f>'Returns per Gal.'!Y163</f>
        <v>0</v>
      </c>
      <c r="Z156" s="100">
        <f>'Returns per Gal.'!Z163</f>
        <v>1.4921026749100004</v>
      </c>
      <c r="AA156" s="115">
        <f>'Returns per Gal.'!AA163</f>
        <v>0</v>
      </c>
      <c r="AB156" s="100">
        <f>'Returns per Gal.'!AB163</f>
        <v>0.2135298575757576</v>
      </c>
      <c r="AC156" s="115">
        <f>'Returns per Gal.'!AC163</f>
        <v>0</v>
      </c>
      <c r="AD156" s="100">
        <f>'Returns per Gal.'!AD163</f>
        <v>1.705632532485758</v>
      </c>
      <c r="AE156" s="115">
        <f>'Returns per Gal.'!AE163</f>
        <v>0</v>
      </c>
      <c r="AF156" s="100">
        <f>'Returns per Gal.'!AF163</f>
        <v>1.3531102110571864</v>
      </c>
      <c r="AG156" s="112"/>
      <c r="AH156" s="100">
        <f>'Returns per Gal.'!AF163</f>
        <v>1.3531102110571864</v>
      </c>
      <c r="AI156" s="100">
        <f>'Returns per Gal.'!AI163</f>
        <v>0.39906966273103456</v>
      </c>
      <c r="AJ156" s="100">
        <f>'Returns per Gal.'!AH163</f>
        <v>0</v>
      </c>
      <c r="AK156" s="100">
        <f>'Returns per Gal.'!AK163</f>
        <v>0.21841966273103464</v>
      </c>
      <c r="AL156" s="100">
        <f>'Returns per Gal.'!AL163</f>
        <v>0</v>
      </c>
      <c r="AM156" s="100">
        <f>'Returns per Gal.'!AM163</f>
        <v>4.8898051552770383E-3</v>
      </c>
      <c r="AN156" s="87">
        <f>'Returns per Gal.'!AN163</f>
        <v>0</v>
      </c>
      <c r="AO156" s="15">
        <f>'Returns per Gal.'!AO163</f>
        <v>0</v>
      </c>
      <c r="AP156" s="88">
        <f>'Returns per Gal.'!AP163</f>
        <v>0</v>
      </c>
      <c r="AQ156" s="100">
        <f>'Returns per Gal.'!AQ163</f>
        <v>0.38719943422913727</v>
      </c>
      <c r="AR156" s="100">
        <f>'Returns per Gal.'!AR163</f>
        <v>0</v>
      </c>
      <c r="AS156" s="100">
        <f>'Returns per Gal.'!AS163</f>
        <v>0.77197520056135061</v>
      </c>
      <c r="AT156" s="100">
        <f>'Returns per Gal.'!AT163</f>
        <v>0</v>
      </c>
      <c r="AU156" s="100">
        <f>'Returns per Gal.'!AU163</f>
        <v>1.1591746347904879</v>
      </c>
      <c r="AV156" s="112">
        <f>'Returns per Gal.'!AV163</f>
        <v>0</v>
      </c>
      <c r="AW156" s="111">
        <f>'Returns per Gal.'!AW163</f>
        <v>0</v>
      </c>
      <c r="AX156" s="100">
        <f>'Returns per Gal.'!AX163</f>
        <v>1.5319246347904878</v>
      </c>
      <c r="AY156" s="100">
        <f>'Returns per Gal.'!AY163</f>
        <v>0</v>
      </c>
      <c r="AZ156" s="100">
        <f>'Returns per Gal.'!AZ163</f>
        <v>1.7454544923662454</v>
      </c>
      <c r="BA156" s="112">
        <f>'Returns per Gal.'!BA163</f>
        <v>0</v>
      </c>
      <c r="BB156" s="111"/>
      <c r="BC156" s="100">
        <f>'Returns per Gal.'!BD163</f>
        <v>0.17859770285054721</v>
      </c>
      <c r="BD156" s="100">
        <f>'Returns per Gal.'!BE163</f>
        <v>0</v>
      </c>
      <c r="BE156" s="100">
        <f>'Returns per Gal.'!BF163</f>
        <v>-3.4932154725210385E-2</v>
      </c>
      <c r="BF156" s="100">
        <f>'Returns per Gal.'!BG163</f>
        <v>0</v>
      </c>
      <c r="BG156" s="100">
        <f>'Returns per Gal.'!BH163</f>
        <v>4.8898051552770383E-3</v>
      </c>
      <c r="BH156" s="100">
        <f>'Returns per Gal.'!BI163</f>
        <v>0</v>
      </c>
      <c r="BI156" s="100">
        <f>'Returns per Gal.'!BJ163</f>
        <v>-3.9821959880487423E-2</v>
      </c>
      <c r="BJ156" s="57"/>
      <c r="BL156" s="200">
        <f>'Returns per Bu.'!H163</f>
        <v>3.1341874897480011</v>
      </c>
      <c r="BM156" s="189">
        <f>'Returns per Bu.'!I163</f>
        <v>0</v>
      </c>
      <c r="BN156" s="183">
        <f>'Returns per Bu.'!Q163</f>
        <v>4.7894625453948976</v>
      </c>
      <c r="BO156" s="183">
        <f>'Returns per Bu.'!R163</f>
        <v>0</v>
      </c>
      <c r="BP156" s="361">
        <f>'Returns per Bu.'!S163</f>
        <v>3.1478789441827768</v>
      </c>
      <c r="BQ156" s="182">
        <f>'Returns per Bu.'!AE163</f>
        <v>0</v>
      </c>
      <c r="BR156" s="186">
        <f>'Returns per Bu.'!AF163</f>
        <v>4.2436781514883391E-3</v>
      </c>
      <c r="BS156" s="182">
        <f>'Returns per Bu.'!AM163</f>
        <v>0</v>
      </c>
      <c r="BT156" s="179">
        <f>'Returns per Bu.'!AN163</f>
        <v>3.2456889774133661</v>
      </c>
      <c r="BU156" s="182"/>
      <c r="BV156" s="15">
        <f t="shared" ref="BV156" si="77">BT156-BW156</f>
        <v>2.1615305615717819</v>
      </c>
      <c r="BW156" s="100">
        <f>'Returns per Bu.'!AJ163</f>
        <v>1.0841584158415842</v>
      </c>
      <c r="BX156" s="100"/>
      <c r="BY156" s="100">
        <f t="shared" ref="BY156" si="78">AS156</f>
        <v>0.77197520056135061</v>
      </c>
    </row>
    <row r="157" spans="1:77" ht="13.15" x14ac:dyDescent="0.4">
      <c r="A157" s="75">
        <v>43070</v>
      </c>
      <c r="B157" s="30"/>
      <c r="C157" s="63"/>
      <c r="D157" s="313">
        <v>1.2672500282526016</v>
      </c>
      <c r="E157" s="313"/>
      <c r="F157" s="314">
        <v>125.15</v>
      </c>
      <c r="G157" s="313"/>
      <c r="H157" s="313">
        <v>3.2322500169277193</v>
      </c>
      <c r="I157" s="30"/>
      <c r="J157" s="315">
        <v>5.55</v>
      </c>
      <c r="K157" s="211"/>
      <c r="L157" s="355"/>
      <c r="M157" s="104">
        <f>'Returns per Gal.'!M164</f>
        <v>1.2672500282526016</v>
      </c>
      <c r="N157" s="118">
        <f>'Returns per Gal.'!N164</f>
        <v>0</v>
      </c>
      <c r="O157" s="104">
        <f>'Returns per Gal.'!O164</f>
        <v>0.37991964285714291</v>
      </c>
      <c r="P157" s="104">
        <f>'Returns per Gal.'!P164</f>
        <v>0</v>
      </c>
      <c r="Q157" s="104">
        <f>'Returns per Gal.'!Q164</f>
        <v>1.6471696711097445</v>
      </c>
      <c r="R157" s="120">
        <f>'Returns per Gal.'!R164</f>
        <v>0</v>
      </c>
      <c r="S157" s="118">
        <f>'Returns per Gal.'!S164</f>
        <v>0</v>
      </c>
      <c r="T157" s="104">
        <f>'Returns per Gal.'!T164</f>
        <v>1.1543750060456142</v>
      </c>
      <c r="U157" s="118">
        <f>'Returns per Gal.'!U164</f>
        <v>0</v>
      </c>
      <c r="V157" s="104">
        <f>'Returns per Gal.'!V164</f>
        <v>0.16650000000000001</v>
      </c>
      <c r="W157" s="118">
        <f>'Returns per Gal.'!W164</f>
        <v>0</v>
      </c>
      <c r="X157" s="104">
        <f>'Returns per Gal.'!X164</f>
        <v>0.21914999999999998</v>
      </c>
      <c r="Y157" s="118">
        <f>'Returns per Gal.'!Y164</f>
        <v>0</v>
      </c>
      <c r="Z157" s="104">
        <f>'Returns per Gal.'!Z164</f>
        <v>1.5400250060456142</v>
      </c>
      <c r="AA157" s="118">
        <f>'Returns per Gal.'!AA164</f>
        <v>0</v>
      </c>
      <c r="AB157" s="104">
        <f>'Returns per Gal.'!AB164</f>
        <v>0.2135298575757576</v>
      </c>
      <c r="AC157" s="118">
        <f>'Returns per Gal.'!AC164</f>
        <v>0</v>
      </c>
      <c r="AD157" s="104">
        <f>'Returns per Gal.'!AD164</f>
        <v>1.7535548636213718</v>
      </c>
      <c r="AE157" s="118">
        <f>'Returns per Gal.'!AE164</f>
        <v>0</v>
      </c>
      <c r="AF157" s="104">
        <f>'Returns per Gal.'!AF164</f>
        <v>1.3736352207642288</v>
      </c>
      <c r="AG157" s="114"/>
      <c r="AH157" s="104">
        <f>'Returns per Gal.'!AF164</f>
        <v>1.3736352207642288</v>
      </c>
      <c r="AI157" s="104">
        <f>'Returns per Gal.'!AI164</f>
        <v>0.28779466506413043</v>
      </c>
      <c r="AJ157" s="104">
        <f>'Returns per Gal.'!AH164</f>
        <v>0</v>
      </c>
      <c r="AK157" s="104">
        <f>'Returns per Gal.'!AK164</f>
        <v>0.10714466506413034</v>
      </c>
      <c r="AL157" s="104">
        <f>'Returns per Gal.'!AL164</f>
        <v>0</v>
      </c>
      <c r="AM157" s="104">
        <f>'Returns per Gal.'!AM164</f>
        <v>-0.10638519251162726</v>
      </c>
      <c r="AN157" s="89">
        <f>'Returns per Gal.'!AN164</f>
        <v>0</v>
      </c>
      <c r="AO157" s="72">
        <f>'Returns per Gal.'!AO164</f>
        <v>0</v>
      </c>
      <c r="AP157" s="90">
        <f>'Returns per Gal.'!AP164</f>
        <v>0</v>
      </c>
      <c r="AQ157" s="104">
        <f>'Returns per Gal.'!AQ164</f>
        <v>0.38719943422913727</v>
      </c>
      <c r="AR157" s="104">
        <f>'Returns per Gal.'!AR164</f>
        <v>0</v>
      </c>
      <c r="AS157" s="104">
        <f>'Returns per Gal.'!AS164</f>
        <v>0.77461350409594509</v>
      </c>
      <c r="AT157" s="104">
        <f>'Returns per Gal.'!AT164</f>
        <v>0</v>
      </c>
      <c r="AU157" s="104">
        <f>'Returns per Gal.'!AU164</f>
        <v>1.1618129383250824</v>
      </c>
      <c r="AV157" s="114">
        <f>'Returns per Gal.'!AV164</f>
        <v>0</v>
      </c>
      <c r="AW157" s="113">
        <f>'Returns per Gal.'!AW164</f>
        <v>0</v>
      </c>
      <c r="AX157" s="104">
        <f>'Returns per Gal.'!AX164</f>
        <v>1.5474629383250824</v>
      </c>
      <c r="AY157" s="104">
        <f>'Returns per Gal.'!AY164</f>
        <v>0</v>
      </c>
      <c r="AZ157" s="104">
        <f>'Returns per Gal.'!AZ164</f>
        <v>1.76099279590084</v>
      </c>
      <c r="BA157" s="114">
        <f>'Returns per Gal.'!BA164</f>
        <v>0</v>
      </c>
      <c r="BB157" s="113"/>
      <c r="BC157" s="104">
        <f>'Returns per Gal.'!BD164</f>
        <v>9.9706732784662133E-2</v>
      </c>
      <c r="BD157" s="104">
        <f>'Returns per Gal.'!BE164</f>
        <v>0</v>
      </c>
      <c r="BE157" s="104">
        <f>'Returns per Gal.'!BF164</f>
        <v>-0.11382312479109546</v>
      </c>
      <c r="BF157" s="104">
        <f>'Returns per Gal.'!BG164</f>
        <v>0</v>
      </c>
      <c r="BG157" s="104">
        <f>'Returns per Gal.'!BH164</f>
        <v>-0.10638519251162726</v>
      </c>
      <c r="BH157" s="104">
        <f>'Returns per Gal.'!BI164</f>
        <v>0</v>
      </c>
      <c r="BI157" s="104">
        <f>'Returns per Gal.'!BJ164</f>
        <v>-7.4379322794682068E-3</v>
      </c>
      <c r="BJ157" s="71"/>
      <c r="BK157" s="30"/>
      <c r="BL157" s="201">
        <f>'Returns per Bu.'!H164</f>
        <v>3.2322500169277193</v>
      </c>
      <c r="BM157" s="191">
        <f>'Returns per Bu.'!I164</f>
        <v>0</v>
      </c>
      <c r="BN157" s="184">
        <f>'Returns per Bu.'!Q164</f>
        <v>4.6120750791072842</v>
      </c>
      <c r="BO157" s="184">
        <f>'Returns per Bu.'!R164</f>
        <v>0</v>
      </c>
      <c r="BP157" s="362">
        <f>'Returns per Bu.'!S164</f>
        <v>2.9343714778951631</v>
      </c>
      <c r="BQ157" s="181">
        <f>'Returns per Bu.'!AE164</f>
        <v>0</v>
      </c>
      <c r="BR157" s="187">
        <f>'Returns per Bu.'!AF164</f>
        <v>-9.232771097561146E-2</v>
      </c>
      <c r="BS157" s="181">
        <f>'Returns per Bu.'!AM164</f>
        <v>0</v>
      </c>
      <c r="BT157" s="180">
        <f>'Returns per Bu.'!AN164</f>
        <v>3.2530762273102307</v>
      </c>
      <c r="BU157" s="181"/>
      <c r="BV157" s="72">
        <f t="shared" ref="BV157:BV160" si="79">BT157-BW157</f>
        <v>2.1689178114686465</v>
      </c>
      <c r="BW157" s="104">
        <f>'Returns per Bu.'!AJ164</f>
        <v>1.0841584158415842</v>
      </c>
      <c r="BX157" s="104"/>
      <c r="BY157" s="104">
        <f t="shared" ref="BY157:BY160" si="80">AS157</f>
        <v>0.77461350409594509</v>
      </c>
    </row>
    <row r="158" spans="1:77" ht="13.15" x14ac:dyDescent="0.4">
      <c r="A158" s="22">
        <v>43101</v>
      </c>
      <c r="C158" s="58"/>
      <c r="D158" s="100">
        <v>1.2700000206629436</v>
      </c>
      <c r="E158" s="101"/>
      <c r="F158" s="102">
        <v>134.85714285714286</v>
      </c>
      <c r="G158" s="101"/>
      <c r="H158" s="100">
        <v>3.2836904667672657</v>
      </c>
      <c r="I158" s="101"/>
      <c r="J158" s="291">
        <v>5.55</v>
      </c>
      <c r="K158" s="208"/>
      <c r="L158" s="12"/>
      <c r="M158" s="100">
        <f>'Returns per Gal.'!M165</f>
        <v>1.2700000206629436</v>
      </c>
      <c r="N158" s="115">
        <f>'Returns per Gal.'!N165</f>
        <v>0</v>
      </c>
      <c r="O158" s="100">
        <f>'Returns per Gal.'!O165</f>
        <v>0.40938775510204084</v>
      </c>
      <c r="P158" s="100">
        <f>'Returns per Gal.'!P165</f>
        <v>0</v>
      </c>
      <c r="Q158" s="100">
        <f>'Returns per Gal.'!Q165</f>
        <v>1.6793877757649844</v>
      </c>
      <c r="R158" s="117">
        <f>'Returns per Gal.'!R165</f>
        <v>0</v>
      </c>
      <c r="S158" s="115">
        <f>'Returns per Gal.'!S165</f>
        <v>0</v>
      </c>
      <c r="T158" s="100">
        <f>'Returns per Gal.'!T165</f>
        <v>1.1727465952740235</v>
      </c>
      <c r="U158" s="115">
        <f>'Returns per Gal.'!U165</f>
        <v>0</v>
      </c>
      <c r="V158" s="100">
        <f>'Returns per Gal.'!V165</f>
        <v>0.16650000000000001</v>
      </c>
      <c r="W158" s="115">
        <f>'Returns per Gal.'!W165</f>
        <v>0</v>
      </c>
      <c r="X158" s="100">
        <f>'Returns per Gal.'!X165</f>
        <v>0.21914999999999998</v>
      </c>
      <c r="Y158" s="115">
        <f>'Returns per Gal.'!Y165</f>
        <v>0</v>
      </c>
      <c r="Z158" s="100">
        <f>'Returns per Gal.'!Z165</f>
        <v>1.5583965952740235</v>
      </c>
      <c r="AA158" s="115">
        <f>'Returns per Gal.'!AA165</f>
        <v>0</v>
      </c>
      <c r="AB158" s="100">
        <f>'Returns per Gal.'!AB165</f>
        <v>0.2135298575757576</v>
      </c>
      <c r="AC158" s="115">
        <f>'Returns per Gal.'!AC165</f>
        <v>0</v>
      </c>
      <c r="AD158" s="100">
        <f>'Returns per Gal.'!AD165</f>
        <v>1.7719264528497811</v>
      </c>
      <c r="AE158" s="115">
        <f>'Returns per Gal.'!AE165</f>
        <v>0</v>
      </c>
      <c r="AF158" s="100">
        <f>'Returns per Gal.'!AF165</f>
        <v>1.3625386977477403</v>
      </c>
      <c r="AG158" s="112"/>
      <c r="AH158" s="100">
        <f>'Returns per Gal.'!AF165</f>
        <v>1.3625386977477403</v>
      </c>
      <c r="AI158" s="100">
        <f>'Returns per Gal.'!AI165</f>
        <v>0.301641180490961</v>
      </c>
      <c r="AJ158" s="100">
        <f>'Returns per Gal.'!AH165</f>
        <v>0</v>
      </c>
      <c r="AK158" s="100">
        <f>'Returns per Gal.'!AK165</f>
        <v>0.12099118049096091</v>
      </c>
      <c r="AL158" s="100">
        <f>'Returns per Gal.'!AL165</f>
        <v>0</v>
      </c>
      <c r="AM158" s="100">
        <f>'Returns per Gal.'!AM165</f>
        <v>-9.2538677084796683E-2</v>
      </c>
      <c r="AN158" s="87">
        <f>'Returns per Gal.'!AN165</f>
        <v>0</v>
      </c>
      <c r="AO158" s="15">
        <f>'Returns per Gal.'!AO165</f>
        <v>0</v>
      </c>
      <c r="AP158" s="88">
        <f>'Returns per Gal.'!AP165</f>
        <v>0</v>
      </c>
      <c r="AQ158" s="100">
        <f>'Returns per Gal.'!AQ165</f>
        <v>0.38719943422913727</v>
      </c>
      <c r="AR158" s="100">
        <f>'Returns per Gal.'!AR165</f>
        <v>0</v>
      </c>
      <c r="AS158" s="100">
        <f>'Returns per Gal.'!AS165</f>
        <v>0.77725180763053958</v>
      </c>
      <c r="AT158" s="100">
        <f>'Returns per Gal.'!AT165</f>
        <v>0</v>
      </c>
      <c r="AU158" s="100">
        <f>'Returns per Gal.'!AU165</f>
        <v>1.1644512418596769</v>
      </c>
      <c r="AV158" s="112">
        <f>'Returns per Gal.'!AV165</f>
        <v>0</v>
      </c>
      <c r="AW158" s="111">
        <f>'Returns per Gal.'!AW165</f>
        <v>0</v>
      </c>
      <c r="AX158" s="100">
        <f>'Returns per Gal.'!AX165</f>
        <v>1.5501012418596769</v>
      </c>
      <c r="AY158" s="100">
        <f>'Returns per Gal.'!AY165</f>
        <v>0</v>
      </c>
      <c r="AZ158" s="100">
        <f>'Returns per Gal.'!AZ165</f>
        <v>1.7636310994354345</v>
      </c>
      <c r="BA158" s="112">
        <f>'Returns per Gal.'!BA165</f>
        <v>0</v>
      </c>
      <c r="BB158" s="111"/>
      <c r="BC158" s="100">
        <f>'Returns per Gal.'!BD165</f>
        <v>0.12928653390530753</v>
      </c>
      <c r="BD158" s="100">
        <f>'Returns per Gal.'!BE165</f>
        <v>0</v>
      </c>
      <c r="BE158" s="100">
        <f>'Returns per Gal.'!BF165</f>
        <v>-8.4243323670450065E-2</v>
      </c>
      <c r="BF158" s="100">
        <f>'Returns per Gal.'!BG165</f>
        <v>0</v>
      </c>
      <c r="BG158" s="100">
        <f>'Returns per Gal.'!BH165</f>
        <v>-9.2538677084796683E-2</v>
      </c>
      <c r="BH158" s="100">
        <f>'Returns per Gal.'!BI165</f>
        <v>0</v>
      </c>
      <c r="BI158" s="100">
        <f>'Returns per Gal.'!BJ165</f>
        <v>8.2953534143466179E-3</v>
      </c>
      <c r="BJ158" s="57"/>
      <c r="BL158" s="200">
        <f>'Returns per Bu.'!H165</f>
        <v>3.2836904667672657</v>
      </c>
      <c r="BM158" s="189">
        <f>'Returns per Bu.'!I165</f>
        <v>0</v>
      </c>
      <c r="BN158" s="183">
        <f>'Returns per Bu.'!Q165</f>
        <v>4.7022857721419555</v>
      </c>
      <c r="BO158" s="183">
        <f>'Returns per Bu.'!R165</f>
        <v>0</v>
      </c>
      <c r="BP158" s="361">
        <f>'Returns per Bu.'!S165</f>
        <v>3.0245821709298344</v>
      </c>
      <c r="BQ158" s="182">
        <f>'Returns per Bu.'!AE165</f>
        <v>0</v>
      </c>
      <c r="BR158" s="186">
        <f>'Returns per Bu.'!AF165</f>
        <v>-8.0310840543121403E-2</v>
      </c>
      <c r="BS158" s="182">
        <f>'Returns per Bu.'!AM165</f>
        <v>0</v>
      </c>
      <c r="BT158" s="179">
        <f>'Returns per Bu.'!AN165</f>
        <v>3.2604634772070953</v>
      </c>
      <c r="BU158" s="182"/>
      <c r="BV158" s="15">
        <f t="shared" si="79"/>
        <v>2.1763050613655111</v>
      </c>
      <c r="BW158" s="100">
        <f>'Returns per Bu.'!AJ165</f>
        <v>1.0841584158415842</v>
      </c>
      <c r="BX158" s="100"/>
      <c r="BY158" s="100">
        <f t="shared" si="80"/>
        <v>0.77725180763053958</v>
      </c>
    </row>
    <row r="159" spans="1:77" ht="13.15" x14ac:dyDescent="0.4">
      <c r="A159" s="8">
        <v>43132</v>
      </c>
      <c r="C159" s="58"/>
      <c r="D159" s="100">
        <v>1.3376315926250659</v>
      </c>
      <c r="E159" s="101"/>
      <c r="F159" s="102">
        <v>143.15789473684211</v>
      </c>
      <c r="G159" s="101"/>
      <c r="H159" s="100">
        <v>3.393486854277159</v>
      </c>
      <c r="I159" s="101"/>
      <c r="J159" s="291">
        <v>6.08</v>
      </c>
      <c r="K159" s="208"/>
      <c r="L159" s="12"/>
      <c r="M159" s="100">
        <f>'Returns per Gal.'!M166</f>
        <v>1.3376315926250659</v>
      </c>
      <c r="N159" s="115">
        <f>'Returns per Gal.'!N166</f>
        <v>0</v>
      </c>
      <c r="O159" s="100">
        <f>'Returns per Gal.'!O166</f>
        <v>0.43458646616541358</v>
      </c>
      <c r="P159" s="100">
        <f>'Returns per Gal.'!P166</f>
        <v>0</v>
      </c>
      <c r="Q159" s="100">
        <f>'Returns per Gal.'!Q166</f>
        <v>1.7722180587904794</v>
      </c>
      <c r="R159" s="117">
        <f>'Returns per Gal.'!R166</f>
        <v>0</v>
      </c>
      <c r="S159" s="115">
        <f>'Returns per Gal.'!S166</f>
        <v>0</v>
      </c>
      <c r="T159" s="100">
        <f>'Returns per Gal.'!T166</f>
        <v>1.2119595908132712</v>
      </c>
      <c r="U159" s="115">
        <f>'Returns per Gal.'!U166</f>
        <v>0</v>
      </c>
      <c r="V159" s="100">
        <f>'Returns per Gal.'!V166</f>
        <v>0.18240000000000001</v>
      </c>
      <c r="W159" s="115">
        <f>'Returns per Gal.'!W166</f>
        <v>0</v>
      </c>
      <c r="X159" s="100">
        <f>'Returns per Gal.'!X166</f>
        <v>0.21914999999999998</v>
      </c>
      <c r="Y159" s="115">
        <f>'Returns per Gal.'!Y166</f>
        <v>0</v>
      </c>
      <c r="Z159" s="100">
        <f>'Returns per Gal.'!Z166</f>
        <v>1.6135095908132713</v>
      </c>
      <c r="AA159" s="115">
        <f>'Returns per Gal.'!AA166</f>
        <v>0</v>
      </c>
      <c r="AB159" s="100">
        <f>'Returns per Gal.'!AB166</f>
        <v>0.2135298575757576</v>
      </c>
      <c r="AC159" s="115">
        <f>'Returns per Gal.'!AC166</f>
        <v>0</v>
      </c>
      <c r="AD159" s="100">
        <f>'Returns per Gal.'!AD166</f>
        <v>1.8270394483890289</v>
      </c>
      <c r="AE159" s="115">
        <f>'Returns per Gal.'!AE166</f>
        <v>0</v>
      </c>
      <c r="AF159" s="100">
        <f>'Returns per Gal.'!AF166</f>
        <v>1.3924529822236154</v>
      </c>
      <c r="AG159" s="112"/>
      <c r="AH159" s="100">
        <f>'Returns per Gal.'!AF166</f>
        <v>1.3924529822236154</v>
      </c>
      <c r="AI159" s="100">
        <f>'Returns per Gal.'!AI166</f>
        <v>0.33935846797720826</v>
      </c>
      <c r="AJ159" s="100">
        <f>'Returns per Gal.'!AH166</f>
        <v>0</v>
      </c>
      <c r="AK159" s="100">
        <f>'Returns per Gal.'!AK166</f>
        <v>0.15870846797720817</v>
      </c>
      <c r="AL159" s="100">
        <f>'Returns per Gal.'!AL166</f>
        <v>0</v>
      </c>
      <c r="AM159" s="100">
        <f>'Returns per Gal.'!AM166</f>
        <v>-5.482138959854943E-2</v>
      </c>
      <c r="AN159" s="87">
        <f>'Returns per Gal.'!AN166</f>
        <v>0</v>
      </c>
      <c r="AO159" s="15">
        <f>'Returns per Gal.'!AO166</f>
        <v>0</v>
      </c>
      <c r="AP159" s="88">
        <f>'Returns per Gal.'!AP166</f>
        <v>0</v>
      </c>
      <c r="AQ159" s="100">
        <f>'Returns per Gal.'!AQ166</f>
        <v>0.38719943422913727</v>
      </c>
      <c r="AR159" s="100">
        <f>'Returns per Gal.'!AR166</f>
        <v>0</v>
      </c>
      <c r="AS159" s="100">
        <f>'Returns per Gal.'!AS166</f>
        <v>0.77989011116513429</v>
      </c>
      <c r="AT159" s="100">
        <f>'Returns per Gal.'!AT166</f>
        <v>0</v>
      </c>
      <c r="AU159" s="100">
        <f>'Returns per Gal.'!AU166</f>
        <v>1.1670895453942716</v>
      </c>
      <c r="AV159" s="112">
        <f>'Returns per Gal.'!AV166</f>
        <v>0</v>
      </c>
      <c r="AW159" s="111">
        <f>'Returns per Gal.'!AW166</f>
        <v>0</v>
      </c>
      <c r="AX159" s="100">
        <f>'Returns per Gal.'!AX166</f>
        <v>1.5686395453942716</v>
      </c>
      <c r="AY159" s="100">
        <f>'Returns per Gal.'!AY166</f>
        <v>0</v>
      </c>
      <c r="AZ159" s="100">
        <f>'Returns per Gal.'!AZ166</f>
        <v>1.7821694029700292</v>
      </c>
      <c r="BA159" s="112">
        <f>'Returns per Gal.'!BA166</f>
        <v>0</v>
      </c>
      <c r="BB159" s="111"/>
      <c r="BC159" s="100">
        <f>'Returns per Gal.'!BD166</f>
        <v>0.20357851339620781</v>
      </c>
      <c r="BD159" s="100">
        <f>'Returns per Gal.'!BE166</f>
        <v>0</v>
      </c>
      <c r="BE159" s="100">
        <f>'Returns per Gal.'!BF166</f>
        <v>-9.9513441795497926E-3</v>
      </c>
      <c r="BF159" s="100">
        <f>'Returns per Gal.'!BG166</f>
        <v>0</v>
      </c>
      <c r="BG159" s="100">
        <f>'Returns per Gal.'!BH166</f>
        <v>-5.482138959854943E-2</v>
      </c>
      <c r="BH159" s="100">
        <f>'Returns per Gal.'!BI166</f>
        <v>0</v>
      </c>
      <c r="BI159" s="100">
        <f>'Returns per Gal.'!BJ166</f>
        <v>4.4870045418999638E-2</v>
      </c>
      <c r="BJ159" s="57"/>
      <c r="BL159" s="200">
        <f>'Returns per Bu.'!H166</f>
        <v>3.393486854277159</v>
      </c>
      <c r="BM159" s="189">
        <f>'Returns per Bu.'!I166</f>
        <v>0</v>
      </c>
      <c r="BN159" s="183">
        <f>'Returns per Bu.'!Q166</f>
        <v>4.9622105646133416</v>
      </c>
      <c r="BO159" s="183">
        <f>'Returns per Bu.'!R166</f>
        <v>0</v>
      </c>
      <c r="BP159" s="361">
        <f>'Returns per Bu.'!S166</f>
        <v>3.2399869634012206</v>
      </c>
      <c r="BQ159" s="182">
        <f>'Returns per Bu.'!AE166</f>
        <v>0</v>
      </c>
      <c r="BR159" s="186">
        <f>'Returns per Bu.'!AF166</f>
        <v>-4.7577424025275608E-2</v>
      </c>
      <c r="BS159" s="182">
        <f>'Returns per Bu.'!AM166</f>
        <v>0</v>
      </c>
      <c r="BT159" s="179">
        <f>'Returns per Bu.'!AN166</f>
        <v>3.2678507271039603</v>
      </c>
      <c r="BU159" s="182"/>
      <c r="BV159" s="15">
        <f t="shared" si="79"/>
        <v>2.1836923112623761</v>
      </c>
      <c r="BW159" s="100">
        <f>'Returns per Bu.'!AJ166</f>
        <v>1.0841584158415842</v>
      </c>
      <c r="BX159" s="100"/>
      <c r="BY159" s="100">
        <f t="shared" si="80"/>
        <v>0.77989011116513429</v>
      </c>
    </row>
    <row r="160" spans="1:77" ht="13.15" x14ac:dyDescent="0.4">
      <c r="A160" s="8">
        <v>43160</v>
      </c>
      <c r="C160" s="58"/>
      <c r="D160" s="100">
        <v>1.408181827176701</v>
      </c>
      <c r="E160" s="101"/>
      <c r="F160" s="102">
        <v>147.21590909090909</v>
      </c>
      <c r="G160" s="101"/>
      <c r="H160" s="100">
        <v>3.4911931753158569</v>
      </c>
      <c r="I160" s="101"/>
      <c r="J160" s="291">
        <v>5.28</v>
      </c>
      <c r="K160" s="208"/>
      <c r="L160" s="12"/>
      <c r="M160" s="100">
        <f>'Returns per Gal.'!M167</f>
        <v>1.408181827176701</v>
      </c>
      <c r="N160" s="115">
        <f>'Returns per Gal.'!N167</f>
        <v>0</v>
      </c>
      <c r="O160" s="100">
        <f>'Returns per Gal.'!O167</f>
        <v>0.44690543831168839</v>
      </c>
      <c r="P160" s="100">
        <f>'Returns per Gal.'!P167</f>
        <v>0</v>
      </c>
      <c r="Q160" s="100">
        <f>'Returns per Gal.'!Q167</f>
        <v>1.8550872654883894</v>
      </c>
      <c r="R160" s="117">
        <f>'Returns per Gal.'!R167</f>
        <v>0</v>
      </c>
      <c r="S160" s="115">
        <f>'Returns per Gal.'!S167</f>
        <v>0</v>
      </c>
      <c r="T160" s="100">
        <f>'Returns per Gal.'!T167</f>
        <v>1.246854705469949</v>
      </c>
      <c r="U160" s="115">
        <f>'Returns per Gal.'!U167</f>
        <v>0</v>
      </c>
      <c r="V160" s="100">
        <f>'Returns per Gal.'!V167</f>
        <v>0.15839999999999999</v>
      </c>
      <c r="W160" s="115">
        <f>'Returns per Gal.'!W167</f>
        <v>0</v>
      </c>
      <c r="X160" s="100">
        <f>'Returns per Gal.'!X167</f>
        <v>0.21914999999999998</v>
      </c>
      <c r="Y160" s="115">
        <f>'Returns per Gal.'!Y167</f>
        <v>0</v>
      </c>
      <c r="Z160" s="100">
        <f>'Returns per Gal.'!Z167</f>
        <v>1.6244047054699489</v>
      </c>
      <c r="AA160" s="115">
        <f>'Returns per Gal.'!AA167</f>
        <v>0</v>
      </c>
      <c r="AB160" s="100">
        <f>'Returns per Gal.'!AB167</f>
        <v>0.2135298575757576</v>
      </c>
      <c r="AC160" s="115">
        <f>'Returns per Gal.'!AC167</f>
        <v>0</v>
      </c>
      <c r="AD160" s="100">
        <f>'Returns per Gal.'!AD167</f>
        <v>1.8379345630457065</v>
      </c>
      <c r="AE160" s="115">
        <f>'Returns per Gal.'!AE167</f>
        <v>0</v>
      </c>
      <c r="AF160" s="100">
        <f>'Returns per Gal.'!AF167</f>
        <v>1.3910291247340181</v>
      </c>
      <c r="AG160" s="112"/>
      <c r="AH160" s="100">
        <f>'Returns per Gal.'!AF167</f>
        <v>1.3910291247340181</v>
      </c>
      <c r="AI160" s="100">
        <f>'Returns per Gal.'!AI167</f>
        <v>0.41133256001844043</v>
      </c>
      <c r="AJ160" s="100">
        <f>'Returns per Gal.'!AH167</f>
        <v>0</v>
      </c>
      <c r="AK160" s="100">
        <f>'Returns per Gal.'!AK167</f>
        <v>0.23068256001844056</v>
      </c>
      <c r="AL160" s="100">
        <f>'Returns per Gal.'!AL167</f>
        <v>0</v>
      </c>
      <c r="AM160" s="100">
        <f>'Returns per Gal.'!AM167</f>
        <v>1.7152702442682966E-2</v>
      </c>
      <c r="AN160" s="87">
        <f>'Returns per Gal.'!AN167</f>
        <v>0</v>
      </c>
      <c r="AO160" s="15">
        <f>'Returns per Gal.'!AO167</f>
        <v>0</v>
      </c>
      <c r="AP160" s="88">
        <f>'Returns per Gal.'!AP167</f>
        <v>0</v>
      </c>
      <c r="AQ160" s="100">
        <f>'Returns per Gal.'!AQ167</f>
        <v>0.38719943422913727</v>
      </c>
      <c r="AR160" s="100">
        <f>'Returns per Gal.'!AR167</f>
        <v>0</v>
      </c>
      <c r="AS160" s="100">
        <f>'Returns per Gal.'!AS167</f>
        <v>0.78252841469972878</v>
      </c>
      <c r="AT160" s="100">
        <f>'Returns per Gal.'!AT167</f>
        <v>0</v>
      </c>
      <c r="AU160" s="100">
        <f>'Returns per Gal.'!AU167</f>
        <v>1.1697278489288661</v>
      </c>
      <c r="AV160" s="112">
        <f>'Returns per Gal.'!AV167</f>
        <v>0</v>
      </c>
      <c r="AW160" s="111">
        <f>'Returns per Gal.'!AW167</f>
        <v>0</v>
      </c>
      <c r="AX160" s="100">
        <f>'Returns per Gal.'!AX167</f>
        <v>1.5472778489288661</v>
      </c>
      <c r="AY160" s="100">
        <f>'Returns per Gal.'!AY167</f>
        <v>0</v>
      </c>
      <c r="AZ160" s="100">
        <f>'Returns per Gal.'!AZ167</f>
        <v>1.7608077065046237</v>
      </c>
      <c r="BA160" s="112">
        <f>'Returns per Gal.'!BA167</f>
        <v>0</v>
      </c>
      <c r="BB160" s="111"/>
      <c r="BC160" s="100">
        <f>'Returns per Gal.'!BD167</f>
        <v>0.30780941655952332</v>
      </c>
      <c r="BD160" s="100">
        <f>'Returns per Gal.'!BE167</f>
        <v>0</v>
      </c>
      <c r="BE160" s="100">
        <f>'Returns per Gal.'!BF167</f>
        <v>9.4279558983765721E-2</v>
      </c>
      <c r="BF160" s="100">
        <f>'Returns per Gal.'!BG167</f>
        <v>0</v>
      </c>
      <c r="BG160" s="100">
        <f>'Returns per Gal.'!BH167</f>
        <v>1.7152702442682743E-2</v>
      </c>
      <c r="BH160" s="100">
        <f>'Returns per Gal.'!BI167</f>
        <v>0</v>
      </c>
      <c r="BI160" s="100">
        <f>'Returns per Gal.'!BJ167</f>
        <v>7.7126856541082978E-2</v>
      </c>
      <c r="BJ160" s="57"/>
      <c r="BL160" s="200">
        <f>'Returns per Bu.'!H167</f>
        <v>3.4911931753158569</v>
      </c>
      <c r="BM160" s="189">
        <f>'Returns per Bu.'!I167</f>
        <v>3.4911931753158569</v>
      </c>
      <c r="BN160" s="183">
        <f>'Returns per Bu.'!Q167</f>
        <v>5.1942443433674903</v>
      </c>
      <c r="BO160" s="183">
        <f>'Returns per Bu.'!R167</f>
        <v>0</v>
      </c>
      <c r="BP160" s="361">
        <f>'Returns per Bu.'!S167</f>
        <v>3.5392207421553694</v>
      </c>
      <c r="BQ160" s="182">
        <f>'Returns per Bu.'!AE167</f>
        <v>0</v>
      </c>
      <c r="BR160" s="186">
        <f>'Returns per Bu.'!AF167</f>
        <v>1.4886185907927162E-2</v>
      </c>
      <c r="BS160" s="182">
        <f>'Returns per Bu.'!AM167</f>
        <v>0</v>
      </c>
      <c r="BT160" s="179">
        <f>'Returns per Bu.'!AN167</f>
        <v>3.2752379770008249</v>
      </c>
      <c r="BU160" s="182"/>
      <c r="BV160" s="15">
        <f t="shared" si="79"/>
        <v>2.1910795611592406</v>
      </c>
      <c r="BW160" s="100">
        <f>'Returns per Bu.'!AJ167</f>
        <v>1.0841584158415842</v>
      </c>
      <c r="BX160" s="100"/>
      <c r="BY160" s="100">
        <f t="shared" si="80"/>
        <v>0.78252841469972878</v>
      </c>
    </row>
    <row r="161" spans="1:77" ht="13.15" x14ac:dyDescent="0.4">
      <c r="A161" s="8">
        <v>43191</v>
      </c>
      <c r="C161" s="58"/>
      <c r="D161" s="100">
        <v>1.4297619007882618</v>
      </c>
      <c r="F161" s="102">
        <v>157.20238095238096</v>
      </c>
      <c r="G161" s="101"/>
      <c r="H161" s="100">
        <v>3.5777381034124467</v>
      </c>
      <c r="J161" s="291">
        <v>5.18</v>
      </c>
      <c r="K161" s="208"/>
      <c r="L161" s="12"/>
      <c r="M161" s="100">
        <f>'Returns per Gal.'!M168</f>
        <v>1.4297619007882618</v>
      </c>
      <c r="N161" s="115">
        <f>'Returns per Gal.'!N168</f>
        <v>0</v>
      </c>
      <c r="O161" s="100">
        <f>'Returns per Gal.'!O168</f>
        <v>0.47722151360544224</v>
      </c>
      <c r="P161" s="100">
        <f>'Returns per Gal.'!P168</f>
        <v>0</v>
      </c>
      <c r="Q161" s="100">
        <f>'Returns per Gal.'!Q168</f>
        <v>1.9069834143937041</v>
      </c>
      <c r="R161" s="117"/>
      <c r="S161" s="115"/>
      <c r="T161" s="100">
        <f>'Returns per Gal.'!T168</f>
        <v>1.2777636083615882</v>
      </c>
      <c r="U161" s="115">
        <f>'Returns per Gal.'!U168</f>
        <v>0</v>
      </c>
      <c r="V161" s="100">
        <f>'Returns per Gal.'!V168</f>
        <v>0.15539999999999998</v>
      </c>
      <c r="W161" s="115">
        <f>'Returns per Gal.'!W168</f>
        <v>0</v>
      </c>
      <c r="X161" s="100">
        <f>'Returns per Gal.'!X168</f>
        <v>0.21914999999999998</v>
      </c>
      <c r="Y161" s="115">
        <f>'Returns per Gal.'!Y168</f>
        <v>0</v>
      </c>
      <c r="Z161" s="100">
        <f>'Returns per Gal.'!Z168</f>
        <v>1.6523136083615881</v>
      </c>
      <c r="AA161" s="115">
        <f>'Returns per Gal.'!AA168</f>
        <v>0</v>
      </c>
      <c r="AB161" s="100">
        <f>'Returns per Gal.'!AB168</f>
        <v>0.2135298575757576</v>
      </c>
      <c r="AC161" s="115">
        <f>'Returns per Gal.'!AC168</f>
        <v>0</v>
      </c>
      <c r="AD161" s="100">
        <f>'Returns per Gal.'!AD168</f>
        <v>1.8658434659373457</v>
      </c>
      <c r="AE161" s="115">
        <f>'Returns per Gal.'!AE168</f>
        <v>0</v>
      </c>
      <c r="AF161" s="100">
        <f>'Returns per Gal.'!AF168</f>
        <v>1.3886219523319034</v>
      </c>
      <c r="AG161" s="112"/>
      <c r="AH161" s="100"/>
      <c r="AI161" s="100">
        <f>'Returns per Gal.'!AI168</f>
        <v>0.43531980603211595</v>
      </c>
      <c r="AJ161" s="100">
        <f>'Returns per Gal.'!AH168</f>
        <v>0</v>
      </c>
      <c r="AK161" s="100">
        <f>'Returns per Gal.'!AK168</f>
        <v>0.25466980603211598</v>
      </c>
      <c r="AL161" s="100">
        <f>'Returns per Gal.'!AL168</f>
        <v>0</v>
      </c>
      <c r="AM161" s="100">
        <f>'Returns per Gal.'!AM168</f>
        <v>4.1139948456358377E-2</v>
      </c>
      <c r="AN161" s="87"/>
      <c r="AO161" s="15"/>
      <c r="AP161" s="88"/>
      <c r="AQ161" s="100">
        <f>'Returns per Gal.'!AQ168</f>
        <v>0.38719943422913727</v>
      </c>
      <c r="AR161" s="100">
        <f>'Returns per Gal.'!AR168</f>
        <v>0</v>
      </c>
      <c r="AS161" s="100">
        <f>'Returns per Gal.'!AS168</f>
        <v>0.78516671823432327</v>
      </c>
      <c r="AT161" s="100">
        <f>'Returns per Gal.'!AT168</f>
        <v>0</v>
      </c>
      <c r="AU161" s="100">
        <f>'Returns per Gal.'!AU168</f>
        <v>1.1723661524634605</v>
      </c>
      <c r="AV161" s="112">
        <f>'Returns per Gal.'!AV168</f>
        <v>0</v>
      </c>
      <c r="AW161" s="111">
        <f>'Returns per Gal.'!AW168</f>
        <v>0</v>
      </c>
      <c r="AX161" s="100">
        <f>'Returns per Gal.'!AX168</f>
        <v>1.5469161524634605</v>
      </c>
      <c r="AY161" s="100">
        <f>'Returns per Gal.'!AY168</f>
        <v>0</v>
      </c>
      <c r="AZ161" s="100">
        <f>'Returns per Gal.'!AZ168</f>
        <v>1.7604460100392181</v>
      </c>
      <c r="BA161" s="112">
        <f>'Returns per Gal.'!BA168</f>
        <v>0</v>
      </c>
      <c r="BB161" s="111"/>
      <c r="BC161" s="100">
        <f>'Returns per Gal.'!BD168</f>
        <v>0.36006726193024363</v>
      </c>
      <c r="BD161" s="100">
        <f>'Returns per Gal.'!BE168</f>
        <v>0</v>
      </c>
      <c r="BE161" s="100">
        <f>'Returns per Gal.'!BF168</f>
        <v>0.14653740435448603</v>
      </c>
      <c r="BF161" s="100">
        <f>'Returns per Gal.'!BG168</f>
        <v>0</v>
      </c>
      <c r="BG161" s="100">
        <f>'Returns per Gal.'!BH168</f>
        <v>4.1139948456358377E-2</v>
      </c>
      <c r="BH161" s="100">
        <f>'Returns per Gal.'!BI168</f>
        <v>0</v>
      </c>
      <c r="BI161" s="100">
        <f>'Returns per Gal.'!BJ168</f>
        <v>0.10539745589812766</v>
      </c>
      <c r="BJ161" s="57"/>
      <c r="BL161" s="200">
        <f>'Returns per Bu.'!H168</f>
        <v>3.5777381034124467</v>
      </c>
      <c r="BM161" s="189">
        <f>'Returns per Bu.'!I168</f>
        <v>0</v>
      </c>
      <c r="BN161" s="183">
        <f>'Returns per Bu.'!Q168</f>
        <v>5.3395535603023703</v>
      </c>
      <c r="BO161" s="183">
        <f>'Returns per Bu.'!R168</f>
        <v>0</v>
      </c>
      <c r="BP161" s="361">
        <f>'Returns per Bu.'!S168</f>
        <v>3.6929299590902493</v>
      </c>
      <c r="BQ161" s="182">
        <f>'Returns per Bu.'!AE168</f>
        <v>0</v>
      </c>
      <c r="BR161" s="186">
        <f>'Returns per Bu.'!AF168</f>
        <v>3.5703815361475669E-2</v>
      </c>
      <c r="BS161" s="182">
        <f>'Returns per Bu.'!AM168</f>
        <v>0</v>
      </c>
      <c r="BT161" s="179">
        <f>'Returns per Bu.'!AN168</f>
        <v>3.2826252268976894</v>
      </c>
      <c r="BU161" s="182"/>
      <c r="BV161" s="15">
        <f t="shared" ref="BV161" si="81">BT161-BW161</f>
        <v>2.1984668110561052</v>
      </c>
      <c r="BW161" s="100">
        <f>'Returns per Bu.'!AJ168</f>
        <v>1.0841584158415842</v>
      </c>
      <c r="BX161" s="100"/>
      <c r="BY161" s="100">
        <f t="shared" ref="BY161" si="82">AS161</f>
        <v>0.78516671823432327</v>
      </c>
    </row>
    <row r="162" spans="1:77" ht="13.15" x14ac:dyDescent="0.4">
      <c r="A162" s="8">
        <v>43221</v>
      </c>
      <c r="C162" s="58"/>
      <c r="D162" s="100">
        <v>1.3965909101746299</v>
      </c>
      <c r="F162" s="102">
        <v>175.05681818181819</v>
      </c>
      <c r="G162" s="101"/>
      <c r="H162" s="100">
        <v>3.6963352371345866</v>
      </c>
      <c r="J162" s="291">
        <v>4.37</v>
      </c>
      <c r="K162" s="208"/>
      <c r="M162" s="100">
        <f>'Returns per Gal.'!M169</f>
        <v>1.3965909101746299</v>
      </c>
      <c r="N162" s="115">
        <f>'Returns per Gal.'!N169</f>
        <v>0</v>
      </c>
      <c r="O162" s="100">
        <f>'Returns per Gal.'!O169</f>
        <v>0.53142248376623369</v>
      </c>
      <c r="P162" s="100">
        <f>'Returns per Gal.'!P169</f>
        <v>0</v>
      </c>
      <c r="Q162" s="100">
        <f>'Returns per Gal.'!Q169</f>
        <v>1.9280133939408635</v>
      </c>
      <c r="R162" s="117"/>
      <c r="S162" s="115"/>
      <c r="T162" s="100">
        <f>'Returns per Gal.'!T169</f>
        <v>1.3201197275480667</v>
      </c>
      <c r="U162" s="115">
        <f>'Returns per Gal.'!U169</f>
        <v>0</v>
      </c>
      <c r="V162" s="100">
        <f>'Returns per Gal.'!V169</f>
        <v>0.13109999999999999</v>
      </c>
      <c r="W162" s="115">
        <f>'Returns per Gal.'!W169</f>
        <v>0</v>
      </c>
      <c r="X162" s="100">
        <f>'Returns per Gal.'!X169</f>
        <v>0.21914999999999998</v>
      </c>
      <c r="Y162" s="115">
        <f>'Returns per Gal.'!Y169</f>
        <v>0</v>
      </c>
      <c r="Z162" s="100">
        <f>'Returns per Gal.'!Z169</f>
        <v>1.6703697275480667</v>
      </c>
      <c r="AA162" s="115">
        <f>'Returns per Gal.'!AA169</f>
        <v>0</v>
      </c>
      <c r="AB162" s="100">
        <f>'Returns per Gal.'!AB169</f>
        <v>0.2135298575757576</v>
      </c>
      <c r="AC162" s="115">
        <f>'Returns per Gal.'!AC169</f>
        <v>0</v>
      </c>
      <c r="AD162" s="100">
        <f>'Returns per Gal.'!AD169</f>
        <v>1.8838995851238243</v>
      </c>
      <c r="AE162" s="115">
        <f>'Returns per Gal.'!AE169</f>
        <v>0</v>
      </c>
      <c r="AF162" s="100">
        <f>'Returns per Gal.'!AF169</f>
        <v>1.3524771013575907</v>
      </c>
      <c r="AG162" s="112"/>
      <c r="AH162" s="100"/>
      <c r="AI162" s="100">
        <f>'Returns per Gal.'!AI169</f>
        <v>0.43829366639279677</v>
      </c>
      <c r="AJ162" s="100">
        <f>'Returns per Gal.'!AH169</f>
        <v>0</v>
      </c>
      <c r="AK162" s="100">
        <f>'Returns per Gal.'!AK169</f>
        <v>0.25764366639279679</v>
      </c>
      <c r="AL162" s="100">
        <f>'Returns per Gal.'!AL169</f>
        <v>0</v>
      </c>
      <c r="AM162" s="100">
        <f>'Returns per Gal.'!AM169</f>
        <v>4.4113808817039191E-2</v>
      </c>
      <c r="AN162" s="87"/>
      <c r="AO162" s="15"/>
      <c r="AP162" s="88"/>
      <c r="AQ162" s="100">
        <f>'Returns per Gal.'!AQ169</f>
        <v>0.38719943422913727</v>
      </c>
      <c r="AR162" s="100">
        <f>'Returns per Gal.'!AR169</f>
        <v>0</v>
      </c>
      <c r="AS162" s="100">
        <f>'Returns per Gal.'!AS169</f>
        <v>0.78780502176891776</v>
      </c>
      <c r="AT162" s="100">
        <f>'Returns per Gal.'!AT169</f>
        <v>0</v>
      </c>
      <c r="AU162" s="100">
        <f>'Returns per Gal.'!AU169</f>
        <v>1.175004455998055</v>
      </c>
      <c r="AV162" s="112">
        <f>'Returns per Gal.'!AV169</f>
        <v>0</v>
      </c>
      <c r="AW162" s="111">
        <f>'Returns per Gal.'!AW169</f>
        <v>0</v>
      </c>
      <c r="AX162" s="100">
        <f>'Returns per Gal.'!AX169</f>
        <v>1.525254455998055</v>
      </c>
      <c r="AY162" s="100">
        <f>'Returns per Gal.'!AY169</f>
        <v>0</v>
      </c>
      <c r="AZ162" s="100">
        <f>'Returns per Gal.'!AZ169</f>
        <v>1.7387843135738126</v>
      </c>
      <c r="BA162" s="112">
        <f>'Returns per Gal.'!BA169</f>
        <v>0</v>
      </c>
      <c r="BB162" s="111"/>
      <c r="BC162" s="100">
        <f>'Returns per Gal.'!BD169</f>
        <v>0.40275893794280848</v>
      </c>
      <c r="BD162" s="100">
        <f>'Returns per Gal.'!BE169</f>
        <v>0</v>
      </c>
      <c r="BE162" s="100">
        <f>'Returns per Gal.'!BF169</f>
        <v>0.18922908036705088</v>
      </c>
      <c r="BF162" s="100">
        <f>'Returns per Gal.'!BG169</f>
        <v>0</v>
      </c>
      <c r="BG162" s="100">
        <f>'Returns per Gal.'!BH169</f>
        <v>4.4113808817039191E-2</v>
      </c>
      <c r="BH162" s="100">
        <f>'Returns per Gal.'!BI169</f>
        <v>0</v>
      </c>
      <c r="BI162" s="100">
        <f>'Returns per Gal.'!BJ169</f>
        <v>0.14511527155001169</v>
      </c>
      <c r="BJ162" s="57"/>
      <c r="BL162" s="200">
        <f>'Returns per Bu.'!H169</f>
        <v>3.6963352371345866</v>
      </c>
      <c r="BM162" s="189">
        <f>'Returns per Bu.'!I169</f>
        <v>0</v>
      </c>
      <c r="BN162" s="183">
        <f>'Returns per Bu.'!Q169</f>
        <v>5.3984375030344172</v>
      </c>
      <c r="BO162" s="183">
        <f>'Returns per Bu.'!R169</f>
        <v>0</v>
      </c>
      <c r="BP162" s="361">
        <f>'Returns per Bu.'!S169</f>
        <v>3.8198539018222957</v>
      </c>
      <c r="BQ162" s="182">
        <f>'Returns per Bu.'!AE169</f>
        <v>0</v>
      </c>
      <c r="BR162" s="186">
        <f>'Returns per Bu.'!AF169</f>
        <v>3.828471702063057E-2</v>
      </c>
      <c r="BS162" s="182">
        <f>'Returns per Bu.'!AM169</f>
        <v>0</v>
      </c>
      <c r="BT162" s="179">
        <f>'Returns per Bu.'!AN169</f>
        <v>3.290012476794554</v>
      </c>
      <c r="BU162" s="182"/>
      <c r="BV162" s="15">
        <f t="shared" ref="BV162:BV168" si="83">BT162-BW162</f>
        <v>2.2058540609529698</v>
      </c>
      <c r="BW162" s="100">
        <f>'Returns per Bu.'!AJ169</f>
        <v>1.0841584158415842</v>
      </c>
      <c r="BX162" s="100"/>
      <c r="BY162" s="100">
        <f t="shared" ref="BY162:BY168" si="84">AS162</f>
        <v>0.78780502176891776</v>
      </c>
    </row>
    <row r="163" spans="1:77" ht="13.15" x14ac:dyDescent="0.4">
      <c r="A163" s="8">
        <v>43252</v>
      </c>
      <c r="C163" s="58"/>
      <c r="D163" s="100">
        <v>1.4030952141398476</v>
      </c>
      <c r="F163" s="102">
        <v>148.95238095238096</v>
      </c>
      <c r="G163" s="101"/>
      <c r="H163" s="100">
        <v>3.3921131037530445</v>
      </c>
      <c r="J163" s="291">
        <v>4.33</v>
      </c>
      <c r="K163" s="208"/>
      <c r="M163" s="100">
        <f>'Returns per Gal.'!M170</f>
        <v>1.4030952141398476</v>
      </c>
      <c r="N163" s="115">
        <f>'Returns per Gal.'!N170</f>
        <v>0</v>
      </c>
      <c r="O163" s="100">
        <f>'Returns per Gal.'!O170</f>
        <v>0.45217687074829943</v>
      </c>
      <c r="P163" s="100">
        <f>'Returns per Gal.'!P170</f>
        <v>0</v>
      </c>
      <c r="Q163" s="100">
        <f>'Returns per Gal.'!Q170</f>
        <v>1.855272084888147</v>
      </c>
      <c r="R163" s="117"/>
      <c r="S163" s="115"/>
      <c r="T163" s="100">
        <f>'Returns per Gal.'!T170</f>
        <v>1.2114689656260873</v>
      </c>
      <c r="U163" s="115">
        <f>'Returns per Gal.'!U170</f>
        <v>0</v>
      </c>
      <c r="V163" s="100">
        <f>'Returns per Gal.'!V170</f>
        <v>0.12989999999999999</v>
      </c>
      <c r="W163" s="115">
        <f>'Returns per Gal.'!W170</f>
        <v>0</v>
      </c>
      <c r="X163" s="100">
        <f>'Returns per Gal.'!X170</f>
        <v>0.21914999999999998</v>
      </c>
      <c r="Y163" s="115">
        <f>'Returns per Gal.'!Y170</f>
        <v>0</v>
      </c>
      <c r="Z163" s="100">
        <f>'Returns per Gal.'!Z170</f>
        <v>1.5605189656260872</v>
      </c>
      <c r="AA163" s="115">
        <f>'Returns per Gal.'!AA170</f>
        <v>0</v>
      </c>
      <c r="AB163" s="100">
        <f>'Returns per Gal.'!AB170</f>
        <v>0.2135298575757576</v>
      </c>
      <c r="AC163" s="115">
        <f>'Returns per Gal.'!AC170</f>
        <v>0</v>
      </c>
      <c r="AD163" s="100">
        <f>'Returns per Gal.'!AD170</f>
        <v>1.7740488232018448</v>
      </c>
      <c r="AE163" s="115">
        <f>'Returns per Gal.'!AE170</f>
        <v>0</v>
      </c>
      <c r="AF163" s="100">
        <f>'Returns per Gal.'!AF170</f>
        <v>1.3218719524535454</v>
      </c>
      <c r="AG163" s="112"/>
      <c r="AH163" s="100"/>
      <c r="AI163" s="100">
        <f>'Returns per Gal.'!AI170</f>
        <v>0.47540311926205969</v>
      </c>
      <c r="AJ163" s="100">
        <f>'Returns per Gal.'!AH170</f>
        <v>0</v>
      </c>
      <c r="AK163" s="100">
        <f>'Returns per Gal.'!AK170</f>
        <v>0.29475311926205983</v>
      </c>
      <c r="AL163" s="100">
        <f>'Returns per Gal.'!AL170</f>
        <v>0</v>
      </c>
      <c r="AM163" s="100">
        <f>'Returns per Gal.'!AM170</f>
        <v>8.1223261686302228E-2</v>
      </c>
      <c r="AN163" s="87"/>
      <c r="AO163" s="15"/>
      <c r="AP163" s="88"/>
      <c r="AQ163" s="100">
        <f>'Returns per Gal.'!AQ170</f>
        <v>0.38719943422913727</v>
      </c>
      <c r="AR163" s="100">
        <f>'Returns per Gal.'!AR170</f>
        <v>0</v>
      </c>
      <c r="AS163" s="100">
        <f>'Returns per Gal.'!AS170</f>
        <v>0.79044332530351247</v>
      </c>
      <c r="AT163" s="100">
        <f>'Returns per Gal.'!AT170</f>
        <v>0</v>
      </c>
      <c r="AU163" s="100">
        <f>'Returns per Gal.'!AU170</f>
        <v>1.1776427595326497</v>
      </c>
      <c r="AV163" s="112">
        <f>'Returns per Gal.'!AV170</f>
        <v>0</v>
      </c>
      <c r="AW163" s="111">
        <f>'Returns per Gal.'!AW170</f>
        <v>0</v>
      </c>
      <c r="AX163" s="100">
        <f>'Returns per Gal.'!AX170</f>
        <v>1.5266927595326496</v>
      </c>
      <c r="AY163" s="100">
        <f>'Returns per Gal.'!AY170</f>
        <v>0</v>
      </c>
      <c r="AZ163" s="100">
        <f>'Returns per Gal.'!AZ170</f>
        <v>1.7402226171084072</v>
      </c>
      <c r="BA163" s="112">
        <f>'Returns per Gal.'!BA170</f>
        <v>0</v>
      </c>
      <c r="BB163" s="111"/>
      <c r="BC163" s="100">
        <f>'Returns per Gal.'!BD170</f>
        <v>0.32857932535549739</v>
      </c>
      <c r="BD163" s="100">
        <f>'Returns per Gal.'!BE170</f>
        <v>0</v>
      </c>
      <c r="BE163" s="100">
        <f>'Returns per Gal.'!BF170</f>
        <v>0.11504946777973979</v>
      </c>
      <c r="BF163" s="100">
        <f>'Returns per Gal.'!BG170</f>
        <v>0</v>
      </c>
      <c r="BG163" s="100">
        <f>'Returns per Gal.'!BH170</f>
        <v>8.1223261686302228E-2</v>
      </c>
      <c r="BH163" s="100">
        <f>'Returns per Gal.'!BI170</f>
        <v>0</v>
      </c>
      <c r="BI163" s="100">
        <f>'Returns per Gal.'!BJ170</f>
        <v>3.3826206093437561E-2</v>
      </c>
      <c r="BJ163" s="57"/>
      <c r="BL163" s="200">
        <f>'Returns per Bu.'!H170</f>
        <v>3.3921131037530445</v>
      </c>
      <c r="BM163" s="189">
        <f>'Returns per Bu.'!I170</f>
        <v>0</v>
      </c>
      <c r="BN163" s="183">
        <f>'Returns per Bu.'!Q170</f>
        <v>5.1947618376868112</v>
      </c>
      <c r="BO163" s="183">
        <f>'Returns per Bu.'!R170</f>
        <v>0</v>
      </c>
      <c r="BP163" s="361">
        <f>'Returns per Bu.'!S170</f>
        <v>3.61953823647469</v>
      </c>
      <c r="BQ163" s="182">
        <f>'Returns per Bu.'!AE170</f>
        <v>0</v>
      </c>
      <c r="BR163" s="186">
        <f>'Returns per Bu.'!AF170</f>
        <v>7.0490616714818946E-2</v>
      </c>
      <c r="BS163" s="182">
        <f>'Returns per Bu.'!AM170</f>
        <v>0</v>
      </c>
      <c r="BT163" s="179">
        <f>'Returns per Bu.'!AN170</f>
        <v>3.297399726691419</v>
      </c>
      <c r="BU163" s="182"/>
      <c r="BV163" s="15">
        <f t="shared" si="83"/>
        <v>2.2132413108498348</v>
      </c>
      <c r="BW163" s="100">
        <f>'Returns per Bu.'!AJ170</f>
        <v>1.0841584158415842</v>
      </c>
      <c r="BX163" s="100"/>
      <c r="BY163" s="100">
        <f t="shared" si="84"/>
        <v>0.79044332530351247</v>
      </c>
    </row>
    <row r="164" spans="1:77" ht="13.15" x14ac:dyDescent="0.4">
      <c r="A164" s="8">
        <v>43282</v>
      </c>
      <c r="C164" s="58"/>
      <c r="D164" s="100">
        <v>1.4059523968469529</v>
      </c>
      <c r="F164" s="102">
        <v>109.77380952380952</v>
      </c>
      <c r="G164" s="101"/>
      <c r="H164" s="100">
        <v>3.2088987855684188</v>
      </c>
      <c r="J164" s="291">
        <v>4.46</v>
      </c>
      <c r="K164" s="208"/>
      <c r="M164" s="100">
        <f>'Returns per Gal.'!M171</f>
        <v>1.4059523968469529</v>
      </c>
      <c r="N164" s="115">
        <f>'Returns per Gal.'!N171</f>
        <v>0</v>
      </c>
      <c r="O164" s="100">
        <f>'Returns per Gal.'!O171</f>
        <v>0.33324192176870748</v>
      </c>
      <c r="P164" s="100">
        <f>'Returns per Gal.'!P171</f>
        <v>0</v>
      </c>
      <c r="Q164" s="100">
        <f>'Returns per Gal.'!Q171</f>
        <v>1.7391943186156604</v>
      </c>
      <c r="R164" s="117"/>
      <c r="S164" s="115"/>
      <c r="T164" s="100">
        <f>'Returns per Gal.'!T171</f>
        <v>1.1460352805601497</v>
      </c>
      <c r="U164" s="115">
        <f>'Returns per Gal.'!U171</f>
        <v>0</v>
      </c>
      <c r="V164" s="100">
        <f>'Returns per Gal.'!V171</f>
        <v>0.13379999999999997</v>
      </c>
      <c r="W164" s="115">
        <f>'Returns per Gal.'!W171</f>
        <v>0</v>
      </c>
      <c r="X164" s="100">
        <f>'Returns per Gal.'!X171</f>
        <v>0.21914999999999998</v>
      </c>
      <c r="Y164" s="115">
        <f>'Returns per Gal.'!Y171</f>
        <v>0</v>
      </c>
      <c r="Z164" s="100">
        <f>'Returns per Gal.'!Z171</f>
        <v>1.4989852805601496</v>
      </c>
      <c r="AA164" s="115">
        <f>'Returns per Gal.'!AA171</f>
        <v>0</v>
      </c>
      <c r="AB164" s="100">
        <f>'Returns per Gal.'!AB171</f>
        <v>0.2135298575757576</v>
      </c>
      <c r="AC164" s="115">
        <f>'Returns per Gal.'!AC171</f>
        <v>0</v>
      </c>
      <c r="AD164" s="100">
        <f>'Returns per Gal.'!AD171</f>
        <v>1.7125151381359072</v>
      </c>
      <c r="AE164" s="115">
        <f>'Returns per Gal.'!AE171</f>
        <v>0</v>
      </c>
      <c r="AF164" s="100">
        <f>'Returns per Gal.'!AF171</f>
        <v>1.3792732163671997</v>
      </c>
      <c r="AG164" s="112"/>
      <c r="AH164" s="100"/>
      <c r="AI164" s="100">
        <f>'Returns per Gal.'!AI171</f>
        <v>0.42085903805551078</v>
      </c>
      <c r="AJ164" s="100">
        <f>'Returns per Gal.'!AH171</f>
        <v>0</v>
      </c>
      <c r="AK164" s="100">
        <f>'Returns per Gal.'!AK171</f>
        <v>0.24020903805551086</v>
      </c>
      <c r="AL164" s="100">
        <f>'Returns per Gal.'!AL171</f>
        <v>0</v>
      </c>
      <c r="AM164" s="100">
        <f>'Returns per Gal.'!AM171</f>
        <v>2.6679180479753262E-2</v>
      </c>
      <c r="AN164" s="87"/>
      <c r="AO164" s="15"/>
      <c r="AP164" s="88"/>
      <c r="AQ164" s="100">
        <f>'Returns per Gal.'!AQ171</f>
        <v>0.38719943422913727</v>
      </c>
      <c r="AR164" s="100">
        <f>'Returns per Gal.'!AR171</f>
        <v>0</v>
      </c>
      <c r="AS164" s="100">
        <f>'Returns per Gal.'!AS171</f>
        <v>0.79308162883810696</v>
      </c>
      <c r="AT164" s="100">
        <f>'Returns per Gal.'!AT171</f>
        <v>0</v>
      </c>
      <c r="AU164" s="100">
        <f>'Returns per Gal.'!AU171</f>
        <v>1.1802810630672442</v>
      </c>
      <c r="AV164" s="112">
        <f>'Returns per Gal.'!AV171</f>
        <v>0</v>
      </c>
      <c r="AW164" s="111">
        <f>'Returns per Gal.'!AW171</f>
        <v>0</v>
      </c>
      <c r="AX164" s="100">
        <f>'Returns per Gal.'!AX171</f>
        <v>1.5332310630672441</v>
      </c>
      <c r="AY164" s="100">
        <f>'Returns per Gal.'!AY171</f>
        <v>0</v>
      </c>
      <c r="AZ164" s="100">
        <f>'Returns per Gal.'!AZ171</f>
        <v>1.7467609206430017</v>
      </c>
      <c r="BA164" s="112">
        <f>'Returns per Gal.'!BA171</f>
        <v>0</v>
      </c>
      <c r="BB164" s="111"/>
      <c r="BC164" s="100">
        <f>'Returns per Gal.'!BD171</f>
        <v>0.20596325554841632</v>
      </c>
      <c r="BD164" s="100">
        <f>'Returns per Gal.'!BE171</f>
        <v>0</v>
      </c>
      <c r="BE164" s="100">
        <f>'Returns per Gal.'!BF171</f>
        <v>-7.5666020273412737E-3</v>
      </c>
      <c r="BF164" s="100">
        <f>'Returns per Gal.'!BG171</f>
        <v>0</v>
      </c>
      <c r="BG164" s="100">
        <f>'Returns per Gal.'!BH171</f>
        <v>2.6679180479753262E-2</v>
      </c>
      <c r="BH164" s="100">
        <f>'Returns per Gal.'!BI171</f>
        <v>0</v>
      </c>
      <c r="BI164" s="100">
        <f>'Returns per Gal.'!BJ171</f>
        <v>-3.4245782507094535E-2</v>
      </c>
      <c r="BJ164" s="57"/>
      <c r="BL164" s="200">
        <f>'Returns per Bu.'!H171</f>
        <v>3.2088987855684188</v>
      </c>
      <c r="BM164" s="189">
        <f>'Returns per Bu.'!I171</f>
        <v>0</v>
      </c>
      <c r="BN164" s="183">
        <f>'Returns per Bu.'!Q171</f>
        <v>4.8697440921238488</v>
      </c>
      <c r="BO164" s="183">
        <f>'Returns per Bu.'!R171</f>
        <v>0</v>
      </c>
      <c r="BP164" s="361">
        <f>'Returns per Bu.'!S171</f>
        <v>3.283600490911728</v>
      </c>
      <c r="BQ164" s="182">
        <f>'Returns per Bu.'!AE171</f>
        <v>0</v>
      </c>
      <c r="BR164" s="186">
        <f>'Returns per Bu.'!AF171</f>
        <v>2.3153858222624564E-2</v>
      </c>
      <c r="BS164" s="182">
        <f>'Returns per Bu.'!AM171</f>
        <v>0</v>
      </c>
      <c r="BT164" s="179">
        <f>'Returns per Bu.'!AN171</f>
        <v>3.3047869765882836</v>
      </c>
      <c r="BU164" s="182"/>
      <c r="BV164" s="15">
        <f t="shared" si="83"/>
        <v>2.2206285607466993</v>
      </c>
      <c r="BW164" s="100">
        <f>'Returns per Bu.'!AJ171</f>
        <v>1.0841584158415842</v>
      </c>
      <c r="BX164" s="100"/>
      <c r="BY164" s="100">
        <f t="shared" si="84"/>
        <v>0.79308162883810696</v>
      </c>
    </row>
    <row r="165" spans="1:77" ht="13.15" x14ac:dyDescent="0.4">
      <c r="A165" s="8">
        <v>43313</v>
      </c>
      <c r="C165" s="58"/>
      <c r="D165" s="310">
        <v>1.3408695718516475</v>
      </c>
      <c r="E165" s="310"/>
      <c r="F165" s="311">
        <v>131.72826086956522</v>
      </c>
      <c r="G165" s="310"/>
      <c r="H165" s="310">
        <v>3.2968913057576055</v>
      </c>
      <c r="J165" s="291">
        <v>4.79</v>
      </c>
      <c r="K165" s="208"/>
      <c r="M165" s="100">
        <f>'Returns per Gal.'!M172</f>
        <v>1.3408695718516475</v>
      </c>
      <c r="N165" s="115"/>
      <c r="O165" s="100">
        <f>'Returns per Gal.'!O172</f>
        <v>0.3998893633540373</v>
      </c>
      <c r="P165" s="100">
        <f>'Returns per Gal.'!P172</f>
        <v>0</v>
      </c>
      <c r="Q165" s="100">
        <f>'Returns per Gal.'!Q172</f>
        <v>1.7407589352056847</v>
      </c>
      <c r="R165" s="117"/>
      <c r="S165" s="115"/>
      <c r="T165" s="100">
        <f>'Returns per Gal.'!T172</f>
        <v>1.1774611806277162</v>
      </c>
      <c r="U165" s="115">
        <f>'Returns per Gal.'!U172</f>
        <v>0</v>
      </c>
      <c r="V165" s="100">
        <f>'Returns per Gal.'!V172</f>
        <v>0.14369999999999999</v>
      </c>
      <c r="W165" s="115">
        <f>'Returns per Gal.'!W172</f>
        <v>0</v>
      </c>
      <c r="X165" s="100">
        <f>'Returns per Gal.'!X172</f>
        <v>0.21914999999999998</v>
      </c>
      <c r="Y165" s="115">
        <f>'Returns per Gal.'!Y172</f>
        <v>0</v>
      </c>
      <c r="Z165" s="100">
        <f>'Returns per Gal.'!Z172</f>
        <v>1.5403111806277161</v>
      </c>
      <c r="AA165" s="115">
        <f>'Returns per Gal.'!AA172</f>
        <v>0</v>
      </c>
      <c r="AB165" s="100">
        <f>'Returns per Gal.'!AB172</f>
        <v>0.2135298575757576</v>
      </c>
      <c r="AC165" s="115">
        <f>'Returns per Gal.'!AC172</f>
        <v>0</v>
      </c>
      <c r="AD165" s="100">
        <f>'Returns per Gal.'!AD172</f>
        <v>1.7538410382034737</v>
      </c>
      <c r="AE165" s="115">
        <f>'Returns per Gal.'!AE172</f>
        <v>0</v>
      </c>
      <c r="AF165" s="100">
        <f>'Returns per Gal.'!AF172</f>
        <v>1.3539516748494365</v>
      </c>
      <c r="AG165" s="112"/>
      <c r="AH165" s="100"/>
      <c r="AI165" s="100">
        <f>'Returns per Gal.'!AI172</f>
        <v>0.38109775457796852</v>
      </c>
      <c r="AJ165" s="100">
        <f>'Returns per Gal.'!AH172</f>
        <v>0</v>
      </c>
      <c r="AK165" s="100">
        <f>'Returns per Gal.'!AK172</f>
        <v>0.2004477545779686</v>
      </c>
      <c r="AL165" s="100">
        <f>'Returns per Gal.'!AL172</f>
        <v>0</v>
      </c>
      <c r="AM165" s="100">
        <f>'Returns per Gal.'!AM172</f>
        <v>-1.3082102997789002E-2</v>
      </c>
      <c r="AN165" s="87"/>
      <c r="AO165" s="15"/>
      <c r="AP165" s="88"/>
      <c r="AQ165" s="100">
        <f>'Returns per Gal.'!AQ172</f>
        <v>0.38719943422913727</v>
      </c>
      <c r="AR165" s="100">
        <f>'Returns per Gal.'!AR172</f>
        <v>0</v>
      </c>
      <c r="AS165" s="100">
        <f>'Returns per Gal.'!AS172</f>
        <v>0.79571993237270144</v>
      </c>
      <c r="AT165" s="100">
        <f>'Returns per Gal.'!AT172</f>
        <v>0</v>
      </c>
      <c r="AU165" s="100">
        <f>'Returns per Gal.'!AU172</f>
        <v>1.1829193666018387</v>
      </c>
      <c r="AV165" s="112">
        <f>'Returns per Gal.'!AV172</f>
        <v>0</v>
      </c>
      <c r="AW165" s="111">
        <f>'Returns per Gal.'!AW172</f>
        <v>0</v>
      </c>
      <c r="AX165" s="100">
        <f>'Returns per Gal.'!AX172</f>
        <v>1.5457693666018386</v>
      </c>
      <c r="AY165" s="100">
        <f>'Returns per Gal.'!AY172</f>
        <v>0</v>
      </c>
      <c r="AZ165" s="100">
        <f>'Returns per Gal.'!AZ172</f>
        <v>1.7592992241775962</v>
      </c>
      <c r="BA165" s="112">
        <f>'Returns per Gal.'!BA172</f>
        <v>0</v>
      </c>
      <c r="BB165" s="111"/>
      <c r="BC165" s="100">
        <f>'Returns per Gal.'!BD172</f>
        <v>0.19498956860384609</v>
      </c>
      <c r="BD165" s="100">
        <f>'Returns per Gal.'!BE172</f>
        <v>0</v>
      </c>
      <c r="BE165" s="100">
        <f>'Returns per Gal.'!BF172</f>
        <v>-1.8540288971911512E-2</v>
      </c>
      <c r="BF165" s="100">
        <f>'Returns per Gal.'!BG172</f>
        <v>0</v>
      </c>
      <c r="BG165" s="100">
        <f>'Returns per Gal.'!BH172</f>
        <v>-1.3082102997789002E-2</v>
      </c>
      <c r="BH165" s="100">
        <f>'Returns per Gal.'!BI172</f>
        <v>0</v>
      </c>
      <c r="BI165" s="100">
        <f>'Returns per Gal.'!BJ172</f>
        <v>-5.4581859741225092E-3</v>
      </c>
      <c r="BJ165" s="57"/>
      <c r="BL165" s="200">
        <f>'Returns per Bu.'!H172</f>
        <v>3.2968913057576055</v>
      </c>
      <c r="BM165" s="189">
        <f>'Returns per Bu.'!I172</f>
        <v>0</v>
      </c>
      <c r="BN165" s="183">
        <f>'Returns per Bu.'!Q172</f>
        <v>4.8741250185759171</v>
      </c>
      <c r="BO165" s="183">
        <f>'Returns per Bu.'!R172</f>
        <v>0</v>
      </c>
      <c r="BP165" s="361">
        <f>'Returns per Bu.'!S172</f>
        <v>3.2602614173637958</v>
      </c>
      <c r="BQ165" s="182">
        <f>'Returns per Bu.'!AE172</f>
        <v>0</v>
      </c>
      <c r="BR165" s="186">
        <f>'Returns per Bu.'!AF172</f>
        <v>-1.1353465609427257E-2</v>
      </c>
      <c r="BS165" s="182">
        <f>'Returns per Bu.'!AM172</f>
        <v>0</v>
      </c>
      <c r="BT165" s="179">
        <f>'Returns per Bu.'!AN172</f>
        <v>3.3121742264851481</v>
      </c>
      <c r="BU165" s="182"/>
      <c r="BV165" s="15">
        <f t="shared" si="83"/>
        <v>2.2280158106435639</v>
      </c>
      <c r="BW165" s="100">
        <f>'Returns per Bu.'!AJ172</f>
        <v>1.0841584158415842</v>
      </c>
      <c r="BX165" s="100"/>
      <c r="BY165" s="100">
        <f t="shared" si="84"/>
        <v>0.79571993237270144</v>
      </c>
    </row>
    <row r="166" spans="1:77" ht="13.15" x14ac:dyDescent="0.4">
      <c r="A166" s="8">
        <v>43344</v>
      </c>
      <c r="C166" s="58"/>
      <c r="D166" s="310">
        <v>1.2226315830883228</v>
      </c>
      <c r="E166" s="310"/>
      <c r="F166" s="311">
        <v>131.17105263157896</v>
      </c>
      <c r="G166" s="310"/>
      <c r="H166" s="310">
        <v>3.1686184280797054</v>
      </c>
      <c r="J166" s="291">
        <v>5.38</v>
      </c>
      <c r="K166" s="208"/>
      <c r="M166" s="100">
        <f>'Returns per Gal.'!M173</f>
        <v>1.2226315830883228</v>
      </c>
      <c r="N166" s="115"/>
      <c r="O166" s="100">
        <f>'Returns per Gal.'!O173</f>
        <v>0.3981978383458647</v>
      </c>
      <c r="P166" s="100">
        <f>'Returns per Gal.'!P173</f>
        <v>0</v>
      </c>
      <c r="Q166" s="100">
        <f>'Returns per Gal.'!Q173</f>
        <v>1.6208294214341874</v>
      </c>
      <c r="R166" s="117"/>
      <c r="S166" s="115"/>
      <c r="T166" s="100">
        <f>'Returns per Gal.'!T173</f>
        <v>1.1316494385998948</v>
      </c>
      <c r="U166" s="115">
        <f>'Returns per Gal.'!U173</f>
        <v>0</v>
      </c>
      <c r="V166" s="100">
        <f>'Returns per Gal.'!V173</f>
        <v>0.16140000000000002</v>
      </c>
      <c r="W166" s="115">
        <f>'Returns per Gal.'!W173</f>
        <v>0</v>
      </c>
      <c r="X166" s="100">
        <f>'Returns per Gal.'!X173</f>
        <v>0.21914999999999998</v>
      </c>
      <c r="Y166" s="115">
        <f>'Returns per Gal.'!Y173</f>
        <v>0</v>
      </c>
      <c r="Z166" s="100">
        <f>'Returns per Gal.'!Z173</f>
        <v>1.5121994385998947</v>
      </c>
      <c r="AA166" s="115">
        <f>'Returns per Gal.'!AA173</f>
        <v>0</v>
      </c>
      <c r="AB166" s="100">
        <f>'Returns per Gal.'!AB173</f>
        <v>0.2135298575757576</v>
      </c>
      <c r="AC166" s="115">
        <f>'Returns per Gal.'!AC173</f>
        <v>0</v>
      </c>
      <c r="AD166" s="100">
        <f>'Returns per Gal.'!AD173</f>
        <v>1.7257292961756523</v>
      </c>
      <c r="AE166" s="115">
        <f>'Returns per Gal.'!AE173</f>
        <v>0</v>
      </c>
      <c r="AF166" s="100">
        <f>'Returns per Gal.'!AF173</f>
        <v>1.3275314578297877</v>
      </c>
      <c r="AG166" s="112"/>
      <c r="AH166" s="100"/>
      <c r="AI166" s="100">
        <f>'Returns per Gal.'!AI173</f>
        <v>0.28927998283429268</v>
      </c>
      <c r="AJ166" s="100">
        <f>'Returns per Gal.'!AH173</f>
        <v>0</v>
      </c>
      <c r="AK166" s="100">
        <f>'Returns per Gal.'!AK173</f>
        <v>0.1086299828342927</v>
      </c>
      <c r="AL166" s="100">
        <f>'Returns per Gal.'!AL173</f>
        <v>0</v>
      </c>
      <c r="AM166" s="100">
        <f>'Returns per Gal.'!AM173</f>
        <v>-0.10489987474146489</v>
      </c>
      <c r="AN166" s="87"/>
      <c r="AO166" s="15"/>
      <c r="AP166" s="88"/>
      <c r="AQ166" s="100">
        <f>'Returns per Gal.'!AQ173</f>
        <v>0.40451895043731784</v>
      </c>
      <c r="AR166" s="100">
        <f>'Returns per Gal.'!AR173</f>
        <v>0</v>
      </c>
      <c r="AS166" s="100">
        <f>'Returns per Gal.'!AS173</f>
        <v>0.79715360058309037</v>
      </c>
      <c r="AT166" s="100">
        <f>'Returns per Gal.'!AT173</f>
        <v>0</v>
      </c>
      <c r="AU166" s="100">
        <f>'Returns per Gal.'!AU173</f>
        <v>1.2016725510204083</v>
      </c>
      <c r="AV166" s="112">
        <f>'Returns per Gal.'!AV173</f>
        <v>0</v>
      </c>
      <c r="AW166" s="111">
        <f>'Returns per Gal.'!AW173</f>
        <v>0</v>
      </c>
      <c r="AX166" s="100">
        <f>'Returns per Gal.'!AX173</f>
        <v>1.5822225510204082</v>
      </c>
      <c r="AY166" s="100">
        <f>'Returns per Gal.'!AY173</f>
        <v>0</v>
      </c>
      <c r="AZ166" s="100">
        <f>'Returns per Gal.'!AZ173</f>
        <v>1.7957524085961658</v>
      </c>
      <c r="BA166" s="112">
        <f>'Returns per Gal.'!BA173</f>
        <v>0</v>
      </c>
      <c r="BB166" s="111"/>
      <c r="BC166" s="100">
        <f>'Returns per Gal.'!BD173</f>
        <v>3.8606870413779193E-2</v>
      </c>
      <c r="BD166" s="100">
        <f>'Returns per Gal.'!BE173</f>
        <v>0</v>
      </c>
      <c r="BE166" s="100">
        <f>'Returns per Gal.'!BF173</f>
        <v>-0.1749229871619784</v>
      </c>
      <c r="BF166" s="100">
        <f>'Returns per Gal.'!BG173</f>
        <v>0</v>
      </c>
      <c r="BG166" s="100">
        <f>'Returns per Gal.'!BH173</f>
        <v>-0.10489987474146489</v>
      </c>
      <c r="BH166" s="100">
        <f>'Returns per Gal.'!BI173</f>
        <v>0</v>
      </c>
      <c r="BI166" s="100">
        <f>'Returns per Gal.'!BJ173</f>
        <v>-7.0023112420513511E-2</v>
      </c>
      <c r="BJ166" s="57"/>
      <c r="BL166" s="200">
        <f>'Returns per Bu.'!H173</f>
        <v>3.1686184280797054</v>
      </c>
      <c r="BM166" s="189">
        <f>'Returns per Bu.'!I173</f>
        <v>0</v>
      </c>
      <c r="BN166" s="183">
        <f>'Returns per Bu.'!Q173</f>
        <v>4.5383223800157246</v>
      </c>
      <c r="BO166" s="183">
        <f>'Returns per Bu.'!R173</f>
        <v>0</v>
      </c>
      <c r="BP166" s="361">
        <f>'Returns per Bu.'!S173</f>
        <v>2.8748987788036038</v>
      </c>
      <c r="BQ166" s="182">
        <f>'Returns per Bu.'!AE173</f>
        <v>0</v>
      </c>
      <c r="BR166" s="186">
        <f>'Returns per Bu.'!AF173</f>
        <v>-9.1038659496238503E-2</v>
      </c>
      <c r="BS166" s="182">
        <f>'Returns per Bu.'!AM173</f>
        <v>0</v>
      </c>
      <c r="BT166" s="179">
        <f>'Returns per Bu.'!AN173</f>
        <v>3.3646831428571429</v>
      </c>
      <c r="BU166" s="182"/>
      <c r="BV166" s="15">
        <f t="shared" si="83"/>
        <v>2.232030081632653</v>
      </c>
      <c r="BW166" s="100">
        <f>'Returns per Bu.'!AJ173</f>
        <v>1.1326530612244898</v>
      </c>
      <c r="BX166" s="100"/>
      <c r="BY166" s="100">
        <f t="shared" si="84"/>
        <v>0.79715360058309037</v>
      </c>
    </row>
    <row r="167" spans="1:77" ht="13.15" x14ac:dyDescent="0.4">
      <c r="A167" s="8">
        <v>43374</v>
      </c>
      <c r="C167" s="58"/>
      <c r="D167" s="310">
        <v>1.1963636170734058</v>
      </c>
      <c r="E167" s="310"/>
      <c r="F167" s="311">
        <v>130.26136363636363</v>
      </c>
      <c r="G167" s="310"/>
      <c r="H167" s="310">
        <v>3.2915909019383518</v>
      </c>
      <c r="I167">
        <v>3.2915909019383518</v>
      </c>
      <c r="J167" s="291">
        <v>5.05</v>
      </c>
      <c r="K167" s="208"/>
      <c r="M167" s="100">
        <f>'Returns per Gal.'!M174</f>
        <v>1.1963636170734058</v>
      </c>
      <c r="N167" s="115"/>
      <c r="O167" s="100">
        <f>'Returns per Gal.'!O174</f>
        <v>0.39543628246753243</v>
      </c>
      <c r="P167" s="100">
        <f>'Returns per Gal.'!P174</f>
        <v>0</v>
      </c>
      <c r="Q167" s="100">
        <f>'Returns per Gal.'!Q174</f>
        <v>1.5917998995409381</v>
      </c>
      <c r="R167" s="117"/>
      <c r="S167" s="115"/>
      <c r="T167" s="100">
        <f>'Returns per Gal.'!T174</f>
        <v>1.1755681792636972</v>
      </c>
      <c r="U167" s="115">
        <f>'Returns per Gal.'!U174</f>
        <v>0</v>
      </c>
      <c r="V167" s="100">
        <f>'Returns per Gal.'!V174</f>
        <v>0.1515</v>
      </c>
      <c r="W167" s="115">
        <f>'Returns per Gal.'!W174</f>
        <v>0</v>
      </c>
      <c r="X167" s="100">
        <f>'Returns per Gal.'!X174</f>
        <v>0.21914999999999998</v>
      </c>
      <c r="Y167" s="115">
        <f>'Returns per Gal.'!Y174</f>
        <v>0</v>
      </c>
      <c r="Z167" s="100">
        <f>'Returns per Gal.'!Z174</f>
        <v>1.5462181792636971</v>
      </c>
      <c r="AA167" s="115">
        <f>'Returns per Gal.'!AA174</f>
        <v>0</v>
      </c>
      <c r="AB167" s="100">
        <f>'Returns per Gal.'!AB174</f>
        <v>0.2135298575757576</v>
      </c>
      <c r="AC167" s="115">
        <f>'Returns per Gal.'!AC174</f>
        <v>0</v>
      </c>
      <c r="AD167" s="100">
        <f>'Returns per Gal.'!AD174</f>
        <v>1.7597480368394547</v>
      </c>
      <c r="AE167" s="115">
        <f>'Returns per Gal.'!AE174</f>
        <v>0</v>
      </c>
      <c r="AF167" s="100">
        <f>'Returns per Gal.'!AF174</f>
        <v>1.3643117543719223</v>
      </c>
      <c r="AG167" s="112"/>
      <c r="AH167" s="100"/>
      <c r="AI167" s="100">
        <f>'Returns per Gal.'!AI174</f>
        <v>0.22623172027724101</v>
      </c>
      <c r="AJ167" s="100">
        <f>'Returns per Gal.'!AH174</f>
        <v>0</v>
      </c>
      <c r="AK167" s="100">
        <f>'Returns per Gal.'!AK174</f>
        <v>4.5581720277241056E-2</v>
      </c>
      <c r="AL167" s="100">
        <f>'Returns per Gal.'!AL174</f>
        <v>0</v>
      </c>
      <c r="AM167" s="100">
        <f>'Returns per Gal.'!AM174</f>
        <v>-0.16794813729851654</v>
      </c>
      <c r="AN167" s="87"/>
      <c r="AO167" s="15"/>
      <c r="AP167" s="88"/>
      <c r="AQ167" s="100">
        <f>'Returns per Gal.'!AQ174</f>
        <v>0.40451895043731784</v>
      </c>
      <c r="AR167" s="100">
        <f>'Returns per Gal.'!AR174</f>
        <v>0</v>
      </c>
      <c r="AS167" s="100">
        <f>'Returns per Gal.'!AS174</f>
        <v>0.80005064139941706</v>
      </c>
      <c r="AT167" s="100">
        <f>'Returns per Gal.'!AT174</f>
        <v>0</v>
      </c>
      <c r="AU167" s="100">
        <f>'Returns per Gal.'!AU174</f>
        <v>1.204569591836735</v>
      </c>
      <c r="AV167" s="112">
        <f>'Returns per Gal.'!AV174</f>
        <v>0</v>
      </c>
      <c r="AW167" s="111">
        <f>'Returns per Gal.'!AW174</f>
        <v>0</v>
      </c>
      <c r="AX167" s="100">
        <f>'Returns per Gal.'!AX174</f>
        <v>1.5752195918367349</v>
      </c>
      <c r="AY167" s="100">
        <f>'Returns per Gal.'!AY174</f>
        <v>0</v>
      </c>
      <c r="AZ167" s="100">
        <f>'Returns per Gal.'!AZ174</f>
        <v>1.7887494494124925</v>
      </c>
      <c r="BA167" s="112">
        <f>'Returns per Gal.'!BA174</f>
        <v>0</v>
      </c>
      <c r="BB167" s="111"/>
      <c r="BC167" s="100">
        <f>'Returns per Gal.'!BD174</f>
        <v>1.6580307704203268E-2</v>
      </c>
      <c r="BD167" s="100">
        <f>'Returns per Gal.'!BE174</f>
        <v>0</v>
      </c>
      <c r="BE167" s="100">
        <f>'Returns per Gal.'!BF174</f>
        <v>-0.19694954987155433</v>
      </c>
      <c r="BF167" s="100">
        <f>'Returns per Gal.'!BG174</f>
        <v>0</v>
      </c>
      <c r="BG167" s="100">
        <f>'Returns per Gal.'!BH174</f>
        <v>-0.16794813729851654</v>
      </c>
      <c r="BH167" s="100">
        <f>'Returns per Gal.'!BI174</f>
        <v>0</v>
      </c>
      <c r="BI167" s="100">
        <f>'Returns per Gal.'!BJ174</f>
        <v>-2.9001412573037788E-2</v>
      </c>
      <c r="BJ167" s="57"/>
      <c r="BL167" s="200">
        <f>'Returns per Bu.'!H174</f>
        <v>3.2915909019383518</v>
      </c>
      <c r="BM167" s="189">
        <f>'Returns per Bu.'!I174</f>
        <v>0</v>
      </c>
      <c r="BN167" s="183">
        <f>'Returns per Bu.'!Q174</f>
        <v>4.4570397187146265</v>
      </c>
      <c r="BO167" s="183">
        <f>'Returns per Bu.'!R174</f>
        <v>0</v>
      </c>
      <c r="BP167" s="361">
        <f>'Returns per Bu.'!S174</f>
        <v>2.8213361175025051</v>
      </c>
      <c r="BQ167" s="182">
        <f>'Returns per Bu.'!AE174</f>
        <v>0</v>
      </c>
      <c r="BR167" s="186">
        <f>'Returns per Bu.'!AF174</f>
        <v>-0.14575587742340196</v>
      </c>
      <c r="BS167" s="182">
        <f>'Returns per Bu.'!AM174</f>
        <v>0</v>
      </c>
      <c r="BT167" s="179">
        <f>'Returns per Bu.'!AN174</f>
        <v>3.3727948571428574</v>
      </c>
      <c r="BU167" s="182"/>
      <c r="BV167" s="15">
        <f t="shared" si="83"/>
        <v>2.2401417959183676</v>
      </c>
      <c r="BW167" s="100">
        <f>'Returns per Bu.'!AJ174</f>
        <v>1.1326530612244898</v>
      </c>
      <c r="BX167" s="100"/>
      <c r="BY167" s="100">
        <f t="shared" si="84"/>
        <v>0.80005064139941706</v>
      </c>
    </row>
    <row r="168" spans="1:77" ht="13.15" x14ac:dyDescent="0.4">
      <c r="A168" s="8">
        <v>43405</v>
      </c>
      <c r="C168" s="58"/>
      <c r="D168" s="310">
        <v>1.2295000076293945</v>
      </c>
      <c r="E168" s="310"/>
      <c r="F168" s="311">
        <v>133.48750000000001</v>
      </c>
      <c r="G168" s="310"/>
      <c r="H168" s="310">
        <v>3.3720625042915344</v>
      </c>
      <c r="J168" s="291">
        <v>5.82</v>
      </c>
      <c r="K168" s="208"/>
      <c r="M168" s="100">
        <f>'Returns per Gal.'!M175</f>
        <v>1.2295000076293945</v>
      </c>
      <c r="N168" s="115"/>
      <c r="O168" s="100">
        <f>'Returns per Gal.'!O175</f>
        <v>0.40522991071428582</v>
      </c>
      <c r="P168" s="100">
        <f>'Returns per Gal.'!P175</f>
        <v>0</v>
      </c>
      <c r="Q168" s="100">
        <f>'Returns per Gal.'!Q175</f>
        <v>1.6347299183436803</v>
      </c>
      <c r="R168" s="117"/>
      <c r="S168" s="115"/>
      <c r="T168" s="100">
        <f>'Returns per Gal.'!T175</f>
        <v>1.2043080372469765</v>
      </c>
      <c r="U168" s="115">
        <f>'Returns per Gal.'!U175</f>
        <v>0</v>
      </c>
      <c r="V168" s="100">
        <f>'Returns per Gal.'!V175</f>
        <v>0.17460000000000001</v>
      </c>
      <c r="W168" s="115">
        <f>'Returns per Gal.'!W175</f>
        <v>0</v>
      </c>
      <c r="X168" s="100">
        <f>'Returns per Gal.'!X175</f>
        <v>0.21914999999999998</v>
      </c>
      <c r="Y168" s="115">
        <f>'Returns per Gal.'!Y175</f>
        <v>0</v>
      </c>
      <c r="Z168" s="100">
        <f>'Returns per Gal.'!Z175</f>
        <v>1.5980580372469766</v>
      </c>
      <c r="AA168" s="115">
        <f>'Returns per Gal.'!AA175</f>
        <v>0</v>
      </c>
      <c r="AB168" s="100">
        <f>'Returns per Gal.'!AB175</f>
        <v>0.2135298575757576</v>
      </c>
      <c r="AC168" s="115">
        <f>'Returns per Gal.'!AC175</f>
        <v>0</v>
      </c>
      <c r="AD168" s="100">
        <f>'Returns per Gal.'!AD175</f>
        <v>1.8115878948227342</v>
      </c>
      <c r="AE168" s="115">
        <f>'Returns per Gal.'!AE175</f>
        <v>0</v>
      </c>
      <c r="AF168" s="100">
        <f>'Returns per Gal.'!AF175</f>
        <v>1.4063579841084484</v>
      </c>
      <c r="AG168" s="112"/>
      <c r="AH168" s="100"/>
      <c r="AI168" s="100">
        <f>'Returns per Gal.'!AI175</f>
        <v>0.21732188109670378</v>
      </c>
      <c r="AJ168" s="100">
        <f>'Returns per Gal.'!AH175</f>
        <v>0</v>
      </c>
      <c r="AK168" s="100">
        <f>'Returns per Gal.'!AK175</f>
        <v>3.6671881096703718E-2</v>
      </c>
      <c r="AL168" s="100">
        <f>'Returns per Gal.'!AL175</f>
        <v>0</v>
      </c>
      <c r="AM168" s="100">
        <f>'Returns per Gal.'!AM175</f>
        <v>-0.17685797647905388</v>
      </c>
      <c r="AN168" s="87"/>
      <c r="AO168" s="15"/>
      <c r="AP168" s="88"/>
      <c r="AQ168" s="100">
        <f>'Returns per Gal.'!AQ175</f>
        <v>0.40451895043731784</v>
      </c>
      <c r="AR168" s="100">
        <f>'Returns per Gal.'!AR175</f>
        <v>0</v>
      </c>
      <c r="AS168" s="100">
        <f>'Returns per Gal.'!AS175</f>
        <v>0.80294768221574353</v>
      </c>
      <c r="AT168" s="100">
        <f>'Returns per Gal.'!AT175</f>
        <v>0</v>
      </c>
      <c r="AU168" s="100">
        <f>'Returns per Gal.'!AU175</f>
        <v>1.2074666326530614</v>
      </c>
      <c r="AV168" s="112">
        <f>'Returns per Gal.'!AV175</f>
        <v>0</v>
      </c>
      <c r="AW168" s="111">
        <f>'Returns per Gal.'!AW175</f>
        <v>0</v>
      </c>
      <c r="AX168" s="100">
        <f>'Returns per Gal.'!AX175</f>
        <v>1.6012166326530615</v>
      </c>
      <c r="AY168" s="100">
        <f>'Returns per Gal.'!AY175</f>
        <v>0</v>
      </c>
      <c r="AZ168" s="100">
        <f>'Returns per Gal.'!AZ175</f>
        <v>1.8147464902288191</v>
      </c>
      <c r="BA168" s="112">
        <f>'Returns per Gal.'!BA175</f>
        <v>0</v>
      </c>
      <c r="BB168" s="111"/>
      <c r="BC168" s="100">
        <f>'Returns per Gal.'!BD175</f>
        <v>3.3513285690618844E-2</v>
      </c>
      <c r="BD168" s="100">
        <f>'Returns per Gal.'!BE175</f>
        <v>0</v>
      </c>
      <c r="BE168" s="100">
        <f>'Returns per Gal.'!BF175</f>
        <v>-0.18001657188513875</v>
      </c>
      <c r="BF168" s="100">
        <f>'Returns per Gal.'!BG175</f>
        <v>0</v>
      </c>
      <c r="BG168" s="100">
        <f>'Returns per Gal.'!BH175</f>
        <v>-0.17685797647905388</v>
      </c>
      <c r="BH168" s="100">
        <f>'Returns per Gal.'!BI175</f>
        <v>0</v>
      </c>
      <c r="BI168" s="100">
        <f>'Returns per Gal.'!BJ175</f>
        <v>-3.1585954060848742E-3</v>
      </c>
      <c r="BJ168" s="57"/>
      <c r="BL168" s="200">
        <f>'Returns per Bu.'!H175</f>
        <v>3.3720625042915344</v>
      </c>
      <c r="BM168" s="189">
        <f>'Returns per Bu.'!I175</f>
        <v>0</v>
      </c>
      <c r="BN168" s="183">
        <f>'Returns per Bu.'!Q175</f>
        <v>4.5772437713623049</v>
      </c>
      <c r="BO168" s="183">
        <f>'Returns per Bu.'!R175</f>
        <v>0</v>
      </c>
      <c r="BP168" s="361">
        <f>'Returns per Bu.'!S175</f>
        <v>2.8768601701501835</v>
      </c>
      <c r="BQ168" s="182">
        <f>'Returns per Bu.'!AE175</f>
        <v>0</v>
      </c>
      <c r="BR168" s="186">
        <f>'Returns per Bu.'!AF175</f>
        <v>-0.15348839204577211</v>
      </c>
      <c r="BS168" s="182">
        <f>'Returns per Bu.'!AM175</f>
        <v>0</v>
      </c>
      <c r="BT168" s="179">
        <f>'Returns per Bu.'!AN175</f>
        <v>3.3809065714285715</v>
      </c>
      <c r="BU168" s="182"/>
      <c r="BV168" s="15">
        <f t="shared" si="83"/>
        <v>2.2482535102040817</v>
      </c>
      <c r="BW168" s="100">
        <f>'Returns per Bu.'!AJ175</f>
        <v>1.1326530612244898</v>
      </c>
      <c r="BX168" s="100"/>
      <c r="BY168" s="100">
        <f t="shared" si="84"/>
        <v>0.80294768221574353</v>
      </c>
    </row>
    <row r="169" spans="1:77" ht="13.15" x14ac:dyDescent="0.4">
      <c r="A169" s="75">
        <v>43435</v>
      </c>
      <c r="B169" s="30"/>
      <c r="C169" s="63"/>
      <c r="D169" s="313">
        <v>1.1594117704559774</v>
      </c>
      <c r="E169" s="313"/>
      <c r="F169" s="314">
        <v>165.1764705882353</v>
      </c>
      <c r="G169" s="313"/>
      <c r="H169" s="313">
        <v>3.4561397152788498</v>
      </c>
      <c r="I169" s="30"/>
      <c r="J169" s="315">
        <v>6.35</v>
      </c>
      <c r="K169" s="211"/>
      <c r="L169" s="64"/>
      <c r="M169" s="104">
        <f>'Returns per Gal.'!M176</f>
        <v>1.1594117704559774</v>
      </c>
      <c r="N169" s="118"/>
      <c r="O169" s="104">
        <f>'Returns per Gal.'!O176</f>
        <v>0.50142857142857156</v>
      </c>
      <c r="P169" s="104">
        <f>'Returns per Gal.'!P176</f>
        <v>0</v>
      </c>
      <c r="Q169" s="104">
        <f>'Returns per Gal.'!Q176</f>
        <v>1.660840341884549</v>
      </c>
      <c r="R169" s="120"/>
      <c r="S169" s="118"/>
      <c r="T169" s="104">
        <f>'Returns per Gal.'!T176</f>
        <v>1.2343356125995892</v>
      </c>
      <c r="U169" s="118">
        <f>'Returns per Gal.'!U176</f>
        <v>0</v>
      </c>
      <c r="V169" s="104">
        <f>'Returns per Gal.'!V176</f>
        <v>0.1905</v>
      </c>
      <c r="W169" s="118">
        <f>'Returns per Gal.'!W176</f>
        <v>0</v>
      </c>
      <c r="X169" s="104">
        <f>'Returns per Gal.'!X176</f>
        <v>0.21914999999999998</v>
      </c>
      <c r="Y169" s="118">
        <f>'Returns per Gal.'!Y176</f>
        <v>0</v>
      </c>
      <c r="Z169" s="104">
        <f>'Returns per Gal.'!Z176</f>
        <v>1.6439856125995891</v>
      </c>
      <c r="AA169" s="118">
        <f>'Returns per Gal.'!AA176</f>
        <v>0</v>
      </c>
      <c r="AB169" s="104">
        <f>'Returns per Gal.'!AB176</f>
        <v>0.2135298575757576</v>
      </c>
      <c r="AC169" s="118">
        <f>'Returns per Gal.'!AC176</f>
        <v>0</v>
      </c>
      <c r="AD169" s="104">
        <f>'Returns per Gal.'!AD176</f>
        <v>1.8575154701753467</v>
      </c>
      <c r="AE169" s="118">
        <f>'Returns per Gal.'!AE176</f>
        <v>0</v>
      </c>
      <c r="AF169" s="104">
        <f>'Returns per Gal.'!AF176</f>
        <v>1.3560868987467751</v>
      </c>
      <c r="AG169" s="114"/>
      <c r="AH169" s="104"/>
      <c r="AI169" s="104">
        <f>'Returns per Gal.'!AI176</f>
        <v>0.19750472928495974</v>
      </c>
      <c r="AJ169" s="104">
        <f>'Returns per Gal.'!AH176</f>
        <v>0</v>
      </c>
      <c r="AK169" s="104">
        <f>'Returns per Gal.'!AK176</f>
        <v>1.6854729284959902E-2</v>
      </c>
      <c r="AL169" s="104">
        <f>'Returns per Gal.'!AL176</f>
        <v>0</v>
      </c>
      <c r="AM169" s="104">
        <f>'Returns per Gal.'!AM176</f>
        <v>-0.1966751282907977</v>
      </c>
      <c r="AN169" s="89"/>
      <c r="AO169" s="72"/>
      <c r="AP169" s="90"/>
      <c r="AQ169" s="104">
        <f>'Returns per Gal.'!AQ176</f>
        <v>0.40451895043731784</v>
      </c>
      <c r="AR169" s="104">
        <f>'Returns per Gal.'!AR176</f>
        <v>0</v>
      </c>
      <c r="AS169" s="104">
        <f>'Returns per Gal.'!AS176</f>
        <v>0.80584472303207</v>
      </c>
      <c r="AT169" s="104">
        <f>'Returns per Gal.'!AT176</f>
        <v>0</v>
      </c>
      <c r="AU169" s="104">
        <f>'Returns per Gal.'!AU176</f>
        <v>1.2103636734693879</v>
      </c>
      <c r="AV169" s="114">
        <f>'Returns per Gal.'!AV176</f>
        <v>0</v>
      </c>
      <c r="AW169" s="113">
        <f>'Returns per Gal.'!AW176</f>
        <v>0</v>
      </c>
      <c r="AX169" s="104">
        <f>'Returns per Gal.'!AX176</f>
        <v>1.620013673469388</v>
      </c>
      <c r="AY169" s="104">
        <f>'Returns per Gal.'!AY176</f>
        <v>0</v>
      </c>
      <c r="AZ169" s="104">
        <f>'Returns per Gal.'!AZ176</f>
        <v>1.8335435310451456</v>
      </c>
      <c r="BA169" s="114">
        <f>'Returns per Gal.'!BA176</f>
        <v>0</v>
      </c>
      <c r="BB169" s="113"/>
      <c r="BC169" s="104">
        <f>'Returns per Gal.'!BD176</f>
        <v>4.0826668415161027E-2</v>
      </c>
      <c r="BD169" s="104">
        <f>'Returns per Gal.'!BE176</f>
        <v>0</v>
      </c>
      <c r="BE169" s="104">
        <f>'Returns per Gal.'!BF176</f>
        <v>-0.17270318916059657</v>
      </c>
      <c r="BF169" s="104">
        <f>'Returns per Gal.'!BG176</f>
        <v>0</v>
      </c>
      <c r="BG169" s="104">
        <f>'Returns per Gal.'!BH176</f>
        <v>-0.19667512829079792</v>
      </c>
      <c r="BH169" s="104">
        <f>'Returns per Gal.'!BI176</f>
        <v>0</v>
      </c>
      <c r="BI169" s="104">
        <f>'Returns per Gal.'!BJ176</f>
        <v>2.3971939130201347E-2</v>
      </c>
      <c r="BJ169" s="71"/>
      <c r="BK169" s="30"/>
      <c r="BL169" s="201">
        <f>'Returns per Bu.'!H176</f>
        <v>3.4561397152788498</v>
      </c>
      <c r="BM169" s="191">
        <f>'Returns per Bu.'!I176</f>
        <v>0</v>
      </c>
      <c r="BN169" s="184">
        <f>'Returns per Bu.'!Q176</f>
        <v>4.6503529572767368</v>
      </c>
      <c r="BO169" s="184">
        <f>'Returns per Bu.'!R176</f>
        <v>0</v>
      </c>
      <c r="BP169" s="362">
        <f>'Returns per Bu.'!S176</f>
        <v>2.905449356064616</v>
      </c>
      <c r="BQ169" s="181">
        <f>'Returns per Bu.'!AE176</f>
        <v>0</v>
      </c>
      <c r="BR169" s="187">
        <f>'Returns per Bu.'!AF176</f>
        <v>-0.17068695343987339</v>
      </c>
      <c r="BS169" s="181">
        <f>'Returns per Bu.'!AM176</f>
        <v>0</v>
      </c>
      <c r="BT169" s="180">
        <f>'Returns per Bu.'!AN176</f>
        <v>3.3890182857142861</v>
      </c>
      <c r="BU169" s="181"/>
      <c r="BV169" s="72">
        <f t="shared" ref="BV169:BV170" si="85">BT169-BW169</f>
        <v>2.2563652244897963</v>
      </c>
      <c r="BW169" s="104">
        <f>'Returns per Bu.'!AJ176</f>
        <v>1.1326530612244898</v>
      </c>
      <c r="BX169" s="104"/>
      <c r="BY169" s="104">
        <f t="shared" ref="BY169:BY170" si="86">AS169</f>
        <v>0.80584472303207</v>
      </c>
    </row>
    <row r="170" spans="1:77" ht="13.15" x14ac:dyDescent="0.4">
      <c r="A170" s="22">
        <v>43484</v>
      </c>
      <c r="C170" s="58"/>
      <c r="D170" s="100">
        <v>1.1721428717885698</v>
      </c>
      <c r="E170" s="101"/>
      <c r="F170" s="102">
        <v>155.14285714285714</v>
      </c>
      <c r="G170" s="101"/>
      <c r="H170" s="100">
        <v>3.5409523873102096</v>
      </c>
      <c r="I170" s="101"/>
      <c r="J170" s="291">
        <v>5.66</v>
      </c>
      <c r="K170" s="208"/>
      <c r="L170" s="12"/>
      <c r="M170" s="100">
        <f>'Returns per Gal.'!M177</f>
        <v>1.1721428717885698</v>
      </c>
      <c r="N170" s="115"/>
      <c r="O170" s="100">
        <f>'Returns per Gal.'!O177</f>
        <v>0.47096938775510205</v>
      </c>
      <c r="P170" s="100">
        <f>'Returns per Gal.'!P177</f>
        <v>0</v>
      </c>
      <c r="Q170" s="100">
        <f>'Returns per Gal.'!Q177</f>
        <v>1.6431122595436718</v>
      </c>
      <c r="R170" s="117"/>
      <c r="S170" s="115"/>
      <c r="T170" s="100">
        <f>'Returns per Gal.'!T177</f>
        <v>1.2646258526107892</v>
      </c>
      <c r="U170" s="115">
        <f>'Returns per Gal.'!U177</f>
        <v>0</v>
      </c>
      <c r="V170" s="100">
        <f>'Returns per Gal.'!V177</f>
        <v>0.16980000000000001</v>
      </c>
      <c r="W170" s="115">
        <f>'Returns per Gal.'!W177</f>
        <v>0</v>
      </c>
      <c r="X170" s="100">
        <f>'Returns per Gal.'!X177</f>
        <v>0.21914999999999998</v>
      </c>
      <c r="Y170" s="115">
        <f>'Returns per Gal.'!Y177</f>
        <v>0</v>
      </c>
      <c r="Z170" s="100">
        <f>'Returns per Gal.'!Z177</f>
        <v>1.6535758526107891</v>
      </c>
      <c r="AA170" s="115">
        <f>'Returns per Gal.'!AA177</f>
        <v>0</v>
      </c>
      <c r="AB170" s="100">
        <f>'Returns per Gal.'!AB177</f>
        <v>0.2135298575757576</v>
      </c>
      <c r="AC170" s="115">
        <f>'Returns per Gal.'!AC177</f>
        <v>0</v>
      </c>
      <c r="AD170" s="100">
        <f>'Returns per Gal.'!AD177</f>
        <v>1.8671057101865467</v>
      </c>
      <c r="AE170" s="115">
        <f>'Returns per Gal.'!AE177</f>
        <v>0</v>
      </c>
      <c r="AF170" s="100">
        <f>'Returns per Gal.'!AF177</f>
        <v>1.3961363224314447</v>
      </c>
      <c r="AG170" s="112"/>
      <c r="AH170" s="100"/>
      <c r="AI170" s="100">
        <f>'Returns per Gal.'!AI177</f>
        <v>0.17018640693288259</v>
      </c>
      <c r="AJ170" s="100">
        <f>'Returns per Gal.'!AH177</f>
        <v>0</v>
      </c>
      <c r="AK170" s="100">
        <f>'Returns per Gal.'!AK177</f>
        <v>-1.0463593067117305E-2</v>
      </c>
      <c r="AL170" s="100">
        <f>'Returns per Gal.'!AL177</f>
        <v>0</v>
      </c>
      <c r="AM170" s="100">
        <f>'Returns per Gal.'!AM177</f>
        <v>-0.2239934506428749</v>
      </c>
      <c r="AN170" s="87"/>
      <c r="AO170" s="15"/>
      <c r="AP170" s="88"/>
      <c r="AQ170" s="100">
        <f>'Returns per Gal.'!AQ177</f>
        <v>0.40451895043731784</v>
      </c>
      <c r="AR170" s="100">
        <f>'Returns per Gal.'!AR177</f>
        <v>0</v>
      </c>
      <c r="AS170" s="100">
        <f>'Returns per Gal.'!AS177</f>
        <v>0.80874176384839647</v>
      </c>
      <c r="AT170" s="100">
        <f>'Returns per Gal.'!AT177</f>
        <v>0</v>
      </c>
      <c r="AU170" s="100">
        <f>'Returns per Gal.'!AU177</f>
        <v>1.2132607142857144</v>
      </c>
      <c r="AV170" s="112">
        <f>'Returns per Gal.'!AV177</f>
        <v>0</v>
      </c>
      <c r="AW170" s="111">
        <f>'Returns per Gal.'!AW177</f>
        <v>0</v>
      </c>
      <c r="AX170" s="100">
        <f>'Returns per Gal.'!AX177</f>
        <v>1.6022107142857143</v>
      </c>
      <c r="AY170" s="100">
        <f>'Returns per Gal.'!AY177</f>
        <v>0</v>
      </c>
      <c r="AZ170" s="100">
        <f>'Returns per Gal.'!AZ177</f>
        <v>1.8157405718614719</v>
      </c>
      <c r="BA170" s="112">
        <f>'Returns per Gal.'!BA177</f>
        <v>0</v>
      </c>
      <c r="BB170" s="111"/>
      <c r="BC170" s="100">
        <f>'Returns per Gal.'!BD177</f>
        <v>4.0901545257957528E-2</v>
      </c>
      <c r="BD170" s="100">
        <f>'Returns per Gal.'!BE177</f>
        <v>0</v>
      </c>
      <c r="BE170" s="100">
        <f>'Returns per Gal.'!BF177</f>
        <v>-0.17262831231780007</v>
      </c>
      <c r="BF170" s="100">
        <f>'Returns per Gal.'!BG177</f>
        <v>0</v>
      </c>
      <c r="BG170" s="100">
        <f>'Returns per Gal.'!BH177</f>
        <v>-0.2239934506428749</v>
      </c>
      <c r="BH170" s="100">
        <f>'Returns per Gal.'!BI177</f>
        <v>0</v>
      </c>
      <c r="BI170" s="100">
        <f>'Returns per Gal.'!BJ177</f>
        <v>5.1365138325074833E-2</v>
      </c>
      <c r="BJ170" s="57"/>
      <c r="BL170" s="200">
        <f>'Returns per Bu.'!H177</f>
        <v>3.5409523873102096</v>
      </c>
      <c r="BM170" s="189">
        <f>'Returns per Bu.'!I177</f>
        <v>0</v>
      </c>
      <c r="BN170" s="183">
        <f>'Returns per Bu.'!Q177</f>
        <v>4.6007143267222812</v>
      </c>
      <c r="BO170" s="183">
        <f>'Returns per Bu.'!R177</f>
        <v>0</v>
      </c>
      <c r="BP170" s="361">
        <f>'Returns per Bu.'!S177</f>
        <v>2.9137707255101599</v>
      </c>
      <c r="BQ170" s="182">
        <f>'Returns per Bu.'!AE177</f>
        <v>0</v>
      </c>
      <c r="BR170" s="186">
        <f>'Returns per Bu.'!AF177</f>
        <v>-0.19439549887664076</v>
      </c>
      <c r="BS170" s="182">
        <f>'Returns per Bu.'!AM177</f>
        <v>0</v>
      </c>
      <c r="BT170" s="179">
        <f>'Returns per Bu.'!AN177</f>
        <v>3.3971300000000002</v>
      </c>
      <c r="BU170" s="182"/>
      <c r="BV170" s="15">
        <f t="shared" si="85"/>
        <v>2.2644769387755104</v>
      </c>
      <c r="BW170" s="100">
        <f>'Returns per Bu.'!AJ177</f>
        <v>1.1326530612244898</v>
      </c>
      <c r="BX170" s="100"/>
      <c r="BY170" s="100">
        <f t="shared" si="86"/>
        <v>0.80874176384839647</v>
      </c>
    </row>
    <row r="171" spans="1:77" ht="13.15" x14ac:dyDescent="0.4">
      <c r="A171" s="8">
        <v>43515</v>
      </c>
      <c r="C171" s="58"/>
      <c r="D171" s="100">
        <v>1.2102777693006728</v>
      </c>
      <c r="E171" s="101"/>
      <c r="F171" s="102">
        <v>140</v>
      </c>
      <c r="G171" s="101"/>
      <c r="H171" s="100">
        <v>3.5677430596616535</v>
      </c>
      <c r="I171" s="101"/>
      <c r="J171" s="291">
        <v>5.36</v>
      </c>
      <c r="K171" s="208"/>
      <c r="L171" s="12"/>
      <c r="M171" s="100">
        <f>'Returns per Gal.'!M178</f>
        <v>1.2102777693006728</v>
      </c>
      <c r="N171" s="115"/>
      <c r="O171" s="100">
        <f>'Returns per Gal.'!O178</f>
        <v>0.4250000000000001</v>
      </c>
      <c r="P171" s="100">
        <f>'Returns per Gal.'!P178</f>
        <v>0</v>
      </c>
      <c r="Q171" s="100">
        <f>'Returns per Gal.'!Q178</f>
        <v>1.6352777693006728</v>
      </c>
      <c r="R171" s="117"/>
      <c r="S171" s="115"/>
      <c r="T171" s="100">
        <f>'Returns per Gal.'!T178</f>
        <v>1.2741939498791621</v>
      </c>
      <c r="U171" s="115">
        <f>'Returns per Gal.'!U178</f>
        <v>0</v>
      </c>
      <c r="V171" s="100">
        <f>'Returns per Gal.'!V178</f>
        <v>0.1608</v>
      </c>
      <c r="W171" s="115">
        <f>'Returns per Gal.'!W178</f>
        <v>0</v>
      </c>
      <c r="X171" s="100">
        <f>'Returns per Gal.'!X178</f>
        <v>0.21914999999999998</v>
      </c>
      <c r="Y171" s="115">
        <f>'Returns per Gal.'!Y178</f>
        <v>0</v>
      </c>
      <c r="Z171" s="100">
        <f>'Returns per Gal.'!Z178</f>
        <v>1.6541439498791621</v>
      </c>
      <c r="AA171" s="115">
        <f>'Returns per Gal.'!AA178</f>
        <v>0</v>
      </c>
      <c r="AB171" s="100">
        <f>'Returns per Gal.'!AB178</f>
        <v>0.2135298575757576</v>
      </c>
      <c r="AC171" s="115">
        <f>'Returns per Gal.'!AC178</f>
        <v>0</v>
      </c>
      <c r="AD171" s="100">
        <f>'Returns per Gal.'!AD178</f>
        <v>1.8676738074549197</v>
      </c>
      <c r="AE171" s="115">
        <f>'Returns per Gal.'!AE178</f>
        <v>0</v>
      </c>
      <c r="AF171" s="100">
        <f>'Returns per Gal.'!AF178</f>
        <v>1.4426738074549197</v>
      </c>
      <c r="AG171" s="112"/>
      <c r="AH171" s="100"/>
      <c r="AI171" s="100">
        <f>'Returns per Gal.'!AI178</f>
        <v>0.16178381942151068</v>
      </c>
      <c r="AJ171" s="100">
        <f>'Returns per Gal.'!AH178</f>
        <v>0</v>
      </c>
      <c r="AK171" s="100">
        <f>'Returns per Gal.'!AK178</f>
        <v>-1.8866180578489322E-2</v>
      </c>
      <c r="AL171" s="100">
        <f>'Returns per Gal.'!AL178</f>
        <v>0</v>
      </c>
      <c r="AM171" s="100">
        <f>'Returns per Gal.'!AM178</f>
        <v>-0.23239603815424692</v>
      </c>
      <c r="AN171" s="87"/>
      <c r="AO171" s="15"/>
      <c r="AP171" s="88"/>
      <c r="AQ171" s="100">
        <f>'Returns per Gal.'!AQ178</f>
        <v>0.40451895043731784</v>
      </c>
      <c r="AR171" s="100">
        <f>'Returns per Gal.'!AR178</f>
        <v>0</v>
      </c>
      <c r="AS171" s="100">
        <f>'Returns per Gal.'!AS178</f>
        <v>0.81163880466472293</v>
      </c>
      <c r="AT171" s="100">
        <f>'Returns per Gal.'!AT178</f>
        <v>0</v>
      </c>
      <c r="AU171" s="100">
        <f>'Returns per Gal.'!AU178</f>
        <v>1.2161577551020408</v>
      </c>
      <c r="AV171" s="112">
        <f>'Returns per Gal.'!AV178</f>
        <v>0</v>
      </c>
      <c r="AW171" s="111">
        <f>'Returns per Gal.'!AW178</f>
        <v>0</v>
      </c>
      <c r="AX171" s="100">
        <f>'Returns per Gal.'!AX178</f>
        <v>1.5961077551020408</v>
      </c>
      <c r="AY171" s="100">
        <f>'Returns per Gal.'!AY178</f>
        <v>0</v>
      </c>
      <c r="AZ171" s="100">
        <f>'Returns per Gal.'!AZ178</f>
        <v>1.8096376126777984</v>
      </c>
      <c r="BA171" s="112">
        <f>'Returns per Gal.'!BA178</f>
        <v>0</v>
      </c>
      <c r="BB171" s="111"/>
      <c r="BC171" s="100">
        <f>'Returns per Gal.'!BD178</f>
        <v>3.9170014198631975E-2</v>
      </c>
      <c r="BD171" s="100">
        <f>'Returns per Gal.'!BE178</f>
        <v>0</v>
      </c>
      <c r="BE171" s="100">
        <f>'Returns per Gal.'!BF178</f>
        <v>-0.17435984337712562</v>
      </c>
      <c r="BF171" s="100">
        <f>'Returns per Gal.'!BG178</f>
        <v>0</v>
      </c>
      <c r="BG171" s="100">
        <f>'Returns per Gal.'!BH178</f>
        <v>-0.23239603815424692</v>
      </c>
      <c r="BH171" s="100">
        <f>'Returns per Gal.'!BI178</f>
        <v>0</v>
      </c>
      <c r="BI171" s="100">
        <f>'Returns per Gal.'!BJ178</f>
        <v>5.8036194777121297E-2</v>
      </c>
      <c r="BJ171" s="57"/>
      <c r="BL171" s="200">
        <f>'Returns per Bu.'!H178</f>
        <v>3.5677430596616535</v>
      </c>
      <c r="BM171" s="189">
        <f>'Returns per Bu.'!I178</f>
        <v>0</v>
      </c>
      <c r="BN171" s="183">
        <f>'Returns per Bu.'!Q178</f>
        <v>4.5787777540418837</v>
      </c>
      <c r="BO171" s="183">
        <f>'Returns per Bu.'!R178</f>
        <v>0</v>
      </c>
      <c r="BP171" s="361">
        <f>'Returns per Bu.'!S178</f>
        <v>2.9170341528297623</v>
      </c>
      <c r="BQ171" s="182">
        <f>'Returns per Bu.'!AE178</f>
        <v>0</v>
      </c>
      <c r="BR171" s="186">
        <f>'Returns per Bu.'!AF178</f>
        <v>-0.20168778883618985</v>
      </c>
      <c r="BS171" s="182">
        <f>'Returns per Bu.'!AM178</f>
        <v>0</v>
      </c>
      <c r="BT171" s="179">
        <f>'Returns per Bu.'!AN178</f>
        <v>3.4052417142857143</v>
      </c>
      <c r="BU171" s="182"/>
      <c r="BV171" s="15">
        <f t="shared" ref="BV171" si="87">BT171-BW171</f>
        <v>2.2725886530612245</v>
      </c>
      <c r="BW171" s="100">
        <f>'Returns per Bu.'!AJ178</f>
        <v>1.1326530612244898</v>
      </c>
      <c r="BX171" s="100"/>
      <c r="BY171" s="100">
        <f t="shared" ref="BY171" si="88">AS171</f>
        <v>0.81163880466472293</v>
      </c>
    </row>
    <row r="172" spans="1:77" ht="13.15" x14ac:dyDescent="0.4">
      <c r="A172" s="8">
        <v>43543</v>
      </c>
      <c r="C172" s="58"/>
      <c r="D172" s="100">
        <v>1.3085714067731584</v>
      </c>
      <c r="E172" s="101"/>
      <c r="F172" s="102">
        <v>135.77380952380952</v>
      </c>
      <c r="G172" s="101"/>
      <c r="H172" s="100">
        <v>3.5518154672213962</v>
      </c>
      <c r="I172" s="101"/>
      <c r="J172" s="291">
        <v>5.57</v>
      </c>
      <c r="K172" s="208"/>
      <c r="L172" s="12"/>
      <c r="M172" s="100">
        <f>'Returns per Gal.'!M179</f>
        <v>1.3085714067731584</v>
      </c>
      <c r="N172" s="115"/>
      <c r="O172" s="100">
        <f>'Returns per Gal.'!O179</f>
        <v>0.41217049319727894</v>
      </c>
      <c r="P172" s="100">
        <f>'Returns per Gal.'!P179</f>
        <v>0</v>
      </c>
      <c r="Q172" s="100">
        <f>'Returns per Gal.'!Q179</f>
        <v>1.7207418999704374</v>
      </c>
      <c r="R172" s="117"/>
      <c r="S172" s="115"/>
      <c r="T172" s="100">
        <f>'Returns per Gal.'!T179</f>
        <v>1.2685055240076415</v>
      </c>
      <c r="U172" s="115">
        <f>'Returns per Gal.'!U179</f>
        <v>0</v>
      </c>
      <c r="V172" s="100">
        <f>'Returns per Gal.'!V179</f>
        <v>0.1671</v>
      </c>
      <c r="W172" s="115">
        <f>'Returns per Gal.'!W179</f>
        <v>0</v>
      </c>
      <c r="X172" s="100">
        <f>'Returns per Gal.'!X179</f>
        <v>0.21914999999999998</v>
      </c>
      <c r="Y172" s="115">
        <f>'Returns per Gal.'!Y179</f>
        <v>0</v>
      </c>
      <c r="Z172" s="100">
        <f>'Returns per Gal.'!Z179</f>
        <v>1.6547555240076415</v>
      </c>
      <c r="AA172" s="115">
        <f>'Returns per Gal.'!AA179</f>
        <v>0</v>
      </c>
      <c r="AB172" s="100">
        <f>'Returns per Gal.'!AB179</f>
        <v>0.2135298575757576</v>
      </c>
      <c r="AC172" s="115">
        <f>'Returns per Gal.'!AC179</f>
        <v>0</v>
      </c>
      <c r="AD172" s="100">
        <f>'Returns per Gal.'!AD179</f>
        <v>1.8682853815833991</v>
      </c>
      <c r="AE172" s="115">
        <f>'Returns per Gal.'!AE179</f>
        <v>0</v>
      </c>
      <c r="AF172" s="100">
        <f>'Returns per Gal.'!AF179</f>
        <v>1.4561148883861201</v>
      </c>
      <c r="AG172" s="112"/>
      <c r="AH172" s="100"/>
      <c r="AI172" s="100">
        <f>'Returns per Gal.'!AI179</f>
        <v>0.24663637596279583</v>
      </c>
      <c r="AJ172" s="100">
        <f>'Returns per Gal.'!AH179</f>
        <v>0</v>
      </c>
      <c r="AK172" s="100">
        <f>'Returns per Gal.'!AK179</f>
        <v>6.5986375962795885E-2</v>
      </c>
      <c r="AL172" s="100">
        <f>'Returns per Gal.'!AL179</f>
        <v>0</v>
      </c>
      <c r="AM172" s="100">
        <f>'Returns per Gal.'!AM179</f>
        <v>-0.14754348161296171</v>
      </c>
      <c r="AN172" s="87"/>
      <c r="AO172" s="15"/>
      <c r="AP172" s="88"/>
      <c r="AQ172" s="100">
        <f>'Returns per Gal.'!AQ179</f>
        <v>0.40451895043731784</v>
      </c>
      <c r="AR172" s="100">
        <f>'Returns per Gal.'!AR179</f>
        <v>0</v>
      </c>
      <c r="AS172" s="100">
        <f>'Returns per Gal.'!AS179</f>
        <v>0.81453584548104963</v>
      </c>
      <c r="AT172" s="100">
        <f>'Returns per Gal.'!AT179</f>
        <v>0</v>
      </c>
      <c r="AU172" s="100">
        <f>'Returns per Gal.'!AU179</f>
        <v>1.2190547959183675</v>
      </c>
      <c r="AV172" s="112">
        <f>'Returns per Gal.'!AV179</f>
        <v>0</v>
      </c>
      <c r="AW172" s="111">
        <f>'Returns per Gal.'!AW179</f>
        <v>0</v>
      </c>
      <c r="AX172" s="100">
        <f>'Returns per Gal.'!AX179</f>
        <v>1.6053047959183675</v>
      </c>
      <c r="AY172" s="100">
        <f>'Returns per Gal.'!AY179</f>
        <v>0</v>
      </c>
      <c r="AZ172" s="100">
        <f>'Returns per Gal.'!AZ179</f>
        <v>1.8188346534941251</v>
      </c>
      <c r="BA172" s="112">
        <f>'Returns per Gal.'!BA179</f>
        <v>0</v>
      </c>
      <c r="BB172" s="111"/>
      <c r="BC172" s="100">
        <f>'Returns per Gal.'!BD179</f>
        <v>0.11543710405206986</v>
      </c>
      <c r="BD172" s="100">
        <f>'Returns per Gal.'!BE179</f>
        <v>0</v>
      </c>
      <c r="BE172" s="100">
        <f>'Returns per Gal.'!BF179</f>
        <v>-9.8092753523687737E-2</v>
      </c>
      <c r="BF172" s="100">
        <f>'Returns per Gal.'!BG179</f>
        <v>0</v>
      </c>
      <c r="BG172" s="100">
        <f>'Returns per Gal.'!BH179</f>
        <v>-0.14754348161296171</v>
      </c>
      <c r="BH172" s="100">
        <f>'Returns per Gal.'!BI179</f>
        <v>0</v>
      </c>
      <c r="BI172" s="100">
        <f>'Returns per Gal.'!BJ179</f>
        <v>4.9450728089273976E-2</v>
      </c>
      <c r="BJ172" s="57"/>
      <c r="BL172" s="200">
        <f>'Returns per Bu.'!H179</f>
        <v>3.5518154672213962</v>
      </c>
      <c r="BM172" s="189">
        <f>'Returns per Bu.'!I179</f>
        <v>0</v>
      </c>
      <c r="BN172" s="183">
        <f>'Returns per Bu.'!Q179</f>
        <v>4.818077319917224</v>
      </c>
      <c r="BO172" s="183">
        <f>'Returns per Bu.'!R179</f>
        <v>0</v>
      </c>
      <c r="BP172" s="361">
        <f>'Returns per Bu.'!S179</f>
        <v>3.1386937187051025</v>
      </c>
      <c r="BQ172" s="182">
        <f>'Returns per Bu.'!AE179</f>
        <v>0</v>
      </c>
      <c r="BR172" s="186">
        <f>'Returns per Bu.'!AF179</f>
        <v>-0.12804744349368138</v>
      </c>
      <c r="BS172" s="182">
        <f>'Returns per Bu.'!AM179</f>
        <v>0</v>
      </c>
      <c r="BT172" s="179">
        <f>'Returns per Bu.'!AN179</f>
        <v>3.4133534285714289</v>
      </c>
      <c r="BU172" s="182"/>
      <c r="BV172" s="15">
        <f t="shared" ref="BV172" si="89">BT172-BW172</f>
        <v>2.280700367346939</v>
      </c>
      <c r="BW172" s="100">
        <f>'Returns per Bu.'!AJ179</f>
        <v>1.1326530612244898</v>
      </c>
      <c r="BX172" s="100"/>
      <c r="BY172" s="100">
        <f t="shared" ref="BY172" si="90">AS172</f>
        <v>0.81453584548104963</v>
      </c>
    </row>
    <row r="173" spans="1:77" ht="13.15" x14ac:dyDescent="0.4">
      <c r="A173" s="8">
        <v>43574</v>
      </c>
      <c r="C173" s="58"/>
      <c r="D173" s="310">
        <v>1.3038636202161962</v>
      </c>
      <c r="E173" s="311"/>
      <c r="F173" s="311">
        <v>134.26136363636363</v>
      </c>
      <c r="G173" s="310"/>
      <c r="H173" s="310">
        <v>3.4867613561586897</v>
      </c>
      <c r="I173" s="101"/>
      <c r="J173" s="291">
        <v>4.9400000000000004</v>
      </c>
      <c r="K173" s="208"/>
      <c r="L173" s="12"/>
      <c r="M173" s="100">
        <f>'Returns per Gal.'!M180</f>
        <v>1.3038636202161962</v>
      </c>
      <c r="N173" s="115"/>
      <c r="O173" s="100">
        <f>'Returns per Gal.'!O180</f>
        <v>0.40757913961038961</v>
      </c>
      <c r="P173" s="100">
        <f>'Returns per Gal.'!P180</f>
        <v>0</v>
      </c>
      <c r="Q173" s="100">
        <f>'Returns per Gal.'!Q180</f>
        <v>1.7114427598265858</v>
      </c>
      <c r="R173" s="117"/>
      <c r="S173" s="115"/>
      <c r="T173" s="100">
        <f>'Returns per Gal.'!T180</f>
        <v>1.2452719129138179</v>
      </c>
      <c r="U173" s="115">
        <f>'Returns per Gal.'!U180</f>
        <v>0</v>
      </c>
      <c r="V173" s="100">
        <f>'Returns per Gal.'!V180</f>
        <v>0.14820000000000003</v>
      </c>
      <c r="W173" s="115">
        <f>'Returns per Gal.'!W180</f>
        <v>0</v>
      </c>
      <c r="X173" s="100">
        <f>'Returns per Gal.'!X180</f>
        <v>0.21914999999999998</v>
      </c>
      <c r="Y173" s="115">
        <f>'Returns per Gal.'!Y180</f>
        <v>0</v>
      </c>
      <c r="Z173" s="100">
        <f>'Returns per Gal.'!Z180</f>
        <v>1.612621912913818</v>
      </c>
      <c r="AA173" s="115">
        <f>'Returns per Gal.'!AA180</f>
        <v>0</v>
      </c>
      <c r="AB173" s="100">
        <f>'Returns per Gal.'!AB180</f>
        <v>0.2135298575757576</v>
      </c>
      <c r="AC173" s="115">
        <f>'Returns per Gal.'!AC180</f>
        <v>0</v>
      </c>
      <c r="AD173" s="100">
        <f>'Returns per Gal.'!AD180</f>
        <v>1.8261517704895756</v>
      </c>
      <c r="AE173" s="115">
        <f>'Returns per Gal.'!AE180</f>
        <v>0</v>
      </c>
      <c r="AF173" s="100">
        <f>'Returns per Gal.'!AF180</f>
        <v>1.4185726308791859</v>
      </c>
      <c r="AG173" s="112"/>
      <c r="AH173" s="100"/>
      <c r="AI173" s="100">
        <f>'Returns per Gal.'!AI180</f>
        <v>0.27947084691276791</v>
      </c>
      <c r="AJ173" s="100">
        <f>'Returns per Gal.'!AH180</f>
        <v>0</v>
      </c>
      <c r="AK173" s="100">
        <f>'Returns per Gal.'!AK180</f>
        <v>9.8820846912767824E-2</v>
      </c>
      <c r="AL173" s="100">
        <f>'Returns per Gal.'!AL180</f>
        <v>0</v>
      </c>
      <c r="AM173" s="100">
        <f>'Returns per Gal.'!AM180</f>
        <v>-0.11470901066298977</v>
      </c>
      <c r="AN173" s="87"/>
      <c r="AO173" s="15"/>
      <c r="AP173" s="88"/>
      <c r="AQ173" s="100">
        <f>'Returns per Gal.'!AQ180</f>
        <v>0.40451895043731784</v>
      </c>
      <c r="AR173" s="100">
        <f>'Returns per Gal.'!AR180</f>
        <v>0</v>
      </c>
      <c r="AS173" s="100">
        <f>'Returns per Gal.'!AS180</f>
        <v>0.81743288629737609</v>
      </c>
      <c r="AT173" s="100">
        <f>'Returns per Gal.'!AT180</f>
        <v>0</v>
      </c>
      <c r="AU173" s="100">
        <f>'Returns per Gal.'!AU180</f>
        <v>1.221951836734694</v>
      </c>
      <c r="AV173" s="112">
        <f>'Returns per Gal.'!AV180</f>
        <v>0</v>
      </c>
      <c r="AW173" s="111">
        <f>'Returns per Gal.'!AW180</f>
        <v>0</v>
      </c>
      <c r="AX173" s="100">
        <f>'Returns per Gal.'!AX180</f>
        <v>1.5893018367346941</v>
      </c>
      <c r="AY173" s="100">
        <f>'Returns per Gal.'!AY180</f>
        <v>0</v>
      </c>
      <c r="AZ173" s="100">
        <f>'Returns per Gal.'!AZ180</f>
        <v>1.8028316943104516</v>
      </c>
      <c r="BA173" s="112">
        <f>'Returns per Gal.'!BA180</f>
        <v>0</v>
      </c>
      <c r="BB173" s="111"/>
      <c r="BC173" s="100">
        <f>'Returns per Gal.'!BD180</f>
        <v>0.12214092309189173</v>
      </c>
      <c r="BD173" s="100">
        <f>'Returns per Gal.'!BE180</f>
        <v>0</v>
      </c>
      <c r="BE173" s="100">
        <f>'Returns per Gal.'!BF180</f>
        <v>-9.1388934483865869E-2</v>
      </c>
      <c r="BF173" s="100">
        <f>'Returns per Gal.'!BG180</f>
        <v>0</v>
      </c>
      <c r="BG173" s="100">
        <f>'Returns per Gal.'!BH180</f>
        <v>-0.11470901066298977</v>
      </c>
      <c r="BH173" s="100">
        <f>'Returns per Gal.'!BI180</f>
        <v>0</v>
      </c>
      <c r="BI173" s="100">
        <f>'Returns per Gal.'!BJ180</f>
        <v>2.3320076179123905E-2</v>
      </c>
      <c r="BJ173" s="57"/>
      <c r="BL173" s="200">
        <f>'Returns per Bu.'!H180</f>
        <v>3.4867613561586897</v>
      </c>
      <c r="BM173" s="189">
        <f>'Returns per Bu.'!I180</f>
        <v>0</v>
      </c>
      <c r="BN173" s="183">
        <f>'Returns per Bu.'!Q180</f>
        <v>4.7920397275144397</v>
      </c>
      <c r="BO173" s="183">
        <f>'Returns per Bu.'!R180</f>
        <v>0</v>
      </c>
      <c r="BP173" s="361">
        <f>'Returns per Bu.'!S180</f>
        <v>3.1655761263023185</v>
      </c>
      <c r="BQ173" s="182">
        <f>'Returns per Bu.'!AE180</f>
        <v>0</v>
      </c>
      <c r="BR173" s="186">
        <f>'Returns per Bu.'!AF180</f>
        <v>-9.9551639967501437E-2</v>
      </c>
      <c r="BS173" s="182">
        <f>'Returns per Bu.'!AM180</f>
        <v>0</v>
      </c>
      <c r="BT173" s="179">
        <f>'Returns per Bu.'!AN180</f>
        <v>3.421465142857143</v>
      </c>
      <c r="BU173" s="182"/>
      <c r="BV173" s="15">
        <f t="shared" ref="BV173" si="91">BT173-BW173</f>
        <v>2.2888120816326532</v>
      </c>
      <c r="BW173" s="100">
        <f>'Returns per Bu.'!AJ180</f>
        <v>1.1326530612244898</v>
      </c>
      <c r="BX173" s="100"/>
      <c r="BY173" s="100">
        <f t="shared" ref="BY173" si="92">AS173</f>
        <v>0.81743288629737609</v>
      </c>
    </row>
    <row r="174" spans="1:77" ht="13.15" x14ac:dyDescent="0.4">
      <c r="A174" s="8">
        <v>43604</v>
      </c>
      <c r="C174" s="58"/>
      <c r="D174" s="310">
        <v>1.25238094159535</v>
      </c>
      <c r="E174" s="311"/>
      <c r="F174" s="311">
        <v>118.63095238095238</v>
      </c>
      <c r="G174" s="310"/>
      <c r="H174" s="310">
        <v>3.6257142708415078</v>
      </c>
      <c r="I174" s="101"/>
      <c r="J174" s="291">
        <v>4.74</v>
      </c>
      <c r="K174" s="208"/>
      <c r="L174" s="12"/>
      <c r="M174" s="100">
        <f>'Returns per Gal.'!M181</f>
        <v>1.25238094159535</v>
      </c>
      <c r="N174" s="115"/>
      <c r="O174" s="100">
        <f>'Returns per Gal.'!O181</f>
        <v>0.36012967687074837</v>
      </c>
      <c r="P174" s="100">
        <f>'Returns per Gal.'!P181</f>
        <v>0</v>
      </c>
      <c r="Q174" s="100">
        <f>'Returns per Gal.'!Q181</f>
        <v>1.6125106184660982</v>
      </c>
      <c r="R174" s="117"/>
      <c r="S174" s="115"/>
      <c r="T174" s="100">
        <f>'Returns per Gal.'!T181</f>
        <v>1.2948979538719672</v>
      </c>
      <c r="U174" s="115">
        <f>'Returns per Gal.'!U181</f>
        <v>0</v>
      </c>
      <c r="V174" s="100">
        <f>'Returns per Gal.'!V181</f>
        <v>0.14220000000000002</v>
      </c>
      <c r="W174" s="115">
        <f>'Returns per Gal.'!W181</f>
        <v>0</v>
      </c>
      <c r="X174" s="100">
        <f>'Returns per Gal.'!X181</f>
        <v>0.21914999999999998</v>
      </c>
      <c r="Y174" s="115">
        <f>'Returns per Gal.'!Y181</f>
        <v>0</v>
      </c>
      <c r="Z174" s="100">
        <f>'Returns per Gal.'!Z181</f>
        <v>1.6562479538719672</v>
      </c>
      <c r="AA174" s="115">
        <f>'Returns per Gal.'!AA181</f>
        <v>0</v>
      </c>
      <c r="AB174" s="100">
        <f>'Returns per Gal.'!AB181</f>
        <v>0.2135298575757576</v>
      </c>
      <c r="AC174" s="115">
        <f>'Returns per Gal.'!AC181</f>
        <v>0</v>
      </c>
      <c r="AD174" s="100">
        <f>'Returns per Gal.'!AD181</f>
        <v>1.8697778114477248</v>
      </c>
      <c r="AE174" s="115">
        <f>'Returns per Gal.'!AE181</f>
        <v>0</v>
      </c>
      <c r="AF174" s="100">
        <f>'Returns per Gal.'!AF181</f>
        <v>1.5096481345769766</v>
      </c>
      <c r="AG174" s="112"/>
      <c r="AH174" s="100"/>
      <c r="AI174" s="100">
        <f>'Returns per Gal.'!AI181</f>
        <v>0.13691266459413104</v>
      </c>
      <c r="AJ174" s="100">
        <f>'Returns per Gal.'!AH181</f>
        <v>0</v>
      </c>
      <c r="AK174" s="100">
        <f>'Returns per Gal.'!AK181</f>
        <v>-4.3737335405868993E-2</v>
      </c>
      <c r="AL174" s="100">
        <f>'Returns per Gal.'!AL181</f>
        <v>0</v>
      </c>
      <c r="AM174" s="100">
        <f>'Returns per Gal.'!AM181</f>
        <v>-0.25726719298162659</v>
      </c>
      <c r="AN174" s="87"/>
      <c r="AO174" s="15"/>
      <c r="AP174" s="88"/>
      <c r="AQ174" s="100">
        <f>'Returns per Gal.'!AQ181</f>
        <v>0.40451895043731784</v>
      </c>
      <c r="AR174" s="100">
        <f>'Returns per Gal.'!AR181</f>
        <v>0</v>
      </c>
      <c r="AS174" s="100">
        <f>'Returns per Gal.'!AS181</f>
        <v>0.82032992711370278</v>
      </c>
      <c r="AT174" s="100">
        <f>'Returns per Gal.'!AT181</f>
        <v>0</v>
      </c>
      <c r="AU174" s="100">
        <f>'Returns per Gal.'!AU181</f>
        <v>1.2248488775510207</v>
      </c>
      <c r="AV174" s="112">
        <f>'Returns per Gal.'!AV181</f>
        <v>0</v>
      </c>
      <c r="AW174" s="111">
        <f>'Returns per Gal.'!AW181</f>
        <v>0</v>
      </c>
      <c r="AX174" s="100">
        <f>'Returns per Gal.'!AX181</f>
        <v>1.5861988775510207</v>
      </c>
      <c r="AY174" s="100">
        <f>'Returns per Gal.'!AY181</f>
        <v>0</v>
      </c>
      <c r="AZ174" s="100">
        <f>'Returns per Gal.'!AZ181</f>
        <v>1.7997287351267783</v>
      </c>
      <c r="BA174" s="112">
        <f>'Returns per Gal.'!BA181</f>
        <v>0</v>
      </c>
      <c r="BB174" s="111"/>
      <c r="BC174" s="100">
        <f>'Returns per Gal.'!BD181</f>
        <v>2.6311740915077486E-2</v>
      </c>
      <c r="BD174" s="100">
        <f>'Returns per Gal.'!BE181</f>
        <v>0</v>
      </c>
      <c r="BE174" s="100">
        <f>'Returns per Gal.'!BF181</f>
        <v>-0.18721811666068011</v>
      </c>
      <c r="BF174" s="100">
        <f>'Returns per Gal.'!BG181</f>
        <v>0</v>
      </c>
      <c r="BG174" s="100">
        <f>'Returns per Gal.'!BH181</f>
        <v>-0.25726719298162659</v>
      </c>
      <c r="BH174" s="100">
        <f>'Returns per Gal.'!BI181</f>
        <v>0</v>
      </c>
      <c r="BI174" s="100">
        <f>'Returns per Gal.'!BJ181</f>
        <v>7.004907632094648E-2</v>
      </c>
      <c r="BJ174" s="57"/>
      <c r="BL174" s="200">
        <f>'Returns per Bu.'!H181</f>
        <v>3.6257142708415078</v>
      </c>
      <c r="BM174" s="189">
        <f>'Returns per Bu.'!I181</f>
        <v>0</v>
      </c>
      <c r="BN174" s="183">
        <f>'Returns per Bu.'!Q181</f>
        <v>4.5150297317050754</v>
      </c>
      <c r="BO174" s="183">
        <f>'Returns per Bu.'!R181</f>
        <v>0</v>
      </c>
      <c r="BP174" s="361">
        <f>'Returns per Bu.'!S181</f>
        <v>2.9053661304929541</v>
      </c>
      <c r="BQ174" s="182">
        <f>'Returns per Bu.'!AE181</f>
        <v>0</v>
      </c>
      <c r="BR174" s="186">
        <f>'Returns per Bu.'!AF181</f>
        <v>-0.2232725295347697</v>
      </c>
      <c r="BS174" s="182">
        <f>'Returns per Bu.'!AM181</f>
        <v>0</v>
      </c>
      <c r="BT174" s="179">
        <f>'Returns per Bu.'!AN181</f>
        <v>3.4295768571428575</v>
      </c>
      <c r="BU174" s="182"/>
      <c r="BV174" s="15">
        <f t="shared" ref="BV174" si="93">BT174-BW174</f>
        <v>2.2969237959183677</v>
      </c>
      <c r="BW174" s="100">
        <f>'Returns per Bu.'!AJ181</f>
        <v>1.1326530612244898</v>
      </c>
      <c r="BX174" s="100"/>
      <c r="BY174" s="100">
        <f t="shared" ref="BY174" si="94">AS174</f>
        <v>0.82032992711370278</v>
      </c>
    </row>
    <row r="175" spans="1:77" ht="13.15" x14ac:dyDescent="0.4">
      <c r="A175" s="8">
        <v>43635</v>
      </c>
      <c r="C175" s="58"/>
      <c r="D175" s="310">
        <v>1.4487500071525574</v>
      </c>
      <c r="E175" s="311"/>
      <c r="F175" s="311">
        <v>130.94999999999999</v>
      </c>
      <c r="G175" s="310"/>
      <c r="H175" s="310">
        <v>4.1613750010728836</v>
      </c>
      <c r="I175" s="101"/>
      <c r="J175" s="291">
        <v>4.75</v>
      </c>
      <c r="K175" s="208"/>
      <c r="L175" s="12"/>
      <c r="M175" s="100">
        <f>'Returns per Gal.'!M182</f>
        <v>1.4487500071525574</v>
      </c>
      <c r="N175" s="115"/>
      <c r="O175" s="100">
        <f>'Returns per Gal.'!O182</f>
        <v>0.39752678571428568</v>
      </c>
      <c r="P175" s="100">
        <f>'Returns per Gal.'!P182</f>
        <v>0</v>
      </c>
      <c r="Q175" s="100">
        <f>'Returns per Gal.'!Q182</f>
        <v>1.8462767928668431</v>
      </c>
      <c r="R175" s="117"/>
      <c r="S175" s="115"/>
      <c r="T175" s="100">
        <f>'Returns per Gal.'!T182</f>
        <v>1.4862053575260299</v>
      </c>
      <c r="U175" s="115">
        <f>'Returns per Gal.'!U182</f>
        <v>0</v>
      </c>
      <c r="V175" s="100">
        <f>'Returns per Gal.'!V182</f>
        <v>0.14249999999999999</v>
      </c>
      <c r="W175" s="115">
        <f>'Returns per Gal.'!W182</f>
        <v>0</v>
      </c>
      <c r="X175" s="100">
        <f>'Returns per Gal.'!X182</f>
        <v>0.21914999999999998</v>
      </c>
      <c r="Y175" s="115">
        <f>'Returns per Gal.'!Y182</f>
        <v>0</v>
      </c>
      <c r="Z175" s="100">
        <f>'Returns per Gal.'!Z182</f>
        <v>1.8478553575260299</v>
      </c>
      <c r="AA175" s="115">
        <f>'Returns per Gal.'!AA182</f>
        <v>0</v>
      </c>
      <c r="AB175" s="100">
        <f>'Returns per Gal.'!AB182</f>
        <v>0.2135298575757576</v>
      </c>
      <c r="AC175" s="115">
        <f>'Returns per Gal.'!AC182</f>
        <v>0</v>
      </c>
      <c r="AD175" s="100">
        <f>'Returns per Gal.'!AD182</f>
        <v>2.0613852151017875</v>
      </c>
      <c r="AE175" s="115">
        <f>'Returns per Gal.'!AE182</f>
        <v>0</v>
      </c>
      <c r="AF175" s="100">
        <f>'Returns per Gal.'!AF182</f>
        <v>1.6638584293875018</v>
      </c>
      <c r="AG175" s="112"/>
      <c r="AH175" s="100"/>
      <c r="AI175" s="100">
        <f>'Returns per Gal.'!AI182</f>
        <v>0.17907143534081321</v>
      </c>
      <c r="AJ175" s="100">
        <f>'Returns per Gal.'!AH182</f>
        <v>0</v>
      </c>
      <c r="AK175" s="100">
        <f>'Returns per Gal.'!AK182</f>
        <v>-1.5785646591868208E-3</v>
      </c>
      <c r="AL175" s="100">
        <f>'Returns per Gal.'!AL182</f>
        <v>0</v>
      </c>
      <c r="AM175" s="100">
        <f>'Returns per Gal.'!AM182</f>
        <v>-0.21510842223494442</v>
      </c>
      <c r="AN175" s="87"/>
      <c r="AO175" s="15"/>
      <c r="AP175" s="88"/>
      <c r="AQ175" s="100">
        <f>'Returns per Gal.'!AQ182</f>
        <v>0.40451895043731784</v>
      </c>
      <c r="AR175" s="100">
        <f>'Returns per Gal.'!AR182</f>
        <v>0</v>
      </c>
      <c r="AS175" s="100">
        <f>'Returns per Gal.'!AS182</f>
        <v>0.82322696793002925</v>
      </c>
      <c r="AT175" s="100">
        <f>'Returns per Gal.'!AT182</f>
        <v>0</v>
      </c>
      <c r="AU175" s="100">
        <f>'Returns per Gal.'!AU182</f>
        <v>1.2277459183673471</v>
      </c>
      <c r="AV175" s="112">
        <f>'Returns per Gal.'!AV182</f>
        <v>0</v>
      </c>
      <c r="AW175" s="111">
        <f>'Returns per Gal.'!AW182</f>
        <v>0</v>
      </c>
      <c r="AX175" s="100">
        <f>'Returns per Gal.'!AX182</f>
        <v>1.5893959183673472</v>
      </c>
      <c r="AY175" s="100">
        <f>'Returns per Gal.'!AY182</f>
        <v>0</v>
      </c>
      <c r="AZ175" s="100">
        <f>'Returns per Gal.'!AZ182</f>
        <v>1.8029257759431048</v>
      </c>
      <c r="BA175" s="112">
        <f>'Returns per Gal.'!BA182</f>
        <v>0</v>
      </c>
      <c r="BB175" s="111"/>
      <c r="BC175" s="100">
        <f>'Returns per Gal.'!BD182</f>
        <v>0.25688087449949593</v>
      </c>
      <c r="BD175" s="100">
        <f>'Returns per Gal.'!BE182</f>
        <v>0</v>
      </c>
      <c r="BE175" s="100">
        <f>'Returns per Gal.'!BF182</f>
        <v>4.3351016923738328E-2</v>
      </c>
      <c r="BF175" s="100">
        <f>'Returns per Gal.'!BG182</f>
        <v>0</v>
      </c>
      <c r="BG175" s="100">
        <f>'Returns per Gal.'!BH182</f>
        <v>-0.21510842223494442</v>
      </c>
      <c r="BH175" s="100">
        <f>'Returns per Gal.'!BI182</f>
        <v>0</v>
      </c>
      <c r="BI175" s="100">
        <f>'Returns per Gal.'!BJ182</f>
        <v>0.25845943915868275</v>
      </c>
      <c r="BJ175" s="57"/>
      <c r="BL175" s="200">
        <f>'Returns per Bu.'!H182</f>
        <v>4.1613750010728836</v>
      </c>
      <c r="BM175" s="189">
        <f>'Returns per Bu.'!I182</f>
        <v>0</v>
      </c>
      <c r="BN175" s="183">
        <f>'Returns per Bu.'!Q182</f>
        <v>5.1695750200271604</v>
      </c>
      <c r="BO175" s="183">
        <f>'Returns per Bu.'!R182</f>
        <v>0</v>
      </c>
      <c r="BP175" s="361">
        <f>'Returns per Bu.'!S182</f>
        <v>3.559071418815039</v>
      </c>
      <c r="BQ175" s="182">
        <f>'Returns per Bu.'!AE182</f>
        <v>0</v>
      </c>
      <c r="BR175" s="186">
        <f>'Returns per Bu.'!AF182</f>
        <v>-0.186684516591509</v>
      </c>
      <c r="BS175" s="182">
        <f>'Returns per Bu.'!AM182</f>
        <v>0</v>
      </c>
      <c r="BT175" s="179">
        <f>'Returns per Bu.'!AN182</f>
        <v>3.4376885714285716</v>
      </c>
      <c r="BU175" s="182"/>
      <c r="BV175" s="15">
        <f t="shared" ref="BV175" si="95">BT175-BW175</f>
        <v>2.3050355102040818</v>
      </c>
      <c r="BW175" s="100">
        <f>'Returns per Bu.'!AJ182</f>
        <v>1.1326530612244898</v>
      </c>
      <c r="BX175" s="100"/>
      <c r="BY175" s="100">
        <f t="shared" ref="BY175" si="96">AS175</f>
        <v>0.82322696793002925</v>
      </c>
    </row>
    <row r="176" spans="1:77" ht="13.15" x14ac:dyDescent="0.4">
      <c r="A176" s="8">
        <v>43665</v>
      </c>
      <c r="C176" s="58"/>
      <c r="D176" s="310">
        <v>1.476818179542368</v>
      </c>
      <c r="E176" s="311"/>
      <c r="F176" s="311">
        <v>131.46590909090909</v>
      </c>
      <c r="G176" s="310"/>
      <c r="H176" s="310">
        <v>4.2723295390605927</v>
      </c>
      <c r="I176" s="101"/>
      <c r="J176" s="291">
        <v>4.3499999999999996</v>
      </c>
      <c r="K176" s="208"/>
      <c r="L176" s="12"/>
      <c r="M176" s="100">
        <f>'Returns per Gal.'!M183</f>
        <v>1.476818179542368</v>
      </c>
      <c r="N176" s="115"/>
      <c r="O176" s="100">
        <f>'Returns per Gal.'!O183</f>
        <v>0.39909293831168841</v>
      </c>
      <c r="P176" s="100">
        <f>'Returns per Gal.'!P183</f>
        <v>0</v>
      </c>
      <c r="Q176" s="100">
        <f>'Returns per Gal.'!Q183</f>
        <v>1.8759111178540564</v>
      </c>
      <c r="R176" s="117"/>
      <c r="S176" s="115"/>
      <c r="T176" s="100">
        <f>'Returns per Gal.'!T183</f>
        <v>1.525831978235926</v>
      </c>
      <c r="U176" s="115">
        <f>'Returns per Gal.'!U183</f>
        <v>0</v>
      </c>
      <c r="V176" s="100">
        <f>'Returns per Gal.'!V183</f>
        <v>0.1305</v>
      </c>
      <c r="W176" s="115">
        <f>'Returns per Gal.'!W183</f>
        <v>0</v>
      </c>
      <c r="X176" s="100">
        <f>'Returns per Gal.'!X183</f>
        <v>0.21914999999999998</v>
      </c>
      <c r="Y176" s="115">
        <f>'Returns per Gal.'!Y183</f>
        <v>0</v>
      </c>
      <c r="Z176" s="100">
        <f>'Returns per Gal.'!Z183</f>
        <v>1.875481978235926</v>
      </c>
      <c r="AA176" s="115">
        <f>'Returns per Gal.'!AA183</f>
        <v>0</v>
      </c>
      <c r="AB176" s="100">
        <f>'Returns per Gal.'!AB183</f>
        <v>0.2135298575757576</v>
      </c>
      <c r="AC176" s="115">
        <f>'Returns per Gal.'!AC183</f>
        <v>0</v>
      </c>
      <c r="AD176" s="100">
        <f>'Returns per Gal.'!AD183</f>
        <v>2.0890118358116836</v>
      </c>
      <c r="AE176" s="115">
        <f>'Returns per Gal.'!AE183</f>
        <v>0</v>
      </c>
      <c r="AF176" s="100">
        <f>'Returns per Gal.'!AF183</f>
        <v>1.6899188974999952</v>
      </c>
      <c r="AG176" s="112"/>
      <c r="AH176" s="100"/>
      <c r="AI176" s="100">
        <f>'Returns per Gal.'!AI183</f>
        <v>0.18107913961813041</v>
      </c>
      <c r="AJ176" s="100">
        <f>'Returns per Gal.'!AH183</f>
        <v>0</v>
      </c>
      <c r="AK176" s="100">
        <f>'Returns per Gal.'!AK183</f>
        <v>4.2913961813040302E-4</v>
      </c>
      <c r="AL176" s="100">
        <f>'Returns per Gal.'!AL183</f>
        <v>0</v>
      </c>
      <c r="AM176" s="100">
        <f>'Returns per Gal.'!AM183</f>
        <v>-0.21310071795762719</v>
      </c>
      <c r="AN176" s="87"/>
      <c r="AO176" s="15"/>
      <c r="AP176" s="88"/>
      <c r="AQ176" s="100">
        <f>'Returns per Gal.'!AQ183</f>
        <v>0.40451895043731784</v>
      </c>
      <c r="AR176" s="100">
        <f>'Returns per Gal.'!AR183</f>
        <v>0</v>
      </c>
      <c r="AS176" s="100">
        <f>'Returns per Gal.'!AS183</f>
        <v>0.82612400874635572</v>
      </c>
      <c r="AT176" s="100">
        <f>'Returns per Gal.'!AT183</f>
        <v>0</v>
      </c>
      <c r="AU176" s="100">
        <f>'Returns per Gal.'!AU183</f>
        <v>1.2306429591836736</v>
      </c>
      <c r="AV176" s="112">
        <f>'Returns per Gal.'!AV183</f>
        <v>0</v>
      </c>
      <c r="AW176" s="111">
        <f>'Returns per Gal.'!AW183</f>
        <v>0</v>
      </c>
      <c r="AX176" s="100">
        <f>'Returns per Gal.'!AX183</f>
        <v>1.5802929591836736</v>
      </c>
      <c r="AY176" s="100">
        <f>'Returns per Gal.'!AY183</f>
        <v>0</v>
      </c>
      <c r="AZ176" s="100">
        <f>'Returns per Gal.'!AZ183</f>
        <v>1.7938228167594312</v>
      </c>
      <c r="BA176" s="112">
        <f>'Returns per Gal.'!BA183</f>
        <v>0</v>
      </c>
      <c r="BB176" s="111"/>
      <c r="BC176" s="100">
        <f>'Returns per Gal.'!BD183</f>
        <v>0.29561815867038277</v>
      </c>
      <c r="BD176" s="100">
        <f>'Returns per Gal.'!BE183</f>
        <v>0</v>
      </c>
      <c r="BE176" s="100">
        <f>'Returns per Gal.'!BF183</f>
        <v>8.2088301094625171E-2</v>
      </c>
      <c r="BF176" s="100">
        <f>'Returns per Gal.'!BG183</f>
        <v>0</v>
      </c>
      <c r="BG176" s="100">
        <f>'Returns per Gal.'!BH183</f>
        <v>-0.21310071795762719</v>
      </c>
      <c r="BH176" s="100">
        <f>'Returns per Gal.'!BI183</f>
        <v>0</v>
      </c>
      <c r="BI176" s="100">
        <f>'Returns per Gal.'!BJ183</f>
        <v>0.29518901905225237</v>
      </c>
      <c r="BJ176" s="57"/>
      <c r="BL176" s="200">
        <f>'Returns per Bu.'!H183</f>
        <v>4.2723295390605927</v>
      </c>
      <c r="BM176" s="189">
        <f>'Returns per Bu.'!I183</f>
        <v>0</v>
      </c>
      <c r="BN176" s="183">
        <f>'Returns per Bu.'!Q183</f>
        <v>5.2525511299913576</v>
      </c>
      <c r="BO176" s="183">
        <f>'Returns per Bu.'!R183</f>
        <v>0</v>
      </c>
      <c r="BP176" s="361">
        <f>'Returns per Bu.'!S183</f>
        <v>3.6756475287792361</v>
      </c>
      <c r="BQ176" s="182">
        <f>'Returns per Bu.'!AE183</f>
        <v>0</v>
      </c>
      <c r="BR176" s="186">
        <f>'Returns per Bu.'!AF183</f>
        <v>-0.18494210549214121</v>
      </c>
      <c r="BS176" s="182">
        <f>'Returns per Bu.'!AM183</f>
        <v>0</v>
      </c>
      <c r="BT176" s="179">
        <f>'Returns per Bu.'!AN183</f>
        <v>3.4458002857142858</v>
      </c>
      <c r="BU176" s="182"/>
      <c r="BV176" s="15">
        <f t="shared" ref="BV176" si="97">BT176-BW176</f>
        <v>2.3131472244897959</v>
      </c>
      <c r="BW176" s="100">
        <f>'Returns per Bu.'!AJ183</f>
        <v>1.1326530612244898</v>
      </c>
      <c r="BX176" s="100"/>
      <c r="BY176" s="100">
        <f t="shared" ref="BY176" si="98">AS176</f>
        <v>0.82612400874635572</v>
      </c>
    </row>
    <row r="177" spans="1:77" ht="13.15" x14ac:dyDescent="0.4">
      <c r="A177" s="8">
        <v>43696</v>
      </c>
      <c r="C177" s="58"/>
      <c r="D177" s="310">
        <v>1.3538636403734032</v>
      </c>
      <c r="E177" s="311"/>
      <c r="F177" s="311">
        <v>126.82954545454545</v>
      </c>
      <c r="G177" s="310"/>
      <c r="H177" s="310">
        <v>3.7810795588926838</v>
      </c>
      <c r="I177" s="101"/>
      <c r="J177" s="291">
        <v>4.1100000000000003</v>
      </c>
      <c r="K177" s="208"/>
      <c r="M177" s="100">
        <f>'Returns per Gal.'!M184</f>
        <v>1.3538636403734032</v>
      </c>
      <c r="N177" s="115"/>
      <c r="O177" s="100">
        <f>'Returns per Gal.'!O184</f>
        <v>0.38501826298701297</v>
      </c>
      <c r="P177" s="100">
        <f>'Returns per Gal.'!P184</f>
        <v>0</v>
      </c>
      <c r="Q177" s="100">
        <f>'Returns per Gal.'!Q184</f>
        <v>1.7388819033604161</v>
      </c>
      <c r="R177" s="117"/>
      <c r="S177" s="115"/>
      <c r="T177" s="100">
        <f>'Returns per Gal.'!T184</f>
        <v>1.3503855567473873</v>
      </c>
      <c r="U177" s="115">
        <f>'Returns per Gal.'!U184</f>
        <v>0</v>
      </c>
      <c r="V177" s="100">
        <f>'Returns per Gal.'!V184</f>
        <v>0.12329999999999999</v>
      </c>
      <c r="W177" s="115">
        <f>'Returns per Gal.'!W184</f>
        <v>0</v>
      </c>
      <c r="X177" s="100">
        <f>'Returns per Gal.'!X184</f>
        <v>0.21914999999999998</v>
      </c>
      <c r="Y177" s="115">
        <f>'Returns per Gal.'!Y184</f>
        <v>0</v>
      </c>
      <c r="Z177" s="100">
        <f>'Returns per Gal.'!Z184</f>
        <v>1.6928355567473872</v>
      </c>
      <c r="AA177" s="115">
        <f>'Returns per Gal.'!AA184</f>
        <v>0</v>
      </c>
      <c r="AB177" s="100">
        <f>'Returns per Gal.'!AB184</f>
        <v>0.2135298575757576</v>
      </c>
      <c r="AC177" s="115">
        <f>'Returns per Gal.'!AC184</f>
        <v>0</v>
      </c>
      <c r="AD177" s="100">
        <f>'Returns per Gal.'!AD184</f>
        <v>1.9063654143231448</v>
      </c>
      <c r="AE177" s="115">
        <f>'Returns per Gal.'!AE184</f>
        <v>0</v>
      </c>
      <c r="AF177" s="100">
        <f>'Returns per Gal.'!AF184</f>
        <v>1.5213471513361319</v>
      </c>
      <c r="AG177" s="112"/>
      <c r="AH177" s="100"/>
      <c r="AI177" s="100">
        <f>'Returns per Gal.'!AI184</f>
        <v>0.22669634661302893</v>
      </c>
      <c r="AJ177" s="100">
        <f>'Returns per Gal.'!AH184</f>
        <v>0</v>
      </c>
      <c r="AK177" s="100">
        <f>'Returns per Gal.'!AK184</f>
        <v>4.6046346613028977E-2</v>
      </c>
      <c r="AL177" s="100">
        <f>'Returns per Gal.'!AL184</f>
        <v>0</v>
      </c>
      <c r="AM177" s="100">
        <f>'Returns per Gal.'!AM184</f>
        <v>-0.16748351096272862</v>
      </c>
      <c r="AN177" s="87"/>
      <c r="AO177" s="15"/>
      <c r="AP177" s="88"/>
      <c r="AQ177" s="100">
        <f>'Returns per Gal.'!AQ184</f>
        <v>0.40451895043731784</v>
      </c>
      <c r="AR177" s="100">
        <f>'Returns per Gal.'!AR184</f>
        <v>0</v>
      </c>
      <c r="AS177" s="100">
        <f>'Returns per Gal.'!AS184</f>
        <v>0.82902104956268219</v>
      </c>
      <c r="AT177" s="100">
        <f>'Returns per Gal.'!AT184</f>
        <v>0</v>
      </c>
      <c r="AU177" s="100">
        <f>'Returns per Gal.'!AU184</f>
        <v>1.2335400000000001</v>
      </c>
      <c r="AV177" s="112">
        <f>'Returns per Gal.'!AV184</f>
        <v>0</v>
      </c>
      <c r="AW177" s="111">
        <f>'Returns per Gal.'!AW184</f>
        <v>0</v>
      </c>
      <c r="AX177" s="100">
        <f>'Returns per Gal.'!AX184</f>
        <v>1.57599</v>
      </c>
      <c r="AY177" s="100">
        <f>'Returns per Gal.'!AY184</f>
        <v>0</v>
      </c>
      <c r="AZ177" s="100">
        <f>'Returns per Gal.'!AZ184</f>
        <v>1.7895198575757576</v>
      </c>
      <c r="BA177" s="112">
        <f>'Returns per Gal.'!BA184</f>
        <v>0</v>
      </c>
      <c r="BB177" s="111"/>
      <c r="BC177" s="100">
        <f>'Returns per Gal.'!BD184</f>
        <v>0.16289190336041615</v>
      </c>
      <c r="BD177" s="100">
        <f>'Returns per Gal.'!BE184</f>
        <v>0</v>
      </c>
      <c r="BE177" s="100">
        <f>'Returns per Gal.'!BF184</f>
        <v>-5.0637954215341452E-2</v>
      </c>
      <c r="BF177" s="100">
        <f>'Returns per Gal.'!BG184</f>
        <v>0</v>
      </c>
      <c r="BG177" s="100">
        <f>'Returns per Gal.'!BH184</f>
        <v>-0.16748351096272862</v>
      </c>
      <c r="BH177" s="100">
        <f>'Returns per Gal.'!BI184</f>
        <v>0</v>
      </c>
      <c r="BI177" s="100">
        <f>'Returns per Gal.'!BJ184</f>
        <v>0.11684555674738717</v>
      </c>
      <c r="BJ177" s="57"/>
      <c r="BL177" s="200">
        <f>'Returns per Bu.'!H184</f>
        <v>3.7810795588926838</v>
      </c>
      <c r="BM177" s="189">
        <f>'Returns per Bu.'!I184</f>
        <v>0</v>
      </c>
      <c r="BN177" s="183">
        <f>'Returns per Bu.'!Q184</f>
        <v>4.8688693294091649</v>
      </c>
      <c r="BO177" s="183">
        <f>'Returns per Bu.'!R184</f>
        <v>0</v>
      </c>
      <c r="BP177" s="361">
        <f>'Returns per Bu.'!S184</f>
        <v>3.3121257281970435</v>
      </c>
      <c r="BQ177" s="182">
        <f>'Returns per Bu.'!AE184</f>
        <v>0</v>
      </c>
      <c r="BR177" s="186">
        <f>'Returns per Bu.'!AF184</f>
        <v>-0.14535264568569931</v>
      </c>
      <c r="BS177" s="182">
        <f>'Returns per Bu.'!AM184</f>
        <v>0</v>
      </c>
      <c r="BT177" s="179">
        <f>'Returns per Bu.'!AN184</f>
        <v>3.4539120000000003</v>
      </c>
      <c r="BU177" s="182"/>
      <c r="BV177" s="15">
        <f t="shared" ref="BV177" si="99">BT177-BW177</f>
        <v>2.3212589387755105</v>
      </c>
      <c r="BW177" s="100">
        <f>'Returns per Bu.'!AJ184</f>
        <v>1.1326530612244898</v>
      </c>
      <c r="BX177" s="100"/>
      <c r="BY177" s="100">
        <f t="shared" ref="BY177" si="100">AS177</f>
        <v>0.82902104956268219</v>
      </c>
    </row>
    <row r="178" spans="1:77" ht="13.15" x14ac:dyDescent="0.4">
      <c r="A178" s="8">
        <v>43727</v>
      </c>
      <c r="C178" s="58"/>
      <c r="D178" s="310">
        <v>1.3025000154972077</v>
      </c>
      <c r="E178" s="311"/>
      <c r="F178" s="311">
        <v>130.72499999999999</v>
      </c>
      <c r="G178" s="310"/>
      <c r="H178" s="310">
        <v>3.6517812460660934</v>
      </c>
      <c r="I178" s="101"/>
      <c r="J178" s="291">
        <v>4.6100000000000003</v>
      </c>
      <c r="K178" s="208"/>
      <c r="M178" s="100">
        <f>'Returns per Gal.'!M185</f>
        <v>1.3025000154972077</v>
      </c>
      <c r="N178" s="115"/>
      <c r="O178" s="100">
        <f>'Returns per Gal.'!O185</f>
        <v>0.39684375000000005</v>
      </c>
      <c r="P178" s="100">
        <f>'Returns per Gal.'!P185</f>
        <v>0</v>
      </c>
      <c r="Q178" s="100">
        <f>'Returns per Gal.'!Q185</f>
        <v>1.6993437654972077</v>
      </c>
      <c r="R178" s="117"/>
      <c r="S178" s="115"/>
      <c r="T178" s="100">
        <f>'Returns per Gal.'!T185</f>
        <v>1.3042075878807478</v>
      </c>
      <c r="U178" s="115">
        <f>'Returns per Gal.'!U185</f>
        <v>0</v>
      </c>
      <c r="V178" s="100">
        <f>'Returns per Gal.'!V185</f>
        <v>0.13830000000000001</v>
      </c>
      <c r="W178" s="115">
        <f>'Returns per Gal.'!W185</f>
        <v>0</v>
      </c>
      <c r="X178" s="100">
        <f>'Returns per Gal.'!X185</f>
        <v>0.21914999999999998</v>
      </c>
      <c r="Y178" s="115">
        <f>'Returns per Gal.'!Y185</f>
        <v>0</v>
      </c>
      <c r="Z178" s="100">
        <f>'Returns per Gal.'!Z185</f>
        <v>1.6616575878807478</v>
      </c>
      <c r="AA178" s="115">
        <f>'Returns per Gal.'!AA185</f>
        <v>0</v>
      </c>
      <c r="AB178" s="100">
        <f>'Returns per Gal.'!AB185</f>
        <v>0.2135298575757576</v>
      </c>
      <c r="AC178" s="115">
        <f>'Returns per Gal.'!AC185</f>
        <v>0</v>
      </c>
      <c r="AD178" s="100">
        <f>'Returns per Gal.'!AD185</f>
        <v>1.8751874454565054</v>
      </c>
      <c r="AE178" s="115">
        <f>'Returns per Gal.'!AE185</f>
        <v>0</v>
      </c>
      <c r="AF178" s="100">
        <f>'Returns per Gal.'!AF185</f>
        <v>1.4783436954565055</v>
      </c>
      <c r="AG178" s="112"/>
      <c r="AH178" s="100"/>
      <c r="AI178" s="100">
        <f>'Returns per Gal.'!AI185</f>
        <v>0.21833617761645993</v>
      </c>
      <c r="AJ178" s="100">
        <f>'Returns per Gal.'!AH185</f>
        <v>0</v>
      </c>
      <c r="AK178" s="100">
        <f>'Returns per Gal.'!AK185</f>
        <v>3.7686177616459871E-2</v>
      </c>
      <c r="AL178" s="100">
        <f>'Returns per Gal.'!AL185</f>
        <v>0</v>
      </c>
      <c r="AM178" s="100">
        <f>'Returns per Gal.'!AM185</f>
        <v>-0.17584367995929773</v>
      </c>
      <c r="AN178" s="87"/>
      <c r="AO178" s="15"/>
      <c r="AP178" s="88"/>
      <c r="AQ178" s="100">
        <f>'Returns per Gal.'!AQ185</f>
        <v>0.395021645021645</v>
      </c>
      <c r="AR178" s="100">
        <f>'Returns per Gal.'!AR185</f>
        <v>0</v>
      </c>
      <c r="AS178" s="100">
        <f>'Returns per Gal.'!AS185</f>
        <v>0.85868199855699867</v>
      </c>
      <c r="AT178" s="100">
        <f>'Returns per Gal.'!AT185</f>
        <v>0</v>
      </c>
      <c r="AU178" s="100">
        <f>'Returns per Gal.'!AU185</f>
        <v>1.2537036435786437</v>
      </c>
      <c r="AV178" s="112">
        <f>'Returns per Gal.'!AV185</f>
        <v>0</v>
      </c>
      <c r="AW178" s="111">
        <f>'Returns per Gal.'!AW185</f>
        <v>0</v>
      </c>
      <c r="AX178" s="100">
        <f>'Returns per Gal.'!AX185</f>
        <v>1.6111536435786438</v>
      </c>
      <c r="AY178" s="100">
        <f>'Returns per Gal.'!AY185</f>
        <v>0</v>
      </c>
      <c r="AZ178" s="100">
        <f>'Returns per Gal.'!AZ185</f>
        <v>1.8246835011544014</v>
      </c>
      <c r="BA178" s="112">
        <f>'Returns per Gal.'!BA185</f>
        <v>0</v>
      </c>
      <c r="BB178" s="111"/>
      <c r="BC178" s="100">
        <f>'Returns per Gal.'!BD185</f>
        <v>8.8190121918563902E-2</v>
      </c>
      <c r="BD178" s="100">
        <f>'Returns per Gal.'!BE185</f>
        <v>0</v>
      </c>
      <c r="BE178" s="100">
        <f>'Returns per Gal.'!BF185</f>
        <v>-0.1253397356571937</v>
      </c>
      <c r="BF178" s="100">
        <f>'Returns per Gal.'!BG185</f>
        <v>0</v>
      </c>
      <c r="BG178" s="100">
        <f>'Returns per Gal.'!BH185</f>
        <v>-0.17584367995929773</v>
      </c>
      <c r="BH178" s="100">
        <f>'Returns per Gal.'!BI185</f>
        <v>0</v>
      </c>
      <c r="BI178" s="100">
        <f>'Returns per Gal.'!BJ185</f>
        <v>5.0503944302104031E-2</v>
      </c>
      <c r="BJ178" s="57"/>
      <c r="BL178" s="200">
        <f>'Returns per Bu.'!H185</f>
        <v>3.6517812460660934</v>
      </c>
      <c r="BM178" s="189">
        <f>'Returns per Bu.'!I185</f>
        <v>0</v>
      </c>
      <c r="BN178" s="183">
        <f>'Returns per Bu.'!Q185</f>
        <v>4.7581625433921815</v>
      </c>
      <c r="BO178" s="183">
        <f>'Returns per Bu.'!R185</f>
        <v>0</v>
      </c>
      <c r="BP178" s="361">
        <f>'Returns per Bu.'!S185</f>
        <v>3.1594189421800598</v>
      </c>
      <c r="BQ178" s="182">
        <f>'Returns per Bu.'!AE185</f>
        <v>0</v>
      </c>
      <c r="BR178" s="186">
        <f>'Returns per Bu.'!AF185</f>
        <v>-0.15260812221019907</v>
      </c>
      <c r="BS178" s="182">
        <f>'Returns per Bu.'!AM185</f>
        <v>0</v>
      </c>
      <c r="BT178" s="179">
        <f>'Returns per Bu.'!AN185</f>
        <v>3.5103702020202019</v>
      </c>
      <c r="BU178" s="182"/>
      <c r="BV178" s="15">
        <f t="shared" ref="BV178" si="101">BT178-BW178</f>
        <v>2.4043095959595959</v>
      </c>
      <c r="BW178" s="100">
        <f>'Returns per Bu.'!AJ185</f>
        <v>1.106060606060606</v>
      </c>
      <c r="BX178" s="100"/>
      <c r="BY178" s="100">
        <f t="shared" ref="BY178" si="102">AS178</f>
        <v>0.85868199855699867</v>
      </c>
    </row>
    <row r="179" spans="1:77" ht="13.15" x14ac:dyDescent="0.4">
      <c r="A179" s="8">
        <v>43757</v>
      </c>
      <c r="C179" s="58"/>
      <c r="D179" s="310">
        <v>1.4821428599811735</v>
      </c>
      <c r="E179" s="311"/>
      <c r="F179" s="311">
        <v>139.82142857142858</v>
      </c>
      <c r="G179" s="310"/>
      <c r="H179" s="310">
        <v>3.8441250085830689</v>
      </c>
      <c r="I179" s="101"/>
      <c r="J179" s="291">
        <v>4.6900000000000004</v>
      </c>
      <c r="K179" s="208"/>
      <c r="M179" s="100">
        <f>'Returns per Gal.'!M186</f>
        <v>1.4821428599811735</v>
      </c>
      <c r="N179" s="115"/>
      <c r="O179" s="100">
        <f>'Returns per Gal.'!O186</f>
        <v>0.4244579081632654</v>
      </c>
      <c r="P179" s="100">
        <f>'Returns per Gal.'!P186</f>
        <v>0</v>
      </c>
      <c r="Q179" s="100">
        <f>'Returns per Gal.'!Q186</f>
        <v>1.9066007681444388</v>
      </c>
      <c r="R179" s="117"/>
      <c r="S179" s="115"/>
      <c r="T179" s="100">
        <f>'Returns per Gal.'!T186</f>
        <v>1.3729017887796675</v>
      </c>
      <c r="U179" s="115">
        <f>'Returns per Gal.'!U186</f>
        <v>0</v>
      </c>
      <c r="V179" s="100">
        <f>'Returns per Gal.'!V186</f>
        <v>0.14070000000000002</v>
      </c>
      <c r="W179" s="115">
        <f>'Returns per Gal.'!W186</f>
        <v>0</v>
      </c>
      <c r="X179" s="100">
        <f>'Returns per Gal.'!X186</f>
        <v>0.21914999999999998</v>
      </c>
      <c r="Y179" s="115">
        <f>'Returns per Gal.'!Y186</f>
        <v>0</v>
      </c>
      <c r="Z179" s="100">
        <f>'Returns per Gal.'!Z186</f>
        <v>1.7327517887796675</v>
      </c>
      <c r="AA179" s="115">
        <f>'Returns per Gal.'!AA186</f>
        <v>0</v>
      </c>
      <c r="AB179" s="100">
        <f>'Returns per Gal.'!AB186</f>
        <v>0.2135298575757576</v>
      </c>
      <c r="AC179" s="115">
        <f>'Returns per Gal.'!AC186</f>
        <v>0</v>
      </c>
      <c r="AD179" s="100">
        <f>'Returns per Gal.'!AD186</f>
        <v>1.9462816463554251</v>
      </c>
      <c r="AE179" s="115">
        <f>'Returns per Gal.'!AE186</f>
        <v>0</v>
      </c>
      <c r="AF179" s="100">
        <f>'Returns per Gal.'!AF186</f>
        <v>1.5218237381921598</v>
      </c>
      <c r="AG179" s="112"/>
      <c r="AH179" s="100"/>
      <c r="AI179" s="100">
        <f>'Returns per Gal.'!AI186</f>
        <v>0.35449897936477126</v>
      </c>
      <c r="AJ179" s="100">
        <f>'Returns per Gal.'!AH186</f>
        <v>0</v>
      </c>
      <c r="AK179" s="100">
        <f>'Returns per Gal.'!AK186</f>
        <v>0.17384897936477128</v>
      </c>
      <c r="AL179" s="100">
        <f>'Returns per Gal.'!AL186</f>
        <v>0</v>
      </c>
      <c r="AM179" s="100">
        <f>'Returns per Gal.'!AM186</f>
        <v>-3.9680878210986315E-2</v>
      </c>
      <c r="AN179" s="87"/>
      <c r="AO179" s="15"/>
      <c r="AP179" s="88"/>
      <c r="AQ179" s="100">
        <f>'Returns per Gal.'!AQ186</f>
        <v>0.395021645021645</v>
      </c>
      <c r="AR179" s="100">
        <f>'Returns per Gal.'!AR186</f>
        <v>0</v>
      </c>
      <c r="AS179" s="100">
        <f>'Returns per Gal.'!AS186</f>
        <v>0.86180844155844172</v>
      </c>
      <c r="AT179" s="100">
        <f>'Returns per Gal.'!AT186</f>
        <v>0</v>
      </c>
      <c r="AU179" s="100">
        <f>'Returns per Gal.'!AU186</f>
        <v>1.2568300865800868</v>
      </c>
      <c r="AV179" s="112">
        <f>'Returns per Gal.'!AV186</f>
        <v>0</v>
      </c>
      <c r="AW179" s="111">
        <f>'Returns per Gal.'!AW186</f>
        <v>0</v>
      </c>
      <c r="AX179" s="100">
        <f>'Returns per Gal.'!AX186</f>
        <v>1.6166800865800868</v>
      </c>
      <c r="AY179" s="100">
        <f>'Returns per Gal.'!AY186</f>
        <v>0</v>
      </c>
      <c r="AZ179" s="100">
        <f>'Returns per Gal.'!AZ186</f>
        <v>1.8302099441558444</v>
      </c>
      <c r="BA179" s="112">
        <f>'Returns per Gal.'!BA186</f>
        <v>0</v>
      </c>
      <c r="BB179" s="111"/>
      <c r="BC179" s="100">
        <f>'Returns per Gal.'!BD186</f>
        <v>0.28992068156435202</v>
      </c>
      <c r="BD179" s="100">
        <f>'Returns per Gal.'!BE186</f>
        <v>0</v>
      </c>
      <c r="BE179" s="100">
        <f>'Returns per Gal.'!BF186</f>
        <v>7.6390823988594425E-2</v>
      </c>
      <c r="BF179" s="100">
        <f>'Returns per Gal.'!BG186</f>
        <v>0</v>
      </c>
      <c r="BG179" s="100">
        <f>'Returns per Gal.'!BH186</f>
        <v>-3.9680878210986315E-2</v>
      </c>
      <c r="BH179" s="100">
        <f>'Returns per Gal.'!BI186</f>
        <v>0</v>
      </c>
      <c r="BI179" s="100">
        <f>'Returns per Gal.'!BJ186</f>
        <v>0.11607170219958074</v>
      </c>
      <c r="BJ179" s="57"/>
      <c r="BL179" s="200">
        <f>'Returns per Bu.'!H186</f>
        <v>3.8441250085830689</v>
      </c>
      <c r="BM179" s="189">
        <f>'Returns per Bu.'!I186</f>
        <v>0</v>
      </c>
      <c r="BN179" s="183">
        <f>'Returns per Bu.'!Q186</f>
        <v>5.3384821508044293</v>
      </c>
      <c r="BO179" s="183">
        <f>'Returns per Bu.'!R186</f>
        <v>0</v>
      </c>
      <c r="BP179" s="361">
        <f>'Returns per Bu.'!S186</f>
        <v>3.7330185495923076</v>
      </c>
      <c r="BQ179" s="182">
        <f>'Returns per Bu.'!AE186</f>
        <v>0</v>
      </c>
      <c r="BR179" s="186">
        <f>'Returns per Bu.'!AF186</f>
        <v>-3.4437543122572793E-2</v>
      </c>
      <c r="BS179" s="182">
        <f>'Returns per Bu.'!AM186</f>
        <v>0</v>
      </c>
      <c r="BT179" s="179">
        <f>'Returns per Bu.'!AN186</f>
        <v>3.5191242424242426</v>
      </c>
      <c r="BU179" s="182"/>
      <c r="BV179" s="15">
        <f t="shared" ref="BV179:BV180" si="103">BT179-BW179</f>
        <v>2.4130636363636366</v>
      </c>
      <c r="BW179" s="100">
        <f>'Returns per Bu.'!AJ186</f>
        <v>1.106060606060606</v>
      </c>
      <c r="BX179" s="100"/>
      <c r="BY179" s="100">
        <f>AS179</f>
        <v>0.86180844155844172</v>
      </c>
    </row>
    <row r="180" spans="1:77" ht="13.15" x14ac:dyDescent="0.4">
      <c r="A180" s="8">
        <v>43788</v>
      </c>
      <c r="C180" s="58"/>
      <c r="D180" s="310">
        <v>1.4331578869568673</v>
      </c>
      <c r="E180" s="311"/>
      <c r="F180" s="311">
        <v>138.44736842105263</v>
      </c>
      <c r="G180" s="310"/>
      <c r="H180" s="310">
        <v>3.6492434172881274</v>
      </c>
      <c r="I180" s="101"/>
      <c r="J180" s="291">
        <v>4.7300000000000004</v>
      </c>
      <c r="K180" s="208"/>
      <c r="M180" s="100">
        <f>'Returns per Gal.'!M187</f>
        <v>1.4331578869568673</v>
      </c>
      <c r="N180" s="115"/>
      <c r="O180" s="100">
        <f>'Returns per Gal.'!O187</f>
        <v>0.42028665413533833</v>
      </c>
      <c r="P180" s="100">
        <f>'Returns per Gal.'!P187</f>
        <v>0</v>
      </c>
      <c r="Q180" s="100">
        <f>'Returns per Gal.'!Q187</f>
        <v>1.8534445410922056</v>
      </c>
      <c r="R180" s="117"/>
      <c r="S180" s="115"/>
      <c r="T180" s="100">
        <f>'Returns per Gal.'!T187</f>
        <v>1.3033012204600456</v>
      </c>
      <c r="U180" s="115">
        <f>'Returns per Gal.'!U187</f>
        <v>0</v>
      </c>
      <c r="V180" s="100">
        <f>'Returns per Gal.'!V187</f>
        <v>0.14190000000000003</v>
      </c>
      <c r="W180" s="115">
        <f>'Returns per Gal.'!W187</f>
        <v>0</v>
      </c>
      <c r="X180" s="100">
        <f>'Returns per Gal.'!X187</f>
        <v>0.21914999999999998</v>
      </c>
      <c r="Y180" s="115">
        <f>'Returns per Gal.'!Y187</f>
        <v>0</v>
      </c>
      <c r="Z180" s="100">
        <f>'Returns per Gal.'!Z187</f>
        <v>1.6643512204600457</v>
      </c>
      <c r="AA180" s="115">
        <f>'Returns per Gal.'!AA187</f>
        <v>0</v>
      </c>
      <c r="AB180" s="100">
        <f>'Returns per Gal.'!AB187</f>
        <v>0.2135298575757576</v>
      </c>
      <c r="AC180" s="115">
        <f>'Returns per Gal.'!AC187</f>
        <v>0</v>
      </c>
      <c r="AD180" s="100">
        <f>'Returns per Gal.'!AD187</f>
        <v>1.8778810780358033</v>
      </c>
      <c r="AE180" s="115">
        <f>'Returns per Gal.'!AE187</f>
        <v>0</v>
      </c>
      <c r="AF180" s="100">
        <f>'Returns per Gal.'!AF187</f>
        <v>1.457594423900465</v>
      </c>
      <c r="AG180" s="112"/>
      <c r="AH180" s="100"/>
      <c r="AI180" s="100">
        <f>'Returns per Gal.'!AI187</f>
        <v>0.36974332063215998</v>
      </c>
      <c r="AJ180" s="100">
        <f>'Returns per Gal.'!AH187</f>
        <v>0</v>
      </c>
      <c r="AK180" s="100">
        <f>'Returns per Gal.'!AK187</f>
        <v>0.18909332063215989</v>
      </c>
      <c r="AL180" s="100">
        <f>'Returns per Gal.'!AL187</f>
        <v>0</v>
      </c>
      <c r="AM180" s="100">
        <f>'Returns per Gal.'!AM187</f>
        <v>-2.4436536943597709E-2</v>
      </c>
      <c r="AN180" s="87"/>
      <c r="AO180" s="15"/>
      <c r="AP180" s="88"/>
      <c r="AQ180" s="100">
        <f>'Returns per Gal.'!AQ187</f>
        <v>0.395021645021645</v>
      </c>
      <c r="AR180" s="100">
        <f>'Returns per Gal.'!AR187</f>
        <v>0</v>
      </c>
      <c r="AS180" s="100">
        <f>'Returns per Gal.'!AS187</f>
        <v>0.86493488455988454</v>
      </c>
      <c r="AT180" s="100">
        <f>'Returns per Gal.'!AT187</f>
        <v>0</v>
      </c>
      <c r="AU180" s="100">
        <f>'Returns per Gal.'!AU187</f>
        <v>1.2599565295815296</v>
      </c>
      <c r="AV180" s="112">
        <f>'Returns per Gal.'!AV187</f>
        <v>0</v>
      </c>
      <c r="AW180" s="111">
        <f>'Returns per Gal.'!AW187</f>
        <v>0</v>
      </c>
      <c r="AX180" s="100">
        <f>'Returns per Gal.'!AX187</f>
        <v>1.6210065295815297</v>
      </c>
      <c r="AY180" s="100">
        <f>'Returns per Gal.'!AY187</f>
        <v>0</v>
      </c>
      <c r="AZ180" s="100">
        <f>'Returns per Gal.'!AZ187</f>
        <v>1.8345363871572873</v>
      </c>
      <c r="BA180" s="112">
        <f>'Returns per Gal.'!BA187</f>
        <v>0</v>
      </c>
      <c r="BB180" s="111"/>
      <c r="BC180" s="100">
        <f>'Returns per Gal.'!BD187</f>
        <v>0.23243801151067589</v>
      </c>
      <c r="BD180" s="100">
        <f>'Returns per Gal.'!BE187</f>
        <v>0</v>
      </c>
      <c r="BE180" s="100">
        <f>'Returns per Gal.'!BF187</f>
        <v>1.8908153934918293E-2</v>
      </c>
      <c r="BF180" s="100">
        <f>'Returns per Gal.'!BG187</f>
        <v>0</v>
      </c>
      <c r="BG180" s="100">
        <f>'Returns per Gal.'!BH187</f>
        <v>-2.4436536943597709E-2</v>
      </c>
      <c r="BH180" s="100">
        <f>'Returns per Gal.'!BI187</f>
        <v>0</v>
      </c>
      <c r="BI180" s="100">
        <f>'Returns per Gal.'!BJ187</f>
        <v>4.3344690878516001E-2</v>
      </c>
      <c r="BJ180" s="57"/>
      <c r="BL180" s="200">
        <f>'Returns per Bu.'!H187</f>
        <v>3.6492434172881274</v>
      </c>
      <c r="BM180" s="189">
        <f>'Returns per Bu.'!I187</f>
        <v>0</v>
      </c>
      <c r="BN180" s="183">
        <f>'Returns per Bu.'!Q187</f>
        <v>5.1896447150581757</v>
      </c>
      <c r="BO180" s="183">
        <f>'Returns per Bu.'!R187</f>
        <v>0</v>
      </c>
      <c r="BP180" s="361">
        <f>'Returns per Bu.'!S187</f>
        <v>3.5808211138460542</v>
      </c>
      <c r="BQ180" s="182">
        <f>'Returns per Bu.'!AE187</f>
        <v>0</v>
      </c>
      <c r="BR180" s="186">
        <f>'Returns per Bu.'!AF187</f>
        <v>-2.1207552168754543E-2</v>
      </c>
      <c r="BS180" s="182">
        <f>'Returns per Bu.'!AM187</f>
        <v>0</v>
      </c>
      <c r="BT180" s="179">
        <f>'Returns per Bu.'!AN187</f>
        <v>3.5278782828282829</v>
      </c>
      <c r="BU180" s="182"/>
      <c r="BV180" s="15">
        <f t="shared" si="103"/>
        <v>2.4218176767676769</v>
      </c>
      <c r="BW180" s="100">
        <f>'Returns per Bu.'!AJ187</f>
        <v>1.106060606060606</v>
      </c>
      <c r="BX180" s="100"/>
      <c r="BY180" s="100">
        <f t="shared" ref="BY180" si="104">AS180</f>
        <v>0.86493488455988454</v>
      </c>
    </row>
    <row r="181" spans="1:77" ht="13.15" x14ac:dyDescent="0.4">
      <c r="A181" s="75">
        <v>43818</v>
      </c>
      <c r="B181" s="30"/>
      <c r="C181" s="63"/>
      <c r="D181" s="313">
        <v>1.3645000159740448</v>
      </c>
      <c r="E181" s="313"/>
      <c r="F181" s="314">
        <v>141.13749999999999</v>
      </c>
      <c r="G181" s="313"/>
      <c r="H181" s="313">
        <v>3.7299374938011169</v>
      </c>
      <c r="I181" s="30"/>
      <c r="J181" s="315">
        <v>4.84</v>
      </c>
      <c r="K181" s="211"/>
      <c r="L181" s="64"/>
      <c r="M181" s="104">
        <f>'Returns per Gal.'!M188</f>
        <v>1.3645000159740448</v>
      </c>
      <c r="N181" s="118"/>
      <c r="O181" s="104">
        <f>'Returns per Gal.'!O188</f>
        <v>0.42845312500000005</v>
      </c>
      <c r="P181" s="104">
        <f>'Returns per Gal.'!P188</f>
        <v>0</v>
      </c>
      <c r="Q181" s="104">
        <f>'Returns per Gal.'!Q188</f>
        <v>1.7929531409740449</v>
      </c>
      <c r="R181" s="120"/>
      <c r="S181" s="118"/>
      <c r="T181" s="104">
        <f>'Returns per Gal.'!T188</f>
        <v>1.3321205335003989</v>
      </c>
      <c r="U181" s="118">
        <f>'Returns per Gal.'!U188</f>
        <v>0</v>
      </c>
      <c r="V181" s="104">
        <f>'Returns per Gal.'!V188</f>
        <v>0.1452</v>
      </c>
      <c r="W181" s="118">
        <f>'Returns per Gal.'!W188</f>
        <v>0</v>
      </c>
      <c r="X181" s="104">
        <f>'Returns per Gal.'!X188</f>
        <v>0.21914999999999998</v>
      </c>
      <c r="Y181" s="118">
        <f>'Returns per Gal.'!Y188</f>
        <v>0</v>
      </c>
      <c r="Z181" s="104">
        <f>'Returns per Gal.'!Z188</f>
        <v>1.6964705335003989</v>
      </c>
      <c r="AA181" s="118">
        <f>'Returns per Gal.'!AA188</f>
        <v>0</v>
      </c>
      <c r="AB181" s="104">
        <f>'Returns per Gal.'!AB188</f>
        <v>0.2135298575757576</v>
      </c>
      <c r="AC181" s="118">
        <f>'Returns per Gal.'!AC188</f>
        <v>0</v>
      </c>
      <c r="AD181" s="104">
        <f>'Returns per Gal.'!AD188</f>
        <v>1.9100003910761565</v>
      </c>
      <c r="AE181" s="118">
        <f>'Returns per Gal.'!AE188</f>
        <v>0</v>
      </c>
      <c r="AF181" s="104">
        <f>'Returns per Gal.'!AF188</f>
        <v>1.4815472660761564</v>
      </c>
      <c r="AG181" s="114"/>
      <c r="AH181" s="104"/>
      <c r="AI181" s="104">
        <f>'Returns per Gal.'!AI188</f>
        <v>0.27713260747364599</v>
      </c>
      <c r="AJ181" s="104">
        <f>'Returns per Gal.'!AH188</f>
        <v>0</v>
      </c>
      <c r="AK181" s="104">
        <f>'Returns per Gal.'!AK188</f>
        <v>9.6482607473646009E-2</v>
      </c>
      <c r="AL181" s="104">
        <f>'Returns per Gal.'!AL188</f>
        <v>0</v>
      </c>
      <c r="AM181" s="104">
        <f>'Returns per Gal.'!AM188</f>
        <v>-0.11704725010211159</v>
      </c>
      <c r="AN181" s="89"/>
      <c r="AO181" s="72"/>
      <c r="AP181" s="90"/>
      <c r="AQ181" s="104">
        <f>'Returns per Gal.'!AQ188</f>
        <v>0.395021645021645</v>
      </c>
      <c r="AR181" s="104">
        <f>'Returns per Gal.'!AR188</f>
        <v>0</v>
      </c>
      <c r="AS181" s="104">
        <f>'Returns per Gal.'!AS188</f>
        <v>0.86806132756132759</v>
      </c>
      <c r="AT181" s="104">
        <f>'Returns per Gal.'!AT188</f>
        <v>0</v>
      </c>
      <c r="AU181" s="104">
        <f>'Returns per Gal.'!AU188</f>
        <v>1.2630829725829726</v>
      </c>
      <c r="AV181" s="114">
        <f>'Returns per Gal.'!AV188</f>
        <v>0</v>
      </c>
      <c r="AW181" s="113">
        <f>'Returns per Gal.'!AW188</f>
        <v>0</v>
      </c>
      <c r="AX181" s="104">
        <f>'Returns per Gal.'!AX188</f>
        <v>1.6274329725829726</v>
      </c>
      <c r="AY181" s="104">
        <f>'Returns per Gal.'!AY188</f>
        <v>0</v>
      </c>
      <c r="AZ181" s="104">
        <f>'Returns per Gal.'!AZ188</f>
        <v>1.8409628301587302</v>
      </c>
      <c r="BA181" s="114">
        <f>'Returns per Gal.'!BA188</f>
        <v>0</v>
      </c>
      <c r="BB181" s="113"/>
      <c r="BC181" s="104">
        <f>'Returns per Gal.'!BD188</f>
        <v>0.16552016839107231</v>
      </c>
      <c r="BD181" s="104">
        <f>'Returns per Gal.'!BE188</f>
        <v>0</v>
      </c>
      <c r="BE181" s="104">
        <f>'Returns per Gal.'!BF188</f>
        <v>-4.8009689184685289E-2</v>
      </c>
      <c r="BF181" s="104">
        <f>'Returns per Gal.'!BG188</f>
        <v>0</v>
      </c>
      <c r="BG181" s="104">
        <f>'Returns per Gal.'!BH188</f>
        <v>-0.11704725010211159</v>
      </c>
      <c r="BH181" s="104">
        <f>'Returns per Gal.'!BI188</f>
        <v>0</v>
      </c>
      <c r="BI181" s="104">
        <f>'Returns per Gal.'!BJ188</f>
        <v>6.9037560917426299E-2</v>
      </c>
      <c r="BJ181" s="71"/>
      <c r="BK181" s="30"/>
      <c r="BL181" s="201">
        <f>'Returns per Bu.'!H188</f>
        <v>3.7299374938011169</v>
      </c>
      <c r="BM181" s="191">
        <f>'Returns per Bu.'!I188</f>
        <v>0</v>
      </c>
      <c r="BN181" s="184">
        <f>'Returns per Bu.'!Q188</f>
        <v>5.0202687947273255</v>
      </c>
      <c r="BO181" s="184">
        <f>'Returns per Bu.'!R188</f>
        <v>0</v>
      </c>
      <c r="BP181" s="362">
        <f>'Returns per Bu.'!S188</f>
        <v>3.4022051935152042</v>
      </c>
      <c r="BQ181" s="181">
        <f>'Returns per Bu.'!AE188</f>
        <v>0</v>
      </c>
      <c r="BR181" s="187">
        <f>'Returns per Bu.'!AF188</f>
        <v>-0.10158091011337665</v>
      </c>
      <c r="BS181" s="181">
        <f>'Returns per Bu.'!AM188</f>
        <v>0</v>
      </c>
      <c r="BT181" s="180">
        <f>'Returns per Bu.'!AN188</f>
        <v>3.5366323232323231</v>
      </c>
      <c r="BU181" s="181"/>
      <c r="BV181" s="72">
        <f t="shared" ref="BV181:BV182" si="105">BT181-BW181</f>
        <v>2.4305717171717172</v>
      </c>
      <c r="BW181" s="104">
        <f>'Returns per Bu.'!AJ188</f>
        <v>1.106060606060606</v>
      </c>
      <c r="BX181" s="104"/>
      <c r="BY181" s="104">
        <f t="shared" ref="BY181:BY182" si="106">AS181</f>
        <v>0.86806132756132759</v>
      </c>
    </row>
    <row r="182" spans="1:77" ht="13.15" x14ac:dyDescent="0.4">
      <c r="A182" s="22">
        <v>43849</v>
      </c>
      <c r="B182" s="69"/>
      <c r="C182" s="28"/>
      <c r="D182" s="100">
        <v>1.244523789201464</v>
      </c>
      <c r="E182" s="101"/>
      <c r="F182" s="102">
        <v>141.91666666666666</v>
      </c>
      <c r="G182" s="101"/>
      <c r="H182" s="100">
        <v>3.8147618884132024</v>
      </c>
      <c r="I182" s="101"/>
      <c r="J182" s="291">
        <v>4.59</v>
      </c>
      <c r="K182" s="234"/>
      <c r="L182" s="12"/>
      <c r="M182" s="100">
        <f>'Returns per Gal.'!M189</f>
        <v>1.244523789201464</v>
      </c>
      <c r="N182" s="115"/>
      <c r="O182" s="100">
        <f>'Returns per Gal.'!O189</f>
        <v>0.43081845238095234</v>
      </c>
      <c r="P182" s="100">
        <f>'Returns per Gal.'!P189</f>
        <v>0</v>
      </c>
      <c r="Q182" s="100">
        <f>'Returns per Gal.'!Q189</f>
        <v>1.6753422415824164</v>
      </c>
      <c r="R182" s="117"/>
      <c r="S182" s="115"/>
      <c r="T182" s="100">
        <f>'Returns per Gal.'!T189</f>
        <v>1.3624149601475724</v>
      </c>
      <c r="U182" s="115">
        <f>'Returns per Gal.'!U189</f>
        <v>0</v>
      </c>
      <c r="V182" s="100">
        <f>'Returns per Gal.'!V189</f>
        <v>0.13769999999999999</v>
      </c>
      <c r="W182" s="115">
        <f>'Returns per Gal.'!W189</f>
        <v>0</v>
      </c>
      <c r="X182" s="100">
        <f>'Returns per Gal.'!X189</f>
        <v>0.21914999999999998</v>
      </c>
      <c r="Y182" s="115">
        <f>'Returns per Gal.'!Y189</f>
        <v>0</v>
      </c>
      <c r="Z182" s="100">
        <f>'Returns per Gal.'!Z189</f>
        <v>1.7192649601475722</v>
      </c>
      <c r="AA182" s="115">
        <f>'Returns per Gal.'!AA189</f>
        <v>0</v>
      </c>
      <c r="AB182" s="100">
        <f>'Returns per Gal.'!AB189</f>
        <v>0.2135298575757576</v>
      </c>
      <c r="AC182" s="115">
        <f>'Returns per Gal.'!AC189</f>
        <v>0</v>
      </c>
      <c r="AD182" s="100">
        <f>'Returns per Gal.'!AD189</f>
        <v>1.9327948177233298</v>
      </c>
      <c r="AE182" s="115">
        <f>'Returns per Gal.'!AE189</f>
        <v>0</v>
      </c>
      <c r="AF182" s="100">
        <f>'Returns per Gal.'!AF189</f>
        <v>1.5019763653423774</v>
      </c>
      <c r="AG182" s="112"/>
      <c r="AH182" s="100"/>
      <c r="AI182" s="100">
        <f>'Returns per Gal.'!AI189</f>
        <v>0.13672728143484406</v>
      </c>
      <c r="AJ182" s="100">
        <f>'Returns per Gal.'!AH189</f>
        <v>0</v>
      </c>
      <c r="AK182" s="100">
        <f>'Returns per Gal.'!AK189</f>
        <v>-4.3922718565155838E-2</v>
      </c>
      <c r="AL182" s="100">
        <f>'Returns per Gal.'!AL189</f>
        <v>0</v>
      </c>
      <c r="AM182" s="100">
        <f>'Returns per Gal.'!AM189</f>
        <v>-0.25745257614091344</v>
      </c>
      <c r="AN182" s="87"/>
      <c r="AO182" s="15"/>
      <c r="AP182" s="88"/>
      <c r="AQ182" s="100">
        <f>'Returns per Gal.'!AQ189</f>
        <v>0.395021645021645</v>
      </c>
      <c r="AR182" s="100">
        <f>'Returns per Gal.'!AR189</f>
        <v>0</v>
      </c>
      <c r="AS182" s="100">
        <f>'Returns per Gal.'!AS189</f>
        <v>0.87118777056277064</v>
      </c>
      <c r="AT182" s="100">
        <f>'Returns per Gal.'!AT189</f>
        <v>0</v>
      </c>
      <c r="AU182" s="100">
        <f>'Returns per Gal.'!AU189</f>
        <v>1.2662094155844157</v>
      </c>
      <c r="AV182" s="112">
        <f>'Returns per Gal.'!AV189</f>
        <v>0</v>
      </c>
      <c r="AW182" s="111">
        <f>'Returns per Gal.'!AW189</f>
        <v>0</v>
      </c>
      <c r="AX182" s="100">
        <f>'Returns per Gal.'!AX189</f>
        <v>1.6230594155844156</v>
      </c>
      <c r="AY182" s="100">
        <f>'Returns per Gal.'!AY189</f>
        <v>0</v>
      </c>
      <c r="AZ182" s="100">
        <f>'Returns per Gal.'!AZ189</f>
        <v>1.8365892731601732</v>
      </c>
      <c r="BA182" s="112">
        <f>'Returns per Gal.'!BA189</f>
        <v>0</v>
      </c>
      <c r="BB182" s="111"/>
      <c r="BC182" s="100">
        <f>'Returns per Gal.'!BD189</f>
        <v>5.2282825998000826E-2</v>
      </c>
      <c r="BD182" s="100">
        <f>'Returns per Gal.'!BE189</f>
        <v>0</v>
      </c>
      <c r="BE182" s="100">
        <f>'Returns per Gal.'!BF189</f>
        <v>-0.16124703157775677</v>
      </c>
      <c r="BF182" s="100">
        <f>'Returns per Gal.'!BG189</f>
        <v>0</v>
      </c>
      <c r="BG182" s="100">
        <f>'Returns per Gal.'!BH189</f>
        <v>-0.25745257614091344</v>
      </c>
      <c r="BH182" s="100">
        <f>'Returns per Gal.'!BI189</f>
        <v>0</v>
      </c>
      <c r="BI182" s="100">
        <f>'Returns per Gal.'!BJ189</f>
        <v>9.6205544563156664E-2</v>
      </c>
      <c r="BJ182" s="57"/>
      <c r="BL182" s="200">
        <f>'Returns per Bu.'!H189</f>
        <v>3.8147618884132024</v>
      </c>
      <c r="BM182" s="189">
        <f>'Returns per Bu.'!I189</f>
        <v>0</v>
      </c>
      <c r="BN182" s="183">
        <f>'Returns per Bu.'!Q189</f>
        <v>4.6909582764307656</v>
      </c>
      <c r="BO182" s="183">
        <f>'Returns per Bu.'!R189</f>
        <v>0</v>
      </c>
      <c r="BP182" s="361">
        <f>'Returns per Bu.'!S189</f>
        <v>3.0938946752186443</v>
      </c>
      <c r="BQ182" s="182">
        <f>'Returns per Bu.'!AE189</f>
        <v>0</v>
      </c>
      <c r="BR182" s="186">
        <f>'Returns per Bu.'!AF189</f>
        <v>-0.22343341661262647</v>
      </c>
      <c r="BS182" s="182">
        <f>'Returns per Bu.'!AM189</f>
        <v>0</v>
      </c>
      <c r="BT182" s="179">
        <f>'Returns per Bu.'!AN189</f>
        <v>3.5453863636363638</v>
      </c>
      <c r="BU182" s="182"/>
      <c r="BV182" s="15">
        <f t="shared" si="105"/>
        <v>2.4393257575757579</v>
      </c>
      <c r="BW182" s="100">
        <f>'Returns per Bu.'!AJ189</f>
        <v>1.106060606060606</v>
      </c>
      <c r="BX182" s="100"/>
      <c r="BY182" s="100">
        <f t="shared" si="106"/>
        <v>0.87118777056277064</v>
      </c>
    </row>
    <row r="183" spans="1:77" ht="13.15" x14ac:dyDescent="0.4">
      <c r="A183" s="8">
        <v>43880</v>
      </c>
      <c r="B183" s="57"/>
      <c r="D183" s="100">
        <v>1.2384210304210062</v>
      </c>
      <c r="E183" s="101"/>
      <c r="F183" s="102">
        <v>143</v>
      </c>
      <c r="G183" s="101"/>
      <c r="H183" s="100">
        <v>3.7578947364656554</v>
      </c>
      <c r="I183" s="101"/>
      <c r="J183" s="291">
        <v>3.95</v>
      </c>
      <c r="K183" s="346"/>
      <c r="L183" s="93" t="s">
        <v>166</v>
      </c>
      <c r="M183" s="100">
        <f>'Returns per Gal.'!M190</f>
        <v>1.2384210304210062</v>
      </c>
      <c r="N183" s="115"/>
      <c r="O183" s="100">
        <f>'Returns per Gal.'!O190</f>
        <v>0.4341071428571428</v>
      </c>
      <c r="P183" s="100">
        <f>'Returns per Gal.'!P190</f>
        <v>0</v>
      </c>
      <c r="Q183" s="100">
        <f>'Returns per Gal.'!Q190</f>
        <v>1.672528173278149</v>
      </c>
      <c r="R183" s="117"/>
      <c r="S183" s="115"/>
      <c r="T183" s="100">
        <f>'Returns per Gal.'!T190</f>
        <v>1.3421052630234485</v>
      </c>
      <c r="U183" s="115">
        <f>'Returns per Gal.'!U190</f>
        <v>0</v>
      </c>
      <c r="V183" s="100">
        <f>'Returns per Gal.'!V190</f>
        <v>0.11850000000000001</v>
      </c>
      <c r="W183" s="115">
        <f>'Returns per Gal.'!W190</f>
        <v>0</v>
      </c>
      <c r="X183" s="100">
        <f>'Returns per Gal.'!X190</f>
        <v>0.21914999999999998</v>
      </c>
      <c r="Y183" s="115">
        <f>'Returns per Gal.'!Y190</f>
        <v>0</v>
      </c>
      <c r="Z183" s="100">
        <f>'Returns per Gal.'!Z190</f>
        <v>1.6797552630234485</v>
      </c>
      <c r="AA183" s="115">
        <f>'Returns per Gal.'!AA190</f>
        <v>0</v>
      </c>
      <c r="AB183" s="100">
        <f>'Returns per Gal.'!AB190</f>
        <v>0.2135298575757576</v>
      </c>
      <c r="AC183" s="115">
        <f>'Returns per Gal.'!AC190</f>
        <v>0</v>
      </c>
      <c r="AD183" s="100">
        <f>'Returns per Gal.'!AD190</f>
        <v>1.8932851205992061</v>
      </c>
      <c r="AE183" s="115">
        <f>'Returns per Gal.'!AE190</f>
        <v>0</v>
      </c>
      <c r="AF183" s="100">
        <f>'Returns per Gal.'!AF190</f>
        <v>1.4591779777420633</v>
      </c>
      <c r="AG183" s="112"/>
      <c r="AH183" s="100"/>
      <c r="AI183" s="100">
        <f>'Returns per Gal.'!AI190</f>
        <v>0.1734229102547005</v>
      </c>
      <c r="AJ183" s="100">
        <f>'Returns per Gal.'!AH190</f>
        <v>0</v>
      </c>
      <c r="AK183" s="100">
        <f>'Returns per Gal.'!AK190</f>
        <v>-7.2270897452995086E-3</v>
      </c>
      <c r="AL183" s="100">
        <f>'Returns per Gal.'!AL190</f>
        <v>0</v>
      </c>
      <c r="AM183" s="100">
        <f>'Returns per Gal.'!AM190</f>
        <v>-0.22075694732105711</v>
      </c>
      <c r="AN183" s="87"/>
      <c r="AO183" s="15"/>
      <c r="AP183" s="88"/>
      <c r="AQ183" s="100">
        <f>'Returns per Gal.'!AQ190</f>
        <v>0.395021645021645</v>
      </c>
      <c r="AR183" s="100">
        <f>'Returns per Gal.'!AR190</f>
        <v>0</v>
      </c>
      <c r="AS183" s="100">
        <f>'Returns per Gal.'!AS190</f>
        <v>0.87431421356421368</v>
      </c>
      <c r="AT183" s="100">
        <f>'Returns per Gal.'!AT190</f>
        <v>0</v>
      </c>
      <c r="AU183" s="100">
        <f>'Returns per Gal.'!AU190</f>
        <v>1.2693358585858587</v>
      </c>
      <c r="AV183" s="112">
        <f>'Returns per Gal.'!AV190</f>
        <v>0</v>
      </c>
      <c r="AW183" s="111">
        <f>'Returns per Gal.'!AW190</f>
        <v>0</v>
      </c>
      <c r="AX183" s="100">
        <f>'Returns per Gal.'!AX190</f>
        <v>1.6069858585858587</v>
      </c>
      <c r="AY183" s="100">
        <f>'Returns per Gal.'!AY190</f>
        <v>0</v>
      </c>
      <c r="AZ183" s="100">
        <f>'Returns per Gal.'!AZ190</f>
        <v>1.8205157161616163</v>
      </c>
      <c r="BA183" s="112">
        <f>'Returns per Gal.'!BA190</f>
        <v>0</v>
      </c>
      <c r="BB183" s="111"/>
      <c r="BC183" s="100">
        <f>'Returns per Gal.'!BD190</f>
        <v>6.5542314692290216E-2</v>
      </c>
      <c r="BD183" s="100">
        <f>'Returns per Gal.'!BE190</f>
        <v>0</v>
      </c>
      <c r="BE183" s="100">
        <f>'Returns per Gal.'!BF190</f>
        <v>-0.14798754288346738</v>
      </c>
      <c r="BF183" s="100">
        <f>'Returns per Gal.'!BG190</f>
        <v>0</v>
      </c>
      <c r="BG183" s="100">
        <f>'Returns per Gal.'!BH190</f>
        <v>-0.22075694732105711</v>
      </c>
      <c r="BH183" s="100">
        <f>'Returns per Gal.'!BI190</f>
        <v>0</v>
      </c>
      <c r="BI183" s="100">
        <f>'Returns per Gal.'!BJ190</f>
        <v>7.2769404437589724E-2</v>
      </c>
      <c r="BJ183" s="57"/>
      <c r="BL183" s="200">
        <f>'Returns per Bu.'!H190</f>
        <v>3.7578947364656554</v>
      </c>
      <c r="BM183" s="189">
        <f>'Returns per Bu.'!I190</f>
        <v>0</v>
      </c>
      <c r="BN183" s="183">
        <f>'Returns per Bu.'!Q190</f>
        <v>4.6830788851788165</v>
      </c>
      <c r="BO183" s="183">
        <f>'Returns per Bu.'!R190</f>
        <v>0</v>
      </c>
      <c r="BP183" s="361">
        <f>'Returns per Bu.'!S190</f>
        <v>3.1397752839666953</v>
      </c>
      <c r="BQ183" s="182">
        <f>'Returns per Bu.'!AE190</f>
        <v>0</v>
      </c>
      <c r="BR183" s="186">
        <f>'Returns per Bu.'!AF190</f>
        <v>-0.1915866592607729</v>
      </c>
      <c r="BS183" s="182">
        <f>'Returns per Bu.'!AM190</f>
        <v>0</v>
      </c>
      <c r="BT183" s="179">
        <f>'Returns per Bu.'!AN190</f>
        <v>3.5541404040404041</v>
      </c>
      <c r="BU183" s="182"/>
      <c r="BV183" s="15">
        <f t="shared" ref="BV183:BV184" si="107">BT183-BW183</f>
        <v>2.4480797979797981</v>
      </c>
      <c r="BW183" s="100">
        <f>'Returns per Bu.'!AJ190</f>
        <v>1.106060606060606</v>
      </c>
      <c r="BX183" s="100"/>
      <c r="BY183" s="100">
        <f t="shared" ref="BY183:BY184" si="108">AS183</f>
        <v>0.87431421356421368</v>
      </c>
    </row>
    <row r="184" spans="1:77" ht="13.15" x14ac:dyDescent="0.4">
      <c r="A184" s="8">
        <v>43909</v>
      </c>
      <c r="B184" s="57"/>
      <c r="D184" s="100">
        <v>1.074285707303456</v>
      </c>
      <c r="E184" s="101"/>
      <c r="F184" s="102">
        <v>147.04761904761904</v>
      </c>
      <c r="G184" s="101"/>
      <c r="H184" s="100">
        <v>3.4467613620107822</v>
      </c>
      <c r="I184" s="101"/>
      <c r="J184" s="291">
        <v>3.99</v>
      </c>
      <c r="K184" s="346"/>
      <c r="L184" s="308">
        <v>44225</v>
      </c>
      <c r="M184" s="100">
        <f>'Returns per Gal.'!M191</f>
        <v>1.074285707303456</v>
      </c>
      <c r="N184" s="115"/>
      <c r="O184" s="100">
        <f>'Returns per Gal.'!O191</f>
        <v>0.44639455782312926</v>
      </c>
      <c r="P184" s="100">
        <f>'Returns per Gal.'!P191</f>
        <v>0</v>
      </c>
      <c r="Q184" s="100">
        <f>'Returns per Gal.'!Q191</f>
        <v>1.5206802651265852</v>
      </c>
      <c r="R184" s="117"/>
      <c r="S184" s="115"/>
      <c r="T184" s="100">
        <f>'Returns per Gal.'!T191</f>
        <v>1.2309862007181365</v>
      </c>
      <c r="U184" s="115">
        <f>'Returns per Gal.'!U191</f>
        <v>0</v>
      </c>
      <c r="V184" s="100">
        <f>'Returns per Gal.'!V191</f>
        <v>0.11970000000000001</v>
      </c>
      <c r="W184" s="115">
        <f>'Returns per Gal.'!W191</f>
        <v>0</v>
      </c>
      <c r="X184" s="100">
        <f>'Returns per Gal.'!X191</f>
        <v>0.21914999999999998</v>
      </c>
      <c r="Y184" s="115">
        <f>'Returns per Gal.'!Y191</f>
        <v>0</v>
      </c>
      <c r="Z184" s="100">
        <f>'Returns per Gal.'!Z191</f>
        <v>1.5698362007181363</v>
      </c>
      <c r="AA184" s="115">
        <f>'Returns per Gal.'!AA191</f>
        <v>0</v>
      </c>
      <c r="AB184" s="100">
        <f>'Returns per Gal.'!AB191</f>
        <v>0.2135298575757576</v>
      </c>
      <c r="AC184" s="115">
        <f>'Returns per Gal.'!AC191</f>
        <v>0</v>
      </c>
      <c r="AD184" s="100">
        <f>'Returns per Gal.'!AD191</f>
        <v>1.7833660582938939</v>
      </c>
      <c r="AE184" s="115">
        <f>'Returns per Gal.'!AE191</f>
        <v>0</v>
      </c>
      <c r="AF184" s="100">
        <f>'Returns per Gal.'!AF191</f>
        <v>1.3369715004707647</v>
      </c>
      <c r="AG184" s="112"/>
      <c r="AH184" s="100"/>
      <c r="AI184" s="100">
        <f>'Returns per Gal.'!AI191</f>
        <v>0.13149406440844866</v>
      </c>
      <c r="AJ184" s="100">
        <f>'Returns per Gal.'!AH191</f>
        <v>0</v>
      </c>
      <c r="AK184" s="100">
        <f>'Returns per Gal.'!AK191</f>
        <v>-4.9155935591551181E-2</v>
      </c>
      <c r="AL184" s="100">
        <f>'Returns per Gal.'!AL191</f>
        <v>0</v>
      </c>
      <c r="AM184" s="100">
        <f>'Returns per Gal.'!AM191</f>
        <v>-0.26268579316730878</v>
      </c>
      <c r="AN184" s="87"/>
      <c r="AO184" s="15"/>
      <c r="AP184" s="88"/>
      <c r="AQ184" s="100">
        <f>'Returns per Gal.'!AQ191</f>
        <v>0.395021645021645</v>
      </c>
      <c r="AR184" s="100">
        <f>'Returns per Gal.'!AR191</f>
        <v>0</v>
      </c>
      <c r="AS184" s="100">
        <f>'Returns per Gal.'!AS191</f>
        <v>0.87744065656565651</v>
      </c>
      <c r="AT184" s="100">
        <f>'Returns per Gal.'!AT191</f>
        <v>0</v>
      </c>
      <c r="AU184" s="100">
        <f>'Returns per Gal.'!AU191</f>
        <v>1.2724623015873016</v>
      </c>
      <c r="AV184" s="112">
        <f>'Returns per Gal.'!AV191</f>
        <v>0</v>
      </c>
      <c r="AW184" s="111">
        <f>'Returns per Gal.'!AW191</f>
        <v>0</v>
      </c>
      <c r="AX184" s="100">
        <f>'Returns per Gal.'!AX191</f>
        <v>1.6113123015873014</v>
      </c>
      <c r="AY184" s="100">
        <f>'Returns per Gal.'!AY191</f>
        <v>0</v>
      </c>
      <c r="AZ184" s="100">
        <f>'Returns per Gal.'!AZ191</f>
        <v>1.824842159163059</v>
      </c>
      <c r="BA184" s="112">
        <f>'Returns per Gal.'!BA191</f>
        <v>0</v>
      </c>
      <c r="BB184" s="111"/>
      <c r="BC184" s="100">
        <f>'Returns per Gal.'!BD191</f>
        <v>-9.063203646071627E-2</v>
      </c>
      <c r="BD184" s="100">
        <f>'Returns per Gal.'!BE191</f>
        <v>0</v>
      </c>
      <c r="BE184" s="100">
        <f>'Returns per Gal.'!BF191</f>
        <v>-0.30416189403647387</v>
      </c>
      <c r="BF184" s="100">
        <f>'Returns per Gal.'!BG191</f>
        <v>0</v>
      </c>
      <c r="BG184" s="100">
        <f>'Returns per Gal.'!BH191</f>
        <v>-0.26268579316730878</v>
      </c>
      <c r="BH184" s="100">
        <f>'Returns per Gal.'!BI191</f>
        <v>0</v>
      </c>
      <c r="BI184" s="100">
        <f>'Returns per Gal.'!BJ191</f>
        <v>-4.1476100869165089E-2</v>
      </c>
      <c r="BJ184" s="57"/>
      <c r="BL184" s="200">
        <f>'Returns per Bu.'!H191</f>
        <v>3.4467613620107822</v>
      </c>
      <c r="BM184" s="189">
        <f>'Returns per Bu.'!I191</f>
        <v>0</v>
      </c>
      <c r="BN184" s="183">
        <f>'Returns per Bu.'!Q191</f>
        <v>4.2579047423544383</v>
      </c>
      <c r="BO184" s="183">
        <f>'Returns per Bu.'!R191</f>
        <v>0</v>
      </c>
      <c r="BP184" s="361">
        <f>'Returns per Bu.'!S191</f>
        <v>2.7112411411423172</v>
      </c>
      <c r="BQ184" s="182">
        <f>'Returns per Bu.'!AE191</f>
        <v>0</v>
      </c>
      <c r="BR184" s="186">
        <f>'Returns per Bu.'!AF191</f>
        <v>-0.22797512902277103</v>
      </c>
      <c r="BS184" s="182">
        <f>'Returns per Bu.'!AM191</f>
        <v>0</v>
      </c>
      <c r="BT184" s="179">
        <f>'Returns per Bu.'!AN191</f>
        <v>3.5628944444444444</v>
      </c>
      <c r="BU184" s="182"/>
      <c r="BV184" s="15">
        <f t="shared" si="107"/>
        <v>2.4568338383838384</v>
      </c>
      <c r="BW184" s="100">
        <f>'Returns per Bu.'!AJ191</f>
        <v>1.106060606060606</v>
      </c>
      <c r="BX184" s="100"/>
      <c r="BY184" s="100">
        <f t="shared" si="108"/>
        <v>0.87744065656565651</v>
      </c>
    </row>
    <row r="185" spans="1:77" ht="13.15" x14ac:dyDescent="0.4">
      <c r="A185" s="8">
        <v>43940</v>
      </c>
      <c r="C185" s="58"/>
      <c r="D185" s="310">
        <v>0.77250001105395227</v>
      </c>
      <c r="E185" s="311"/>
      <c r="F185" s="311">
        <v>192.04545454545453</v>
      </c>
      <c r="G185" s="310"/>
      <c r="H185" s="310">
        <v>2.9318181845274838</v>
      </c>
      <c r="I185" s="101"/>
      <c r="J185" s="291">
        <v>3.76</v>
      </c>
      <c r="K185" s="208"/>
      <c r="L185" s="359">
        <v>44270</v>
      </c>
      <c r="M185" s="100">
        <f>'Returns per Gal.'!M192</f>
        <v>0.77250001105395227</v>
      </c>
      <c r="N185" s="115"/>
      <c r="O185" s="100">
        <f>'Returns per Gal.'!O192</f>
        <v>0.5829951298701298</v>
      </c>
      <c r="P185" s="100">
        <f>'Returns per Gal.'!P192</f>
        <v>0</v>
      </c>
      <c r="Q185" s="100">
        <f>'Returns per Gal.'!Q192</f>
        <v>1.3554951409240821</v>
      </c>
      <c r="R185" s="117"/>
      <c r="S185" s="115"/>
      <c r="T185" s="100">
        <f>'Returns per Gal.'!T192</f>
        <v>1.04707792304553</v>
      </c>
      <c r="U185" s="115">
        <f>'Returns per Gal.'!U192</f>
        <v>0</v>
      </c>
      <c r="V185" s="100">
        <f>'Returns per Gal.'!V192</f>
        <v>0.1128</v>
      </c>
      <c r="W185" s="115">
        <f>'Returns per Gal.'!W192</f>
        <v>0</v>
      </c>
      <c r="X185" s="100">
        <f>'Returns per Gal.'!X192</f>
        <v>0.21914999999999998</v>
      </c>
      <c r="Y185" s="115">
        <f>'Returns per Gal.'!Y192</f>
        <v>0</v>
      </c>
      <c r="Z185" s="100">
        <f>'Returns per Gal.'!Z192</f>
        <v>1.37902792304553</v>
      </c>
      <c r="AA185" s="115">
        <f>'Returns per Gal.'!AA192</f>
        <v>0</v>
      </c>
      <c r="AB185" s="100">
        <f>'Returns per Gal.'!AB192</f>
        <v>0.2135298575757576</v>
      </c>
      <c r="AC185" s="115">
        <f>'Returns per Gal.'!AC192</f>
        <v>0</v>
      </c>
      <c r="AD185" s="100">
        <f>'Returns per Gal.'!AD192</f>
        <v>1.5925577806212876</v>
      </c>
      <c r="AE185" s="115">
        <f>'Returns per Gal.'!AE192</f>
        <v>0</v>
      </c>
      <c r="AF185" s="100">
        <f>'Returns per Gal.'!AF192</f>
        <v>1.0095626507511577</v>
      </c>
      <c r="AG185" s="112"/>
      <c r="AH185" s="100"/>
      <c r="AI185" s="100">
        <f>'Returns per Gal.'!AI192</f>
        <v>0.15711721787855201</v>
      </c>
      <c r="AJ185" s="100">
        <f>'Returns per Gal.'!AH192</f>
        <v>0</v>
      </c>
      <c r="AK185" s="100">
        <f>'Returns per Gal.'!AK192</f>
        <v>-2.3532782121447937E-2</v>
      </c>
      <c r="AL185" s="100">
        <f>'Returns per Gal.'!AL192</f>
        <v>0</v>
      </c>
      <c r="AM185" s="100">
        <f>'Returns per Gal.'!AM192</f>
        <v>-0.23706263969720553</v>
      </c>
      <c r="AN185" s="87"/>
      <c r="AO185" s="15"/>
      <c r="AP185" s="88"/>
      <c r="AQ185" s="100">
        <f>'Returns per Gal.'!AQ192</f>
        <v>0.395021645021645</v>
      </c>
      <c r="AR185" s="100">
        <f>'Returns per Gal.'!AR192</f>
        <v>0</v>
      </c>
      <c r="AS185" s="100">
        <f>'Returns per Gal.'!AS192</f>
        <v>0.88056709956709955</v>
      </c>
      <c r="AT185" s="100">
        <f>'Returns per Gal.'!AT192</f>
        <v>0</v>
      </c>
      <c r="AU185" s="100">
        <f>'Returns per Gal.'!AU192</f>
        <v>1.2755887445887446</v>
      </c>
      <c r="AV185" s="112">
        <f>'Returns per Gal.'!AV192</f>
        <v>0</v>
      </c>
      <c r="AW185" s="111">
        <f>'Returns per Gal.'!AW192</f>
        <v>0</v>
      </c>
      <c r="AX185" s="100">
        <f>'Returns per Gal.'!AX192</f>
        <v>1.6075387445887446</v>
      </c>
      <c r="AY185" s="100">
        <f>'Returns per Gal.'!AY192</f>
        <v>0</v>
      </c>
      <c r="AZ185" s="100">
        <f>'Returns per Gal.'!AZ192</f>
        <v>1.8210686021645022</v>
      </c>
      <c r="BA185" s="112">
        <f>'Returns per Gal.'!BA192</f>
        <v>0</v>
      </c>
      <c r="BB185" s="111"/>
      <c r="BC185" s="100">
        <f>'Returns per Gal.'!BD192</f>
        <v>-0.2520436036646625</v>
      </c>
      <c r="BD185" s="100">
        <f>'Returns per Gal.'!BE192</f>
        <v>0</v>
      </c>
      <c r="BE185" s="100">
        <f>'Returns per Gal.'!BF192</f>
        <v>-0.46557346124042009</v>
      </c>
      <c r="BF185" s="100">
        <f>'Returns per Gal.'!BG192</f>
        <v>0</v>
      </c>
      <c r="BG185" s="100">
        <f>'Returns per Gal.'!BH192</f>
        <v>-0.23706263969720553</v>
      </c>
      <c r="BH185" s="100">
        <f>'Returns per Gal.'!BI192</f>
        <v>0</v>
      </c>
      <c r="BI185" s="100">
        <f>'Returns per Gal.'!BJ192</f>
        <v>-0.22851082154321456</v>
      </c>
      <c r="BJ185" s="57"/>
      <c r="BL185" s="200">
        <f>'Returns per Bu.'!H192</f>
        <v>2.9318181845274838</v>
      </c>
      <c r="BM185" s="189">
        <f>'Returns per Bu.'!I192</f>
        <v>0</v>
      </c>
      <c r="BN185" s="183">
        <f>'Returns per Bu.'!Q192</f>
        <v>3.79538639458743</v>
      </c>
      <c r="BO185" s="183">
        <f>'Returns per Bu.'!R192</f>
        <v>0</v>
      </c>
      <c r="BP185" s="361">
        <f>'Returns per Bu.'!S192</f>
        <v>2.2680427933753089</v>
      </c>
      <c r="BQ185" s="182">
        <f>'Returns per Bu.'!AE192</f>
        <v>0</v>
      </c>
      <c r="BR185" s="186">
        <f>'Returns per Bu.'!AF192</f>
        <v>-0.20573775695980367</v>
      </c>
      <c r="BS185" s="182">
        <f>'Returns per Bu.'!AM192</f>
        <v>0</v>
      </c>
      <c r="BT185" s="179">
        <f>'Returns per Bu.'!AN192</f>
        <v>3.5716484848484846</v>
      </c>
      <c r="BU185" s="182"/>
      <c r="BV185" s="15">
        <f t="shared" ref="BV185:BV187" si="109">BT185-BW185</f>
        <v>2.4655878787878787</v>
      </c>
      <c r="BW185" s="100">
        <f>'Returns per Bu.'!AJ192</f>
        <v>1.106060606060606</v>
      </c>
      <c r="BX185" s="100"/>
      <c r="BY185" s="100">
        <f t="shared" ref="BY185:BY187" si="110">AS185</f>
        <v>0.88056709956709955</v>
      </c>
    </row>
    <row r="186" spans="1:77" ht="13.15" x14ac:dyDescent="0.4">
      <c r="A186" s="8">
        <v>43970</v>
      </c>
      <c r="C186" s="58"/>
      <c r="D186" s="310">
        <v>0.99650000929832461</v>
      </c>
      <c r="E186" s="311"/>
      <c r="F186" s="311">
        <v>143.33333333333334</v>
      </c>
      <c r="G186" s="310"/>
      <c r="H186" s="310">
        <v>2.9458437502384185</v>
      </c>
      <c r="I186" s="101"/>
      <c r="J186" s="291">
        <v>3.95</v>
      </c>
      <c r="K186" s="208"/>
      <c r="L186" s="12"/>
      <c r="M186" s="100">
        <f>'Returns per Gal.'!M193</f>
        <v>0.99650000929832461</v>
      </c>
      <c r="N186" s="115"/>
      <c r="O186" s="100">
        <f>'Returns per Gal.'!O193</f>
        <v>0.43511904761904768</v>
      </c>
      <c r="P186" s="100">
        <f>'Returns per Gal.'!P193</f>
        <v>0</v>
      </c>
      <c r="Q186" s="100">
        <f>'Returns per Gal.'!Q193</f>
        <v>1.4316190569173723</v>
      </c>
      <c r="R186" s="117"/>
      <c r="S186" s="115"/>
      <c r="T186" s="100">
        <f>'Returns per Gal.'!T193</f>
        <v>1.0520870536565781</v>
      </c>
      <c r="U186" s="115">
        <f>'Returns per Gal.'!U193</f>
        <v>0</v>
      </c>
      <c r="V186" s="100">
        <f>'Returns per Gal.'!V193</f>
        <v>0.11850000000000001</v>
      </c>
      <c r="W186" s="115">
        <f>'Returns per Gal.'!W193</f>
        <v>0</v>
      </c>
      <c r="X186" s="100">
        <f>'Returns per Gal.'!X193</f>
        <v>0.21914999999999998</v>
      </c>
      <c r="Y186" s="115">
        <f>'Returns per Gal.'!Y193</f>
        <v>0</v>
      </c>
      <c r="Z186" s="100">
        <f>'Returns per Gal.'!Z193</f>
        <v>1.3897370536565781</v>
      </c>
      <c r="AA186" s="115">
        <f>'Returns per Gal.'!AA193</f>
        <v>0</v>
      </c>
      <c r="AB186" s="100">
        <f>'Returns per Gal.'!AB193</f>
        <v>0.2135298575757576</v>
      </c>
      <c r="AC186" s="115">
        <f>'Returns per Gal.'!AC193</f>
        <v>0</v>
      </c>
      <c r="AD186" s="100">
        <f>'Returns per Gal.'!AD193</f>
        <v>1.6032669112323357</v>
      </c>
      <c r="AE186" s="115">
        <f>'Returns per Gal.'!AE193</f>
        <v>0</v>
      </c>
      <c r="AF186" s="100">
        <f>'Returns per Gal.'!AF193</f>
        <v>1.168147863613288</v>
      </c>
      <c r="AG186" s="112"/>
      <c r="AH186" s="100"/>
      <c r="AI186" s="100">
        <f>'Returns per Gal.'!AI193</f>
        <v>0.22253200326079428</v>
      </c>
      <c r="AJ186" s="100">
        <f>'Returns per Gal.'!AH193</f>
        <v>0</v>
      </c>
      <c r="AK186" s="100">
        <f>'Returns per Gal.'!AK193</f>
        <v>4.1882003260794276E-2</v>
      </c>
      <c r="AL186" s="100">
        <f>'Returns per Gal.'!AL193</f>
        <v>0</v>
      </c>
      <c r="AM186" s="100">
        <f>'Returns per Gal.'!AM193</f>
        <v>-0.17164785431496332</v>
      </c>
      <c r="AN186" s="87"/>
      <c r="AO186" s="15"/>
      <c r="AP186" s="88"/>
      <c r="AQ186" s="100">
        <f>'Returns per Gal.'!AQ193</f>
        <v>0.395021645021645</v>
      </c>
      <c r="AR186" s="100">
        <f>'Returns per Gal.'!AR193</f>
        <v>0</v>
      </c>
      <c r="AS186" s="100">
        <f>'Returns per Gal.'!AS193</f>
        <v>0.8836935425685426</v>
      </c>
      <c r="AT186" s="100">
        <f>'Returns per Gal.'!AT193</f>
        <v>0</v>
      </c>
      <c r="AU186" s="100">
        <f>'Returns per Gal.'!AU193</f>
        <v>1.2787151875901877</v>
      </c>
      <c r="AV186" s="112">
        <f>'Returns per Gal.'!AV193</f>
        <v>0</v>
      </c>
      <c r="AW186" s="111">
        <f>'Returns per Gal.'!AW193</f>
        <v>0</v>
      </c>
      <c r="AX186" s="100">
        <f>'Returns per Gal.'!AX193</f>
        <v>1.6163651875901877</v>
      </c>
      <c r="AY186" s="100">
        <f>'Returns per Gal.'!AY193</f>
        <v>0</v>
      </c>
      <c r="AZ186" s="100">
        <f>'Returns per Gal.'!AZ193</f>
        <v>1.8298950451659453</v>
      </c>
      <c r="BA186" s="112">
        <f>'Returns per Gal.'!BA193</f>
        <v>0</v>
      </c>
      <c r="BB186" s="111"/>
      <c r="BC186" s="100">
        <f>'Returns per Gal.'!BD193</f>
        <v>-0.18474613067281531</v>
      </c>
      <c r="BD186" s="100">
        <f>'Returns per Gal.'!BE193</f>
        <v>0</v>
      </c>
      <c r="BE186" s="100">
        <f>'Returns per Gal.'!BF193</f>
        <v>-0.39827598824857291</v>
      </c>
      <c r="BF186" s="100">
        <f>'Returns per Gal.'!BG193</f>
        <v>0</v>
      </c>
      <c r="BG186" s="100">
        <f>'Returns per Gal.'!BH193</f>
        <v>-0.17164785431496332</v>
      </c>
      <c r="BH186" s="100">
        <f>'Returns per Gal.'!BI193</f>
        <v>0</v>
      </c>
      <c r="BI186" s="100">
        <f>'Returns per Gal.'!BJ193</f>
        <v>-0.22662813393360959</v>
      </c>
      <c r="BJ186" s="57"/>
      <c r="BL186" s="200">
        <f>'Returns per Bu.'!H193</f>
        <v>2.9458437502384185</v>
      </c>
      <c r="BM186" s="189">
        <f>'Returns per Bu.'!I193</f>
        <v>0</v>
      </c>
      <c r="BN186" s="183">
        <f>'Returns per Bu.'!Q193</f>
        <v>4.0085333593686423</v>
      </c>
      <c r="BO186" s="183">
        <f>'Returns per Bu.'!R193</f>
        <v>0</v>
      </c>
      <c r="BP186" s="361">
        <f>'Returns per Bu.'!S193</f>
        <v>2.465229758156521</v>
      </c>
      <c r="BQ186" s="182">
        <f>'Returns per Bu.'!AE193</f>
        <v>0</v>
      </c>
      <c r="BR186" s="186">
        <f>'Returns per Bu.'!AF193</f>
        <v>-0.148966722798793</v>
      </c>
      <c r="BS186" s="182">
        <f>'Returns per Bu.'!AM193</f>
        <v>0</v>
      </c>
      <c r="BT186" s="179">
        <f>'Returns per Bu.'!AN193</f>
        <v>3.5804025252525253</v>
      </c>
      <c r="BU186" s="182"/>
      <c r="BV186" s="15">
        <f t="shared" si="109"/>
        <v>2.4743419191919194</v>
      </c>
      <c r="BW186" s="100">
        <f>'Returns per Bu.'!AJ193</f>
        <v>1.106060606060606</v>
      </c>
      <c r="BX186" s="100"/>
      <c r="BY186" s="100">
        <f t="shared" si="110"/>
        <v>0.8836935425685426</v>
      </c>
    </row>
    <row r="187" spans="1:77" ht="13.15" x14ac:dyDescent="0.4">
      <c r="A187" s="8">
        <v>44001</v>
      </c>
      <c r="C187" s="58"/>
      <c r="D187" s="310">
        <v>1.1869047639483497</v>
      </c>
      <c r="E187" s="311"/>
      <c r="F187" s="311">
        <v>127.48809523809524</v>
      </c>
      <c r="G187" s="310"/>
      <c r="H187" s="310">
        <v>3.1045238082749504</v>
      </c>
      <c r="I187" s="101"/>
      <c r="J187" s="291">
        <v>3.46</v>
      </c>
      <c r="K187" s="208"/>
      <c r="L187" s="12"/>
      <c r="M187" s="100">
        <f>'Returns per Gal.'!M194</f>
        <v>1.1869047639483497</v>
      </c>
      <c r="N187" s="115"/>
      <c r="O187" s="100">
        <f>'Returns per Gal.'!O194</f>
        <v>0.38701743197278915</v>
      </c>
      <c r="P187" s="100">
        <f>'Returns per Gal.'!P194</f>
        <v>0</v>
      </c>
      <c r="Q187" s="100">
        <f>'Returns per Gal.'!Q194</f>
        <v>1.5739221959211389</v>
      </c>
      <c r="R187" s="117"/>
      <c r="S187" s="115"/>
      <c r="T187" s="100">
        <f>'Returns per Gal.'!T194</f>
        <v>1.1087585029553395</v>
      </c>
      <c r="U187" s="115">
        <f>'Returns per Gal.'!U194</f>
        <v>0</v>
      </c>
      <c r="V187" s="100">
        <f>'Returns per Gal.'!V194</f>
        <v>0.1038</v>
      </c>
      <c r="W187" s="115">
        <f>'Returns per Gal.'!W194</f>
        <v>0</v>
      </c>
      <c r="X187" s="100">
        <f>'Returns per Gal.'!X194</f>
        <v>0.21914999999999998</v>
      </c>
      <c r="Y187" s="115">
        <f>'Returns per Gal.'!Y194</f>
        <v>0</v>
      </c>
      <c r="Z187" s="100">
        <f>'Returns per Gal.'!Z194</f>
        <v>1.4317085029553396</v>
      </c>
      <c r="AA187" s="115">
        <f>'Returns per Gal.'!AA194</f>
        <v>0</v>
      </c>
      <c r="AB187" s="100">
        <f>'Returns per Gal.'!AB194</f>
        <v>0.2135298575757576</v>
      </c>
      <c r="AC187" s="115">
        <f>'Returns per Gal.'!AC194</f>
        <v>0</v>
      </c>
      <c r="AD187" s="100">
        <f>'Returns per Gal.'!AD194</f>
        <v>1.6452383605310972</v>
      </c>
      <c r="AE187" s="115">
        <f>'Returns per Gal.'!AE194</f>
        <v>0</v>
      </c>
      <c r="AF187" s="100">
        <f>'Returns per Gal.'!AF194</f>
        <v>1.2582209285583081</v>
      </c>
      <c r="AG187" s="112"/>
      <c r="AH187" s="100"/>
      <c r="AI187" s="100">
        <f>'Returns per Gal.'!AI194</f>
        <v>0.32286369296579942</v>
      </c>
      <c r="AJ187" s="100">
        <f>'Returns per Gal.'!AH194</f>
        <v>0</v>
      </c>
      <c r="AK187" s="100">
        <f>'Returns per Gal.'!AK194</f>
        <v>0.14221369296579933</v>
      </c>
      <c r="AL187" s="100">
        <f>'Returns per Gal.'!AL194</f>
        <v>0</v>
      </c>
      <c r="AM187" s="100">
        <f>'Returns per Gal.'!AM194</f>
        <v>-7.1316164609958266E-2</v>
      </c>
      <c r="AN187" s="87"/>
      <c r="AO187" s="15"/>
      <c r="AP187" s="88"/>
      <c r="AQ187" s="100">
        <f>'Returns per Gal.'!AQ194</f>
        <v>0.395021645021645</v>
      </c>
      <c r="AR187" s="100">
        <f>'Returns per Gal.'!AR194</f>
        <v>0</v>
      </c>
      <c r="AS187" s="100">
        <f>'Returns per Gal.'!AS194</f>
        <v>0.88681998556998565</v>
      </c>
      <c r="AT187" s="100">
        <f>'Returns per Gal.'!AT194</f>
        <v>0</v>
      </c>
      <c r="AU187" s="100">
        <f>'Returns per Gal.'!AU194</f>
        <v>1.2818416305916307</v>
      </c>
      <c r="AV187" s="112">
        <f>'Returns per Gal.'!AV194</f>
        <v>0</v>
      </c>
      <c r="AW187" s="111">
        <f>'Returns per Gal.'!AW194</f>
        <v>0</v>
      </c>
      <c r="AX187" s="100">
        <f>'Returns per Gal.'!AX194</f>
        <v>1.6047916305916305</v>
      </c>
      <c r="AY187" s="100">
        <f>'Returns per Gal.'!AY194</f>
        <v>0</v>
      </c>
      <c r="AZ187" s="100">
        <f>'Returns per Gal.'!AZ194</f>
        <v>1.8183214881673881</v>
      </c>
      <c r="BA187" s="112">
        <f>'Returns per Gal.'!BA194</f>
        <v>0</v>
      </c>
      <c r="BB187" s="111"/>
      <c r="BC187" s="100">
        <f>'Returns per Gal.'!BD194</f>
        <v>-3.0869434670491636E-2</v>
      </c>
      <c r="BD187" s="100">
        <f>'Returns per Gal.'!BE194</f>
        <v>0</v>
      </c>
      <c r="BE187" s="100">
        <f>'Returns per Gal.'!BF194</f>
        <v>-0.24439929224624923</v>
      </c>
      <c r="BF187" s="100">
        <f>'Returns per Gal.'!BG194</f>
        <v>0</v>
      </c>
      <c r="BG187" s="100">
        <f>'Returns per Gal.'!BH194</f>
        <v>-7.1316164609958044E-2</v>
      </c>
      <c r="BH187" s="100">
        <f>'Returns per Gal.'!BI194</f>
        <v>0</v>
      </c>
      <c r="BI187" s="100">
        <f>'Returns per Gal.'!BJ194</f>
        <v>-0.17308312763629119</v>
      </c>
      <c r="BJ187" s="57"/>
      <c r="BL187" s="200">
        <f>'Returns per Bu.'!H194</f>
        <v>3.1045238082749504</v>
      </c>
      <c r="BM187" s="189">
        <f>'Returns per Bu.'!I194</f>
        <v>0</v>
      </c>
      <c r="BN187" s="183">
        <f>'Returns per Bu.'!Q194</f>
        <v>4.4069821485791882</v>
      </c>
      <c r="BO187" s="183">
        <f>'Returns per Bu.'!R194</f>
        <v>0</v>
      </c>
      <c r="BP187" s="361">
        <f>'Returns per Bu.'!S194</f>
        <v>2.904838547367067</v>
      </c>
      <c r="BQ187" s="182">
        <f>'Returns per Bu.'!AE194</f>
        <v>0</v>
      </c>
      <c r="BR187" s="186">
        <f>'Returns per Bu.'!AF194</f>
        <v>-6.1892619438346431E-2</v>
      </c>
      <c r="BS187" s="182">
        <f>'Returns per Bu.'!AM194</f>
        <v>0</v>
      </c>
      <c r="BT187" s="179">
        <f>'Returns per Bu.'!AN194</f>
        <v>3.5891565656565656</v>
      </c>
      <c r="BU187" s="182"/>
      <c r="BV187" s="15">
        <f t="shared" si="109"/>
        <v>2.4830959595959596</v>
      </c>
      <c r="BW187" s="100">
        <f>'Returns per Bu.'!AJ194</f>
        <v>1.106060606060606</v>
      </c>
      <c r="BX187" s="100"/>
      <c r="BY187" s="100">
        <f t="shared" si="110"/>
        <v>0.88681998556998565</v>
      </c>
    </row>
    <row r="188" spans="1:77" ht="13.15" x14ac:dyDescent="0.4">
      <c r="A188" s="8">
        <v>44031</v>
      </c>
      <c r="C188" s="58"/>
      <c r="D188" s="310">
        <v>1.2840908847071908</v>
      </c>
      <c r="E188" s="311"/>
      <c r="F188" s="311">
        <v>117.82954545454545</v>
      </c>
      <c r="G188" s="310"/>
      <c r="H188" s="310">
        <v>3.1061363734982232</v>
      </c>
      <c r="I188" s="101"/>
      <c r="J188" s="291">
        <v>3.49</v>
      </c>
      <c r="K188" s="208"/>
      <c r="L188" s="12"/>
      <c r="M188" s="100">
        <f>'Returns per Gal.'!M195</f>
        <v>1.2840908847071908</v>
      </c>
      <c r="N188" s="115"/>
      <c r="O188" s="100">
        <f>'Returns per Gal.'!O195</f>
        <v>0.35769683441558442</v>
      </c>
      <c r="P188" s="100">
        <f>'Returns per Gal.'!P195</f>
        <v>0</v>
      </c>
      <c r="Q188" s="100">
        <f>'Returns per Gal.'!Q195</f>
        <v>1.6417877191227752</v>
      </c>
      <c r="R188" s="117"/>
      <c r="S188" s="115"/>
      <c r="T188" s="100">
        <f>'Returns per Gal.'!T195</f>
        <v>1.1093344191065084</v>
      </c>
      <c r="U188" s="115">
        <f>'Returns per Gal.'!U195</f>
        <v>0</v>
      </c>
      <c r="V188" s="100">
        <f>'Returns per Gal.'!V195</f>
        <v>0.1047</v>
      </c>
      <c r="W188" s="115">
        <f>'Returns per Gal.'!W195</f>
        <v>0</v>
      </c>
      <c r="X188" s="100">
        <f>'Returns per Gal.'!X195</f>
        <v>0.21914999999999998</v>
      </c>
      <c r="Y188" s="115">
        <f>'Returns per Gal.'!Y195</f>
        <v>0</v>
      </c>
      <c r="Z188" s="100">
        <f>'Returns per Gal.'!Z195</f>
        <v>1.4331844191065084</v>
      </c>
      <c r="AA188" s="115">
        <f>'Returns per Gal.'!AA195</f>
        <v>0</v>
      </c>
      <c r="AB188" s="100">
        <f>'Returns per Gal.'!AB195</f>
        <v>0.2135298575757576</v>
      </c>
      <c r="AC188" s="115">
        <f>'Returns per Gal.'!AC195</f>
        <v>0</v>
      </c>
      <c r="AD188" s="100">
        <f>'Returns per Gal.'!AD195</f>
        <v>1.646714276682266</v>
      </c>
      <c r="AE188" s="115">
        <f>'Returns per Gal.'!AE195</f>
        <v>0</v>
      </c>
      <c r="AF188" s="100">
        <f>'Returns per Gal.'!AF195</f>
        <v>1.2890174422666816</v>
      </c>
      <c r="AG188" s="112"/>
      <c r="AH188" s="100"/>
      <c r="AI188" s="100">
        <f>'Returns per Gal.'!AI195</f>
        <v>0.38925330001626679</v>
      </c>
      <c r="AJ188" s="100">
        <f>'Returns per Gal.'!AH195</f>
        <v>0</v>
      </c>
      <c r="AK188" s="100">
        <f>'Returns per Gal.'!AK195</f>
        <v>0.20860330001626681</v>
      </c>
      <c r="AL188" s="100">
        <f>'Returns per Gal.'!AL195</f>
        <v>0</v>
      </c>
      <c r="AM188" s="100">
        <f>'Returns per Gal.'!AM195</f>
        <v>-4.9265575594907851E-3</v>
      </c>
      <c r="AN188" s="87"/>
      <c r="AO188" s="15"/>
      <c r="AP188" s="88"/>
      <c r="AQ188" s="100">
        <f>'Returns per Gal.'!AQ195</f>
        <v>0.395021645021645</v>
      </c>
      <c r="AR188" s="100">
        <f>'Returns per Gal.'!AR195</f>
        <v>0</v>
      </c>
      <c r="AS188" s="100">
        <f>'Returns per Gal.'!AS195</f>
        <v>0.88994642857142847</v>
      </c>
      <c r="AT188" s="100">
        <f>'Returns per Gal.'!AT195</f>
        <v>0</v>
      </c>
      <c r="AU188" s="100">
        <f>'Returns per Gal.'!AU195</f>
        <v>1.2849680735930735</v>
      </c>
      <c r="AV188" s="112">
        <f>'Returns per Gal.'!AV195</f>
        <v>0</v>
      </c>
      <c r="AW188" s="111">
        <f>'Returns per Gal.'!AW195</f>
        <v>0</v>
      </c>
      <c r="AX188" s="100">
        <f>'Returns per Gal.'!AX195</f>
        <v>1.6088180735930735</v>
      </c>
      <c r="AY188" s="100">
        <f>'Returns per Gal.'!AY195</f>
        <v>0</v>
      </c>
      <c r="AZ188" s="100">
        <f>'Returns per Gal.'!AZ195</f>
        <v>1.8223479311688311</v>
      </c>
      <c r="BA188" s="112">
        <f>'Returns per Gal.'!BA195</f>
        <v>0</v>
      </c>
      <c r="BB188" s="111"/>
      <c r="BC188" s="100">
        <f>'Returns per Gal.'!BD195</f>
        <v>3.2969645529701719E-2</v>
      </c>
      <c r="BD188" s="100">
        <f>'Returns per Gal.'!BE195</f>
        <v>0</v>
      </c>
      <c r="BE188" s="100">
        <f>'Returns per Gal.'!BF195</f>
        <v>-0.18056021204605588</v>
      </c>
      <c r="BF188" s="100">
        <f>'Returns per Gal.'!BG195</f>
        <v>0</v>
      </c>
      <c r="BG188" s="100">
        <f>'Returns per Gal.'!BH195</f>
        <v>-4.9265575594907851E-3</v>
      </c>
      <c r="BH188" s="100">
        <f>'Returns per Gal.'!BI195</f>
        <v>0</v>
      </c>
      <c r="BI188" s="100">
        <f>'Returns per Gal.'!BJ195</f>
        <v>-0.17563365448656509</v>
      </c>
      <c r="BJ188" s="57"/>
      <c r="BL188" s="200">
        <f>'Returns per Bu.'!H195</f>
        <v>3.1061363734982232</v>
      </c>
      <c r="BM188" s="189">
        <f>'Returns per Bu.'!I195</f>
        <v>0</v>
      </c>
      <c r="BN188" s="183">
        <f>'Returns per Bu.'!Q195</f>
        <v>4.5970056135437698</v>
      </c>
      <c r="BO188" s="183">
        <f>'Returns per Bu.'!R195</f>
        <v>0</v>
      </c>
      <c r="BP188" s="361">
        <f>'Returns per Bu.'!S195</f>
        <v>3.0923420123316485</v>
      </c>
      <c r="BQ188" s="182">
        <f>'Returns per Bu.'!AE195</f>
        <v>0</v>
      </c>
      <c r="BR188" s="186">
        <f>'Returns per Bu.'!AF195</f>
        <v>-4.2755741820712833E-3</v>
      </c>
      <c r="BS188" s="182">
        <f>'Returns per Bu.'!AM195</f>
        <v>0</v>
      </c>
      <c r="BT188" s="179">
        <f>'Returns per Bu.'!AN195</f>
        <v>3.5979106060606059</v>
      </c>
      <c r="BU188" s="182"/>
      <c r="BV188" s="15">
        <f t="shared" ref="BV188:BV190" si="111">BT188-BW188</f>
        <v>2.4918499999999999</v>
      </c>
      <c r="BW188" s="100">
        <f>'Returns per Bu.'!AJ195</f>
        <v>1.106060606060606</v>
      </c>
      <c r="BX188" s="100"/>
      <c r="BY188" s="100">
        <f t="shared" ref="BY188:BY190" si="112">AS188</f>
        <v>0.88994642857142847</v>
      </c>
    </row>
    <row r="189" spans="1:77" ht="13.15" x14ac:dyDescent="0.4">
      <c r="A189" s="8">
        <v>44062</v>
      </c>
      <c r="C189" s="58"/>
      <c r="D189" s="310">
        <v>1.1823809544245403</v>
      </c>
      <c r="E189" s="311"/>
      <c r="F189" s="311">
        <v>121.94047619047619</v>
      </c>
      <c r="G189" s="310"/>
      <c r="H189" s="310">
        <v>3.0920833405994235</v>
      </c>
      <c r="I189" s="101"/>
      <c r="J189" s="291">
        <v>4</v>
      </c>
      <c r="K189" s="208"/>
      <c r="M189" s="100">
        <f>'Returns per Gal.'!M196</f>
        <v>1.1823809544245403</v>
      </c>
      <c r="N189" s="115"/>
      <c r="O189" s="100">
        <f>'Returns per Gal.'!O196</f>
        <v>0.37017644557823132</v>
      </c>
      <c r="P189" s="100">
        <f>'Returns per Gal.'!P196</f>
        <v>0</v>
      </c>
      <c r="Q189" s="100">
        <f>'Returns per Gal.'!Q196</f>
        <v>1.5525574000027715</v>
      </c>
      <c r="R189" s="117"/>
      <c r="S189" s="115"/>
      <c r="T189" s="100">
        <f>'Returns per Gal.'!T196</f>
        <v>1.1043154787855085</v>
      </c>
      <c r="U189" s="115">
        <f>'Returns per Gal.'!U196</f>
        <v>0</v>
      </c>
      <c r="V189" s="100">
        <f>'Returns per Gal.'!V196</f>
        <v>0.12</v>
      </c>
      <c r="W189" s="115">
        <f>'Returns per Gal.'!W196</f>
        <v>0</v>
      </c>
      <c r="X189" s="100">
        <f>'Returns per Gal.'!X196</f>
        <v>0.21914999999999998</v>
      </c>
      <c r="Y189" s="115">
        <f>'Returns per Gal.'!Y196</f>
        <v>0</v>
      </c>
      <c r="Z189" s="100">
        <f>'Returns per Gal.'!Z196</f>
        <v>1.4434654787855083</v>
      </c>
      <c r="AA189" s="115">
        <f>'Returns per Gal.'!AA196</f>
        <v>0</v>
      </c>
      <c r="AB189" s="100">
        <f>'Returns per Gal.'!AB196</f>
        <v>0.2135298575757576</v>
      </c>
      <c r="AC189" s="115">
        <f>'Returns per Gal.'!AC196</f>
        <v>0</v>
      </c>
      <c r="AD189" s="100">
        <f>'Returns per Gal.'!AD196</f>
        <v>1.6569953363612659</v>
      </c>
      <c r="AE189" s="115">
        <f>'Returns per Gal.'!AE196</f>
        <v>0</v>
      </c>
      <c r="AF189" s="100">
        <f>'Returns per Gal.'!AF196</f>
        <v>1.2868188907830347</v>
      </c>
      <c r="AG189" s="112"/>
      <c r="AH189" s="100"/>
      <c r="AI189" s="100">
        <f>'Returns per Gal.'!AI196</f>
        <v>0.28974192121726305</v>
      </c>
      <c r="AJ189" s="100">
        <f>'Returns per Gal.'!AH196</f>
        <v>0</v>
      </c>
      <c r="AK189" s="100">
        <f>'Returns per Gal.'!AK196</f>
        <v>0.10909192121726319</v>
      </c>
      <c r="AL189" s="100">
        <f>'Returns per Gal.'!AL196</f>
        <v>0</v>
      </c>
      <c r="AM189" s="100">
        <f>'Returns per Gal.'!AM196</f>
        <v>-0.10443793635849441</v>
      </c>
      <c r="AN189" s="87"/>
      <c r="AO189" s="15"/>
      <c r="AP189" s="88"/>
      <c r="AQ189" s="100">
        <f>'Returns per Gal.'!AQ196</f>
        <v>0.395021645021645</v>
      </c>
      <c r="AR189" s="100">
        <f>'Returns per Gal.'!AR196</f>
        <v>0</v>
      </c>
      <c r="AS189" s="100">
        <f>'Returns per Gal.'!AS196</f>
        <v>0.89307287157287174</v>
      </c>
      <c r="AT189" s="100">
        <f>'Returns per Gal.'!AT196</f>
        <v>0</v>
      </c>
      <c r="AU189" s="100">
        <f>'Returns per Gal.'!AU196</f>
        <v>1.2880945165945168</v>
      </c>
      <c r="AV189" s="112">
        <f>'Returns per Gal.'!AV196</f>
        <v>0</v>
      </c>
      <c r="AW189" s="111">
        <f>'Returns per Gal.'!AW196</f>
        <v>0</v>
      </c>
      <c r="AX189" s="100">
        <f>'Returns per Gal.'!AX196</f>
        <v>1.6272445165945166</v>
      </c>
      <c r="AY189" s="100">
        <f>'Returns per Gal.'!AY196</f>
        <v>0</v>
      </c>
      <c r="AZ189" s="100">
        <f>'Returns per Gal.'!AZ196</f>
        <v>1.8407743741702742</v>
      </c>
      <c r="BA189" s="112">
        <f>'Returns per Gal.'!BA196</f>
        <v>0</v>
      </c>
      <c r="BB189" s="111"/>
      <c r="BC189" s="100">
        <f>'Returns per Gal.'!BD196</f>
        <v>-7.4687116591745095E-2</v>
      </c>
      <c r="BD189" s="100">
        <f>'Returns per Gal.'!BE196</f>
        <v>0</v>
      </c>
      <c r="BE189" s="100">
        <f>'Returns per Gal.'!BF196</f>
        <v>-0.28821697416750269</v>
      </c>
      <c r="BF189" s="100">
        <f>'Returns per Gal.'!BG196</f>
        <v>0</v>
      </c>
      <c r="BG189" s="100">
        <f>'Returns per Gal.'!BH196</f>
        <v>-0.10443793635849441</v>
      </c>
      <c r="BH189" s="100">
        <f>'Returns per Gal.'!BI196</f>
        <v>0</v>
      </c>
      <c r="BI189" s="100">
        <f>'Returns per Gal.'!BJ196</f>
        <v>-0.18377903780900828</v>
      </c>
      <c r="BJ189" s="57"/>
      <c r="BL189" s="200">
        <f>'Returns per Bu.'!H196</f>
        <v>3.0920833405994235</v>
      </c>
      <c r="BM189" s="189">
        <f>'Returns per Bu.'!I196</f>
        <v>0</v>
      </c>
      <c r="BN189" s="183">
        <f>'Returns per Bu.'!Q196</f>
        <v>4.3471607200077607</v>
      </c>
      <c r="BO189" s="183">
        <f>'Returns per Bu.'!R196</f>
        <v>0</v>
      </c>
      <c r="BP189" s="361">
        <f>'Returns per Bu.'!S196</f>
        <v>2.7996571187956394</v>
      </c>
      <c r="BQ189" s="182">
        <f>'Returns per Bu.'!AE196</f>
        <v>0</v>
      </c>
      <c r="BR189" s="186">
        <f>'Returns per Bu.'!AF196</f>
        <v>-9.0637760531781728E-2</v>
      </c>
      <c r="BS189" s="182">
        <f>'Returns per Bu.'!AM196</f>
        <v>0</v>
      </c>
      <c r="BT189" s="179">
        <f>'Returns per Bu.'!AN196</f>
        <v>3.6066646464646466</v>
      </c>
      <c r="BU189" s="182"/>
      <c r="BV189" s="15">
        <f t="shared" si="111"/>
        <v>2.5006040404040406</v>
      </c>
      <c r="BW189" s="100">
        <f>'Returns per Bu.'!AJ196</f>
        <v>1.106060606060606</v>
      </c>
      <c r="BX189" s="100"/>
      <c r="BY189" s="100">
        <f t="shared" si="112"/>
        <v>0.89307287157287174</v>
      </c>
    </row>
    <row r="190" spans="1:77" ht="13.15" x14ac:dyDescent="0.4">
      <c r="A190" s="8">
        <v>44093</v>
      </c>
      <c r="C190" s="58"/>
      <c r="D190" s="310">
        <v>1.3026190570422582</v>
      </c>
      <c r="E190" s="311"/>
      <c r="F190" s="311">
        <v>138.1547619047619</v>
      </c>
      <c r="G190" s="310"/>
      <c r="H190" s="310">
        <v>3.5054761966069541</v>
      </c>
      <c r="I190" s="101"/>
      <c r="J190" s="291">
        <v>4.72</v>
      </c>
      <c r="K190" s="208"/>
      <c r="M190" s="100">
        <f>'Returns per Gal.'!M197</f>
        <v>1.3026190570422582</v>
      </c>
      <c r="N190" s="115"/>
      <c r="O190" s="100">
        <f>'Returns per Gal.'!O197</f>
        <v>0.41939838435374149</v>
      </c>
      <c r="P190" s="100">
        <f>'Returns per Gal.'!P197</f>
        <v>0</v>
      </c>
      <c r="Q190" s="100">
        <f>'Returns per Gal.'!Q197</f>
        <v>1.7220174413959997</v>
      </c>
      <c r="R190" s="117"/>
      <c r="S190" s="115"/>
      <c r="T190" s="100">
        <f>'Returns per Gal.'!T197</f>
        <v>1.2519557845024838</v>
      </c>
      <c r="U190" s="115">
        <f>'Returns per Gal.'!U197</f>
        <v>0</v>
      </c>
      <c r="V190" s="100">
        <f>'Returns per Gal.'!V197</f>
        <v>0.14159999999999998</v>
      </c>
      <c r="W190" s="115">
        <f>'Returns per Gal.'!W197</f>
        <v>0</v>
      </c>
      <c r="X190" s="100">
        <f>'Returns per Gal.'!X197</f>
        <v>0.21914999999999998</v>
      </c>
      <c r="Y190" s="115">
        <f>'Returns per Gal.'!Y197</f>
        <v>0</v>
      </c>
      <c r="Z190" s="100">
        <f>'Returns per Gal.'!Z197</f>
        <v>1.6127057845024837</v>
      </c>
      <c r="AA190" s="115">
        <f>'Returns per Gal.'!AA197</f>
        <v>0</v>
      </c>
      <c r="AB190" s="100">
        <f>'Returns per Gal.'!AB197</f>
        <v>0.2135298575757576</v>
      </c>
      <c r="AC190" s="115">
        <f>'Returns per Gal.'!AC197</f>
        <v>0</v>
      </c>
      <c r="AD190" s="100">
        <f>'Returns per Gal.'!AD197</f>
        <v>1.8262356420782413</v>
      </c>
      <c r="AE190" s="115">
        <f>'Returns per Gal.'!AE197</f>
        <v>0</v>
      </c>
      <c r="AF190" s="100">
        <f>'Returns per Gal.'!AF197</f>
        <v>1.4068372577244999</v>
      </c>
      <c r="AG190" s="112"/>
      <c r="AH190" s="100"/>
      <c r="AI190" s="100">
        <f>'Returns per Gal.'!AI197</f>
        <v>0.28996165689351594</v>
      </c>
      <c r="AJ190" s="100">
        <f>'Returns per Gal.'!AH197</f>
        <v>0</v>
      </c>
      <c r="AK190" s="100">
        <f>'Returns per Gal.'!AK197</f>
        <v>0.10931165689351596</v>
      </c>
      <c r="AL190" s="100">
        <f>'Returns per Gal.'!AL197</f>
        <v>0</v>
      </c>
      <c r="AM190" s="100">
        <f>'Returns per Gal.'!AM197</f>
        <v>-0.10421820068224164</v>
      </c>
      <c r="AN190" s="87"/>
      <c r="AO190" s="15"/>
      <c r="AP190" s="88"/>
      <c r="AQ190" s="100">
        <f>'Returns per Gal.'!AQ197</f>
        <v>0.4108068097705404</v>
      </c>
      <c r="AR190" s="100">
        <f>'Returns per Gal.'!AR197</f>
        <v>0</v>
      </c>
      <c r="AS190" s="100">
        <f>'Returns per Gal.'!AS197</f>
        <v>0.85367670637490756</v>
      </c>
      <c r="AT190" s="100">
        <f>'Returns per Gal.'!AT197</f>
        <v>0</v>
      </c>
      <c r="AU190" s="100">
        <f>'Returns per Gal.'!AU197</f>
        <v>1.264483516145448</v>
      </c>
      <c r="AV190" s="112">
        <f>'Returns per Gal.'!AV197</f>
        <v>0</v>
      </c>
      <c r="AW190" s="111">
        <f>'Returns per Gal.'!AW197</f>
        <v>0</v>
      </c>
      <c r="AX190" s="100">
        <f>'Returns per Gal.'!AX197</f>
        <v>1.6252335161454479</v>
      </c>
      <c r="AY190" s="100">
        <f>'Returns per Gal.'!AY197</f>
        <v>0</v>
      </c>
      <c r="AZ190" s="100">
        <f>'Returns per Gal.'!AZ197</f>
        <v>1.8387633737212055</v>
      </c>
      <c r="BA190" s="112">
        <f>'Returns per Gal.'!BA197</f>
        <v>0</v>
      </c>
      <c r="BB190" s="111"/>
      <c r="BC190" s="100">
        <f>'Returns per Gal.'!BD197</f>
        <v>9.6783925250551794E-2</v>
      </c>
      <c r="BD190" s="100">
        <f>'Returns per Gal.'!BE197</f>
        <v>0</v>
      </c>
      <c r="BE190" s="100">
        <f>'Returns per Gal.'!BF197</f>
        <v>-0.1167459323252058</v>
      </c>
      <c r="BF190" s="100">
        <f>'Returns per Gal.'!BG197</f>
        <v>0</v>
      </c>
      <c r="BG190" s="100">
        <f>'Returns per Gal.'!BH197</f>
        <v>-0.10421820068224164</v>
      </c>
      <c r="BH190" s="100">
        <f>'Returns per Gal.'!BI197</f>
        <v>0</v>
      </c>
      <c r="BI190" s="100">
        <f>'Returns per Gal.'!BJ197</f>
        <v>-1.2527731642964168E-2</v>
      </c>
      <c r="BJ190" s="57"/>
      <c r="BL190" s="200">
        <f>'Returns per Bu.'!H197</f>
        <v>3.5054761966069541</v>
      </c>
      <c r="BM190" s="189">
        <f>'Returns per Bu.'!I197</f>
        <v>0</v>
      </c>
      <c r="BN190" s="183">
        <f>'Returns per Bu.'!Q197</f>
        <v>4.8216488359087988</v>
      </c>
      <c r="BO190" s="183">
        <f>'Returns per Bu.'!R197</f>
        <v>0</v>
      </c>
      <c r="BP190" s="361">
        <f>'Returns per Bu.'!S197</f>
        <v>3.2136652346966774</v>
      </c>
      <c r="BQ190" s="182">
        <f>'Returns per Bu.'!AE197</f>
        <v>0</v>
      </c>
      <c r="BR190" s="186">
        <f>'Returns per Bu.'!AF197</f>
        <v>-9.0447060195305212E-2</v>
      </c>
      <c r="BS190" s="182">
        <f>'Returns per Bu.'!AM197</f>
        <v>0</v>
      </c>
      <c r="BT190" s="179">
        <f>'Returns per Bu.'!AN197</f>
        <v>3.540553845207254</v>
      </c>
      <c r="BU190" s="182"/>
      <c r="BV190" s="15">
        <f t="shared" si="111"/>
        <v>2.390294777849741</v>
      </c>
      <c r="BW190" s="100">
        <f>'Returns per Bu.'!AJ197</f>
        <v>1.150259067357513</v>
      </c>
      <c r="BX190" s="100"/>
      <c r="BY190" s="100">
        <f t="shared" si="112"/>
        <v>0.85367670637490756</v>
      </c>
    </row>
    <row r="191" spans="1:77" ht="13.15" x14ac:dyDescent="0.4">
      <c r="A191" s="8">
        <v>44123</v>
      </c>
      <c r="C191" s="58"/>
      <c r="D191" s="310">
        <v>1.3699999792235238</v>
      </c>
      <c r="E191" s="311"/>
      <c r="F191" s="311">
        <v>156.33333333333334</v>
      </c>
      <c r="G191" s="310"/>
      <c r="H191" s="310">
        <v>3.8160714166504994</v>
      </c>
      <c r="I191" s="101"/>
      <c r="J191" s="291">
        <v>4.3899999999999997</v>
      </c>
      <c r="K191" s="208"/>
      <c r="L191" s="12"/>
      <c r="M191" s="100">
        <f>'Returns per Gal.'!M198</f>
        <v>1.3699999792235238</v>
      </c>
      <c r="N191" s="115"/>
      <c r="O191" s="100">
        <f>'Returns per Gal.'!O198</f>
        <v>0.47458333333333341</v>
      </c>
      <c r="P191" s="100">
        <f>'Returns per Gal.'!P198</f>
        <v>0</v>
      </c>
      <c r="Q191" s="100">
        <f>'Returns per Gal.'!Q198</f>
        <v>1.8445833125568571</v>
      </c>
      <c r="R191" s="117"/>
      <c r="S191" s="115"/>
      <c r="T191" s="100">
        <f>'Returns per Gal.'!T198</f>
        <v>1.36288264880375</v>
      </c>
      <c r="U191" s="115">
        <f>'Returns per Gal.'!U198</f>
        <v>0</v>
      </c>
      <c r="V191" s="100">
        <f>'Returns per Gal.'!V198</f>
        <v>0.13169999999999998</v>
      </c>
      <c r="W191" s="115">
        <f>'Returns per Gal.'!W198</f>
        <v>0</v>
      </c>
      <c r="X191" s="100">
        <f>'Returns per Gal.'!X198</f>
        <v>0.21914999999999998</v>
      </c>
      <c r="Y191" s="115">
        <f>'Returns per Gal.'!Y198</f>
        <v>0</v>
      </c>
      <c r="Z191" s="100">
        <f>'Returns per Gal.'!Z198</f>
        <v>1.7137326488037499</v>
      </c>
      <c r="AA191" s="115">
        <f>'Returns per Gal.'!AA198</f>
        <v>0</v>
      </c>
      <c r="AB191" s="100">
        <f>'Returns per Gal.'!AB198</f>
        <v>0.2135298575757576</v>
      </c>
      <c r="AC191" s="115">
        <f>'Returns per Gal.'!AC198</f>
        <v>0</v>
      </c>
      <c r="AD191" s="100">
        <f>'Returns per Gal.'!AD198</f>
        <v>1.9272625063795075</v>
      </c>
      <c r="AE191" s="115">
        <f>'Returns per Gal.'!AE198</f>
        <v>0</v>
      </c>
      <c r="AF191" s="100">
        <f>'Returns per Gal.'!AF198</f>
        <v>1.4526791730461741</v>
      </c>
      <c r="AG191" s="112"/>
      <c r="AH191" s="100"/>
      <c r="AI191" s="100">
        <f>'Returns per Gal.'!AI198</f>
        <v>0.3115006637531072</v>
      </c>
      <c r="AJ191" s="100">
        <f>'Returns per Gal.'!AH198</f>
        <v>0</v>
      </c>
      <c r="AK191" s="100">
        <f>'Returns per Gal.'!AK198</f>
        <v>0.13085066375310728</v>
      </c>
      <c r="AL191" s="100">
        <f>'Returns per Gal.'!AL198</f>
        <v>0</v>
      </c>
      <c r="AM191" s="100">
        <f>'Returns per Gal.'!AM198</f>
        <v>-8.2679193822650321E-2</v>
      </c>
      <c r="AN191" s="87"/>
      <c r="AO191" s="15"/>
      <c r="AP191" s="88"/>
      <c r="AQ191" s="100">
        <f>'Returns per Gal.'!AQ198</f>
        <v>0.4108068097705404</v>
      </c>
      <c r="AR191" s="100">
        <f>'Returns per Gal.'!AR198</f>
        <v>0</v>
      </c>
      <c r="AS191" s="100">
        <f>'Returns per Gal.'!AS198</f>
        <v>0.85672517440784612</v>
      </c>
      <c r="AT191" s="100">
        <f>'Returns per Gal.'!AT198</f>
        <v>0</v>
      </c>
      <c r="AU191" s="100">
        <f>'Returns per Gal.'!AU198</f>
        <v>1.2675319841783865</v>
      </c>
      <c r="AV191" s="112">
        <f>'Returns per Gal.'!AV198</f>
        <v>0</v>
      </c>
      <c r="AW191" s="111">
        <f>'Returns per Gal.'!AW198</f>
        <v>0</v>
      </c>
      <c r="AX191" s="100">
        <f>'Returns per Gal.'!AX198</f>
        <v>1.6183819841783864</v>
      </c>
      <c r="AY191" s="100">
        <f>'Returns per Gal.'!AY198</f>
        <v>0</v>
      </c>
      <c r="AZ191" s="100">
        <f>'Returns per Gal.'!AZ198</f>
        <v>1.831911841754144</v>
      </c>
      <c r="BA191" s="112">
        <f>'Returns per Gal.'!BA198</f>
        <v>0</v>
      </c>
      <c r="BB191" s="111"/>
      <c r="BC191" s="100">
        <f>'Returns per Gal.'!BD198</f>
        <v>0.22620132837847073</v>
      </c>
      <c r="BD191" s="100">
        <f>'Returns per Gal.'!BE198</f>
        <v>0</v>
      </c>
      <c r="BE191" s="100">
        <f>'Returns per Gal.'!BF198</f>
        <v>1.2671470802713136E-2</v>
      </c>
      <c r="BF191" s="100">
        <f>'Returns per Gal.'!BG198</f>
        <v>0</v>
      </c>
      <c r="BG191" s="100">
        <f>'Returns per Gal.'!BH198</f>
        <v>-8.2679193822650321E-2</v>
      </c>
      <c r="BH191" s="100">
        <f>'Returns per Gal.'!BI198</f>
        <v>0</v>
      </c>
      <c r="BI191" s="100">
        <f>'Returns per Gal.'!BJ198</f>
        <v>9.5350664625363457E-2</v>
      </c>
      <c r="BJ191" s="57"/>
      <c r="BL191" s="200">
        <f>'Returns per Bu.'!H198</f>
        <v>3.8160714166504994</v>
      </c>
      <c r="BM191" s="189">
        <f>'Returns per Bu.'!I198</f>
        <v>0</v>
      </c>
      <c r="BN191" s="183">
        <f>'Returns per Bu.'!Q198</f>
        <v>5.1648332751592001</v>
      </c>
      <c r="BO191" s="183">
        <f>'Returns per Bu.'!R198</f>
        <v>0</v>
      </c>
      <c r="BP191" s="361">
        <f>'Returns per Bu.'!S198</f>
        <v>3.5845696739470791</v>
      </c>
      <c r="BQ191" s="182">
        <f>'Returns per Bu.'!AE198</f>
        <v>0</v>
      </c>
      <c r="BR191" s="186">
        <f>'Returns per Bu.'!AF198</f>
        <v>-7.1754165506819914E-2</v>
      </c>
      <c r="BS191" s="182">
        <f>'Returns per Bu.'!AM198</f>
        <v>0</v>
      </c>
      <c r="BT191" s="179">
        <f>'Returns per Bu.'!AN198</f>
        <v>3.5490895556994819</v>
      </c>
      <c r="BU191" s="182"/>
      <c r="BV191" s="15">
        <f t="shared" ref="BV191:BV192" si="113">BT191-BW191</f>
        <v>2.3988304883419689</v>
      </c>
      <c r="BW191" s="100">
        <f>'Returns per Bu.'!AJ198</f>
        <v>1.150259067357513</v>
      </c>
      <c r="BX191" s="100"/>
      <c r="BY191" s="100">
        <f t="shared" ref="BY191:BY192" si="114">AS191</f>
        <v>0.85672517440784612</v>
      </c>
    </row>
    <row r="192" spans="1:77" ht="13.15" x14ac:dyDescent="0.4">
      <c r="A192" s="8">
        <v>44154</v>
      </c>
      <c r="C192" s="58"/>
      <c r="D192" s="310">
        <v>1.3832352967823254</v>
      </c>
      <c r="E192" s="311"/>
      <c r="F192" s="311">
        <v>183.76470588235293</v>
      </c>
      <c r="G192" s="310"/>
      <c r="H192" s="310">
        <v>4.0791776180267334</v>
      </c>
      <c r="I192" s="101"/>
      <c r="J192" s="291">
        <v>5.44</v>
      </c>
      <c r="K192" s="208"/>
      <c r="L192" s="12"/>
      <c r="M192" s="100">
        <f>'Returns per Gal.'!M199</f>
        <v>1.3832352967823254</v>
      </c>
      <c r="N192" s="115"/>
      <c r="O192" s="100">
        <f>'Returns per Gal.'!O199</f>
        <v>0.55785714285714294</v>
      </c>
      <c r="P192" s="100">
        <f>'Returns per Gal.'!P199</f>
        <v>0</v>
      </c>
      <c r="Q192" s="100">
        <f>'Returns per Gal.'!Q199</f>
        <v>1.9410924396394682</v>
      </c>
      <c r="R192" s="117"/>
      <c r="S192" s="115"/>
      <c r="T192" s="100">
        <f>'Returns per Gal.'!T199</f>
        <v>1.456849149295262</v>
      </c>
      <c r="U192" s="115">
        <f>'Returns per Gal.'!U199</f>
        <v>0</v>
      </c>
      <c r="V192" s="100">
        <f>'Returns per Gal.'!V199</f>
        <v>0.16320000000000001</v>
      </c>
      <c r="W192" s="115">
        <f>'Returns per Gal.'!W199</f>
        <v>0</v>
      </c>
      <c r="X192" s="100">
        <f>'Returns per Gal.'!X199</f>
        <v>0.21914999999999998</v>
      </c>
      <c r="Y192" s="115">
        <f>'Returns per Gal.'!Y199</f>
        <v>0</v>
      </c>
      <c r="Z192" s="100">
        <f>'Returns per Gal.'!Z199</f>
        <v>1.839199149295262</v>
      </c>
      <c r="AA192" s="115">
        <f>'Returns per Gal.'!AA199</f>
        <v>0</v>
      </c>
      <c r="AB192" s="100">
        <f>'Returns per Gal.'!AB199</f>
        <v>0.2135298575757576</v>
      </c>
      <c r="AC192" s="115">
        <f>'Returns per Gal.'!AC199</f>
        <v>0</v>
      </c>
      <c r="AD192" s="100">
        <f>'Returns per Gal.'!AD199</f>
        <v>2.0527290068710196</v>
      </c>
      <c r="AE192" s="115">
        <f>'Returns per Gal.'!AE199</f>
        <v>0</v>
      </c>
      <c r="AF192" s="100">
        <f>'Returns per Gal.'!AF199</f>
        <v>1.4948718640138767</v>
      </c>
      <c r="AG192" s="112"/>
      <c r="AH192" s="100"/>
      <c r="AI192" s="100">
        <f>'Returns per Gal.'!AI199</f>
        <v>0.28254329034420622</v>
      </c>
      <c r="AJ192" s="100">
        <f>'Returns per Gal.'!AH199</f>
        <v>0</v>
      </c>
      <c r="AK192" s="100">
        <f>'Returns per Gal.'!AK199</f>
        <v>0.10189329034420624</v>
      </c>
      <c r="AL192" s="100">
        <f>'Returns per Gal.'!AL199</f>
        <v>0</v>
      </c>
      <c r="AM192" s="100">
        <f>'Returns per Gal.'!AM199</f>
        <v>-0.11163656723155135</v>
      </c>
      <c r="AN192" s="87"/>
      <c r="AO192" s="15"/>
      <c r="AP192" s="88"/>
      <c r="AQ192" s="100">
        <f>'Returns per Gal.'!AQ199</f>
        <v>0.4108068097705404</v>
      </c>
      <c r="AR192" s="100">
        <f>'Returns per Gal.'!AR199</f>
        <v>0</v>
      </c>
      <c r="AS192" s="100">
        <f>'Returns per Gal.'!AS199</f>
        <v>0.85977364244078469</v>
      </c>
      <c r="AT192" s="100">
        <f>'Returns per Gal.'!AT199</f>
        <v>0</v>
      </c>
      <c r="AU192" s="100">
        <f>'Returns per Gal.'!AU199</f>
        <v>1.2705804522113251</v>
      </c>
      <c r="AV192" s="112">
        <f>'Returns per Gal.'!AV199</f>
        <v>0</v>
      </c>
      <c r="AW192" s="111">
        <f>'Returns per Gal.'!AW199</f>
        <v>0</v>
      </c>
      <c r="AX192" s="100">
        <f>'Returns per Gal.'!AX199</f>
        <v>1.6529304522113251</v>
      </c>
      <c r="AY192" s="100">
        <f>'Returns per Gal.'!AY199</f>
        <v>0</v>
      </c>
      <c r="AZ192" s="100">
        <f>'Returns per Gal.'!AZ199</f>
        <v>1.8664603097870827</v>
      </c>
      <c r="BA192" s="112">
        <f>'Returns per Gal.'!BA199</f>
        <v>0</v>
      </c>
      <c r="BB192" s="111"/>
      <c r="BC192" s="100">
        <f>'Returns per Gal.'!BD199</f>
        <v>0.28816198742814314</v>
      </c>
      <c r="BD192" s="100">
        <f>'Returns per Gal.'!BE199</f>
        <v>0</v>
      </c>
      <c r="BE192" s="100">
        <f>'Returns per Gal.'!BF199</f>
        <v>7.4632129852385543E-2</v>
      </c>
      <c r="BF192" s="100">
        <f>'Returns per Gal.'!BG199</f>
        <v>0</v>
      </c>
      <c r="BG192" s="100">
        <f>'Returns per Gal.'!BH199</f>
        <v>-0.11163656723155135</v>
      </c>
      <c r="BH192" s="100">
        <f>'Returns per Gal.'!BI199</f>
        <v>0</v>
      </c>
      <c r="BI192" s="100">
        <f>'Returns per Gal.'!BJ199</f>
        <v>0.1862686970839369</v>
      </c>
      <c r="BJ192" s="57"/>
      <c r="BL192" s="200">
        <f>'Returns per Bu.'!H199</f>
        <v>4.0791776180267334</v>
      </c>
      <c r="BM192" s="189">
        <f>'Returns per Bu.'!I199</f>
        <v>0</v>
      </c>
      <c r="BN192" s="183">
        <f>'Returns per Bu.'!Q199</f>
        <v>5.4350588309905108</v>
      </c>
      <c r="BO192" s="183">
        <f>'Returns per Bu.'!R199</f>
        <v>0</v>
      </c>
      <c r="BP192" s="361">
        <f>'Returns per Bu.'!S199</f>
        <v>3.7665952297783898</v>
      </c>
      <c r="BQ192" s="182">
        <f>'Returns per Bu.'!AE199</f>
        <v>0</v>
      </c>
      <c r="BR192" s="186">
        <f>'Returns per Bu.'!AF199</f>
        <v>-9.6885181765663284E-2</v>
      </c>
      <c r="BS192" s="182">
        <f>'Returns per Bu.'!AM199</f>
        <v>0</v>
      </c>
      <c r="BT192" s="179">
        <f>'Returns per Bu.'!AN199</f>
        <v>3.5576252661917103</v>
      </c>
      <c r="BU192" s="182"/>
      <c r="BV192" s="15">
        <f t="shared" si="113"/>
        <v>2.4073661988341972</v>
      </c>
      <c r="BW192" s="100">
        <f>'Returns per Bu.'!AJ199</f>
        <v>1.150259067357513</v>
      </c>
      <c r="BX192" s="100"/>
      <c r="BY192" s="100">
        <f t="shared" si="114"/>
        <v>0.85977364244078469</v>
      </c>
    </row>
    <row r="193" spans="1:77" ht="13.15" x14ac:dyDescent="0.4">
      <c r="A193" s="75">
        <v>44184</v>
      </c>
      <c r="B193" s="30"/>
      <c r="C193" s="63"/>
      <c r="D193" s="313">
        <v>1.2119047499838329</v>
      </c>
      <c r="E193" s="313"/>
      <c r="F193" s="314">
        <v>204.0595238095238</v>
      </c>
      <c r="G193" s="313"/>
      <c r="H193" s="313">
        <v>4.254047603834243</v>
      </c>
      <c r="I193" s="30"/>
      <c r="J193" s="315">
        <v>5.44</v>
      </c>
      <c r="K193" s="211"/>
      <c r="L193" s="64"/>
      <c r="M193" s="104">
        <f>'Returns per Gal.'!M200</f>
        <v>1.2119047499838329</v>
      </c>
      <c r="N193" s="118"/>
      <c r="O193" s="104">
        <f>'Returns per Gal.'!O200</f>
        <v>0.6194664115646259</v>
      </c>
      <c r="P193" s="104">
        <f>'Returns per Gal.'!P200</f>
        <v>0</v>
      </c>
      <c r="Q193" s="104">
        <f>'Returns per Gal.'!Q200</f>
        <v>1.8313711615484589</v>
      </c>
      <c r="R193" s="120"/>
      <c r="S193" s="118"/>
      <c r="T193" s="104">
        <f>'Returns per Gal.'!T200</f>
        <v>1.5193027156550869</v>
      </c>
      <c r="U193" s="118">
        <f>'Returns per Gal.'!U200</f>
        <v>0</v>
      </c>
      <c r="V193" s="104">
        <f>'Returns per Gal.'!V200</f>
        <v>0.16320000000000001</v>
      </c>
      <c r="W193" s="118">
        <f>'Returns per Gal.'!W200</f>
        <v>0</v>
      </c>
      <c r="X193" s="104">
        <f>'Returns per Gal.'!X200</f>
        <v>0.21914999999999998</v>
      </c>
      <c r="Y193" s="118">
        <f>'Returns per Gal.'!Y200</f>
        <v>0</v>
      </c>
      <c r="Z193" s="104">
        <f>'Returns per Gal.'!Z200</f>
        <v>1.9016527156550869</v>
      </c>
      <c r="AA193" s="118">
        <f>'Returns per Gal.'!AA200</f>
        <v>0</v>
      </c>
      <c r="AB193" s="104">
        <f>'Returns per Gal.'!AB200</f>
        <v>0.2135298575757576</v>
      </c>
      <c r="AC193" s="118">
        <f>'Returns per Gal.'!AC200</f>
        <v>0</v>
      </c>
      <c r="AD193" s="104">
        <f>'Returns per Gal.'!AD200</f>
        <v>2.1151825732308445</v>
      </c>
      <c r="AE193" s="118">
        <f>'Returns per Gal.'!AE200</f>
        <v>0</v>
      </c>
      <c r="AF193" s="104">
        <f>'Returns per Gal.'!AF200</f>
        <v>1.4957161616662185</v>
      </c>
      <c r="AG193" s="114"/>
      <c r="AH193" s="104"/>
      <c r="AI193" s="104">
        <f>'Returns per Gal.'!AI200</f>
        <v>0.110368445893372</v>
      </c>
      <c r="AJ193" s="104">
        <f>'Returns per Gal.'!AH200</f>
        <v>0</v>
      </c>
      <c r="AK193" s="104">
        <f>'Returns per Gal.'!AK200</f>
        <v>-7.0281554106627953E-2</v>
      </c>
      <c r="AL193" s="104">
        <f>'Returns per Gal.'!AL200</f>
        <v>0</v>
      </c>
      <c r="AM193" s="104">
        <f>'Returns per Gal.'!AM200</f>
        <v>-0.28381141168238555</v>
      </c>
      <c r="AN193" s="89"/>
      <c r="AO193" s="72"/>
      <c r="AP193" s="90"/>
      <c r="AQ193" s="104">
        <f>'Returns per Gal.'!AQ200</f>
        <v>0.4108068097705404</v>
      </c>
      <c r="AR193" s="104">
        <f>'Returns per Gal.'!AR200</f>
        <v>0</v>
      </c>
      <c r="AS193" s="104">
        <f>'Returns per Gal.'!AS200</f>
        <v>0.86282211047372326</v>
      </c>
      <c r="AT193" s="104">
        <f>'Returns per Gal.'!AT200</f>
        <v>0</v>
      </c>
      <c r="AU193" s="104">
        <f>'Returns per Gal.'!AU200</f>
        <v>1.2736289202442637</v>
      </c>
      <c r="AV193" s="114">
        <f>'Returns per Gal.'!AV200</f>
        <v>0</v>
      </c>
      <c r="AW193" s="113">
        <f>'Returns per Gal.'!AW200</f>
        <v>0</v>
      </c>
      <c r="AX193" s="104">
        <f>'Returns per Gal.'!AX200</f>
        <v>1.6559789202442636</v>
      </c>
      <c r="AY193" s="104">
        <f>'Returns per Gal.'!AY200</f>
        <v>0</v>
      </c>
      <c r="AZ193" s="104">
        <f>'Returns per Gal.'!AZ200</f>
        <v>1.8695087778200212</v>
      </c>
      <c r="BA193" s="114">
        <f>'Returns per Gal.'!BA200</f>
        <v>0</v>
      </c>
      <c r="BB193" s="113"/>
      <c r="BC193" s="104">
        <f>'Returns per Gal.'!BD200</f>
        <v>0.17539224130419528</v>
      </c>
      <c r="BD193" s="104">
        <f>'Returns per Gal.'!BE200</f>
        <v>0</v>
      </c>
      <c r="BE193" s="104">
        <f>'Returns per Gal.'!BF200</f>
        <v>-3.8137616271562313E-2</v>
      </c>
      <c r="BF193" s="104">
        <f>'Returns per Gal.'!BG200</f>
        <v>0</v>
      </c>
      <c r="BG193" s="104">
        <f>'Returns per Gal.'!BH200</f>
        <v>-0.28381141168238555</v>
      </c>
      <c r="BH193" s="104">
        <f>'Returns per Gal.'!BI200</f>
        <v>0</v>
      </c>
      <c r="BI193" s="104">
        <f>'Returns per Gal.'!BJ200</f>
        <v>0.24567379541082324</v>
      </c>
      <c r="BJ193" s="71"/>
      <c r="BK193" s="30"/>
      <c r="BL193" s="201">
        <f>'Returns per Bu.'!H200</f>
        <v>4.254047603834243</v>
      </c>
      <c r="BM193" s="191">
        <f>'Returns per Bu.'!I200</f>
        <v>0</v>
      </c>
      <c r="BN193" s="184">
        <f>'Returns per Bu.'!Q200</f>
        <v>5.1278392523356846</v>
      </c>
      <c r="BO193" s="184">
        <f>'Returns per Bu.'!R200</f>
        <v>0</v>
      </c>
      <c r="BP193" s="362">
        <f>'Returns per Bu.'!S200</f>
        <v>3.4593756511235636</v>
      </c>
      <c r="BQ193" s="181">
        <f>'Returns per Bu.'!AE200</f>
        <v>0</v>
      </c>
      <c r="BR193" s="187">
        <f>'Returns per Bu.'!AF200</f>
        <v>-0.24630925950082452</v>
      </c>
      <c r="BS193" s="181">
        <f>'Returns per Bu.'!AM200</f>
        <v>0</v>
      </c>
      <c r="BT193" s="180">
        <f>'Returns per Bu.'!AN200</f>
        <v>3.5661609766839382</v>
      </c>
      <c r="BU193" s="181"/>
      <c r="BV193" s="72">
        <f t="shared" ref="BV193:BV194" si="115">BT193-BW193</f>
        <v>2.4159019093264251</v>
      </c>
      <c r="BW193" s="104">
        <f>'Returns per Bu.'!AJ200</f>
        <v>1.150259067357513</v>
      </c>
      <c r="BX193" s="104"/>
      <c r="BY193" s="104">
        <f t="shared" ref="BY193:BY194" si="116">AS193</f>
        <v>0.86282211047372326</v>
      </c>
    </row>
    <row r="194" spans="1:77" ht="13.15" x14ac:dyDescent="0.4">
      <c r="A194" s="22">
        <v>44215</v>
      </c>
      <c r="B194" s="69"/>
      <c r="C194" s="28"/>
      <c r="D194" s="100">
        <v>1.3913157976301094</v>
      </c>
      <c r="E194" s="101"/>
      <c r="F194" s="102">
        <v>216.55263157894737</v>
      </c>
      <c r="G194" s="101"/>
      <c r="H194" s="100">
        <v>4.9731578990032794</v>
      </c>
      <c r="I194" s="101"/>
      <c r="J194" s="291">
        <v>5.44</v>
      </c>
      <c r="K194" s="234"/>
      <c r="L194" s="12"/>
      <c r="M194" s="100">
        <f>'Returns per Gal.'!M201</f>
        <v>1.3913157976301094</v>
      </c>
      <c r="N194" s="115"/>
      <c r="O194" s="100">
        <f>'Returns per Gal.'!O201</f>
        <v>0.6573919172932331</v>
      </c>
      <c r="P194" s="100">
        <f>'Returns per Gal.'!P201</f>
        <v>0</v>
      </c>
      <c r="Q194" s="100">
        <f>'Returns per Gal.'!Q201</f>
        <v>2.0487077149233426</v>
      </c>
      <c r="R194" s="117"/>
      <c r="S194" s="115"/>
      <c r="T194" s="100">
        <f>'Returns per Gal.'!T201</f>
        <v>1.7761278210725999</v>
      </c>
      <c r="U194" s="115">
        <f>'Returns per Gal.'!U201</f>
        <v>0</v>
      </c>
      <c r="V194" s="100">
        <f>'Returns per Gal.'!V201</f>
        <v>0.16320000000000001</v>
      </c>
      <c r="W194" s="115">
        <f>'Returns per Gal.'!W201</f>
        <v>0</v>
      </c>
      <c r="X194" s="100">
        <f>'Returns per Gal.'!X201</f>
        <v>0.21914999999999998</v>
      </c>
      <c r="Y194" s="115">
        <f>'Returns per Gal.'!Y201</f>
        <v>0</v>
      </c>
      <c r="Z194" s="100">
        <f>'Returns per Gal.'!Z201</f>
        <v>2.1584778210726001</v>
      </c>
      <c r="AA194" s="115">
        <f>'Returns per Gal.'!AA201</f>
        <v>0</v>
      </c>
      <c r="AB194" s="100">
        <f>'Returns per Gal.'!AB201</f>
        <v>0.2135298575757576</v>
      </c>
      <c r="AC194" s="115">
        <f>'Returns per Gal.'!AC201</f>
        <v>0</v>
      </c>
      <c r="AD194" s="100">
        <f>'Returns per Gal.'!AD201</f>
        <v>2.3720076786483579</v>
      </c>
      <c r="AE194" s="115">
        <f>'Returns per Gal.'!AE201</f>
        <v>0</v>
      </c>
      <c r="AF194" s="100">
        <f>'Returns per Gal.'!AF201</f>
        <v>1.7146157613551249</v>
      </c>
      <c r="AG194" s="112"/>
      <c r="AH194" s="100"/>
      <c r="AI194" s="100">
        <f>'Returns per Gal.'!AI201</f>
        <v>7.0879893850742642E-2</v>
      </c>
      <c r="AJ194" s="100">
        <f>'Returns per Gal.'!AH201</f>
        <v>0</v>
      </c>
      <c r="AK194" s="100">
        <f>'Returns per Gal.'!AK201</f>
        <v>-0.10977010614925753</v>
      </c>
      <c r="AL194" s="100">
        <f>'Returns per Gal.'!AL201</f>
        <v>0</v>
      </c>
      <c r="AM194" s="100">
        <f>'Returns per Gal.'!AM201</f>
        <v>-0.32329996372501535</v>
      </c>
      <c r="AN194" s="87"/>
      <c r="AO194" s="15"/>
      <c r="AP194" s="88"/>
      <c r="AQ194" s="100">
        <f>'Returns per Gal.'!AQ201</f>
        <v>0.4108068097705404</v>
      </c>
      <c r="AR194" s="100">
        <f>'Returns per Gal.'!AR201</f>
        <v>0</v>
      </c>
      <c r="AS194" s="100">
        <f>'Returns per Gal.'!AS201</f>
        <v>0.86587057850666183</v>
      </c>
      <c r="AT194" s="100">
        <f>'Returns per Gal.'!AT201</f>
        <v>0</v>
      </c>
      <c r="AU194" s="100">
        <f>'Returns per Gal.'!AU201</f>
        <v>1.2766773882772022</v>
      </c>
      <c r="AV194" s="112">
        <f>'Returns per Gal.'!AV201</f>
        <v>0</v>
      </c>
      <c r="AW194" s="111">
        <f>'Returns per Gal.'!AW201</f>
        <v>0</v>
      </c>
      <c r="AX194" s="100">
        <f>'Returns per Gal.'!AX201</f>
        <v>1.6590273882772022</v>
      </c>
      <c r="AY194" s="100">
        <f>'Returns per Gal.'!AY201</f>
        <v>0</v>
      </c>
      <c r="AZ194" s="100">
        <f>'Returns per Gal.'!AZ201</f>
        <v>1.8725572458529598</v>
      </c>
      <c r="BA194" s="112">
        <f>'Returns per Gal.'!BA201</f>
        <v>0</v>
      </c>
      <c r="BB194" s="111"/>
      <c r="BC194" s="100">
        <f>'Returns per Gal.'!BD201</f>
        <v>0.38968032664614038</v>
      </c>
      <c r="BD194" s="100">
        <f>'Returns per Gal.'!BE201</f>
        <v>0</v>
      </c>
      <c r="BE194" s="100">
        <f>'Returns per Gal.'!BF201</f>
        <v>0.17615046907038279</v>
      </c>
      <c r="BF194" s="100">
        <f>'Returns per Gal.'!BG201</f>
        <v>0</v>
      </c>
      <c r="BG194" s="100">
        <f>'Returns per Gal.'!BH201</f>
        <v>-0.3232999637250149</v>
      </c>
      <c r="BH194" s="100">
        <f>'Returns per Gal.'!BI201</f>
        <v>0</v>
      </c>
      <c r="BI194" s="100">
        <f>'Returns per Gal.'!BJ201</f>
        <v>0.49945043279539769</v>
      </c>
      <c r="BJ194" s="57"/>
      <c r="BL194" s="200">
        <f>'Returns per Bu.'!H201</f>
        <v>4.9731578990032794</v>
      </c>
      <c r="BM194" s="189">
        <f>'Returns per Bu.'!I201</f>
        <v>0</v>
      </c>
      <c r="BN194" s="183">
        <f>'Returns per Bu.'!Q201</f>
        <v>5.7363816017853582</v>
      </c>
      <c r="BO194" s="183">
        <f>'Returns per Bu.'!R201</f>
        <v>0</v>
      </c>
      <c r="BP194" s="361">
        <f>'Returns per Bu.'!S201</f>
        <v>4.0679180005732372</v>
      </c>
      <c r="BQ194" s="182">
        <f>'Returns per Bu.'!AE201</f>
        <v>0</v>
      </c>
      <c r="BR194" s="186">
        <f>'Returns per Bu.'!AF201</f>
        <v>-0.28057988996886479</v>
      </c>
      <c r="BS194" s="182">
        <f>'Returns per Bu.'!AM201</f>
        <v>0</v>
      </c>
      <c r="BT194" s="179">
        <f>'Returns per Bu.'!AN201</f>
        <v>3.5746966871761661</v>
      </c>
      <c r="BU194" s="182"/>
      <c r="BV194" s="15">
        <f t="shared" si="115"/>
        <v>2.424437619818653</v>
      </c>
      <c r="BW194" s="100">
        <f>'Returns per Bu.'!AJ201</f>
        <v>1.150259067357513</v>
      </c>
      <c r="BX194" s="100"/>
      <c r="BY194" s="100">
        <f t="shared" si="116"/>
        <v>0.86587057850666183</v>
      </c>
    </row>
  </sheetData>
  <phoneticPr fontId="10" type="noConversion"/>
  <pageMargins left="0.5" right="0.5" top="0.5" bottom="0.5" header="0.5" footer="0.5"/>
  <pageSetup scale="61" orientation="portrait" r:id="rId1"/>
  <headerFooter alignWithMargins="0"/>
  <rowBreaks count="2" manualBreakCount="2">
    <brk id="40" max="16383" man="1"/>
    <brk id="71"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924679" r:id="rId4" name="Button 7">
              <controlPr defaultSize="0" print="0" autoFill="0" autoPict="0" macro="[0]!Macro8">
                <anchor moveWithCells="1" sizeWithCells="1">
                  <from>
                    <xdr:col>3</xdr:col>
                    <xdr:colOff>66675</xdr:colOff>
                    <xdr:row>0</xdr:row>
                    <xdr:rowOff>0</xdr:rowOff>
                  </from>
                  <to>
                    <xdr:col>8</xdr:col>
                    <xdr:colOff>28575</xdr:colOff>
                    <xdr:row>0</xdr:row>
                    <xdr:rowOff>0</xdr:rowOff>
                  </to>
                </anchor>
              </controlPr>
            </control>
          </mc:Choice>
        </mc:AlternateContent>
        <mc:AlternateContent xmlns:mc="http://schemas.openxmlformats.org/markup-compatibility/2006">
          <mc:Choice Requires="x14">
            <control shapeId="924683" r:id="rId5" name="Button 11">
              <controlPr defaultSize="0" print="0" autoFill="0" autoPict="0" macro="[0]!Macro8">
                <anchor moveWithCells="1" sizeWithCells="1">
                  <from>
                    <xdr:col>63</xdr:col>
                    <xdr:colOff>0</xdr:colOff>
                    <xdr:row>0</xdr:row>
                    <xdr:rowOff>0</xdr:rowOff>
                  </from>
                  <to>
                    <xdr:col>64</xdr:col>
                    <xdr:colOff>28575</xdr:colOff>
                    <xdr:row>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tabColor theme="3"/>
    <pageSetUpPr fitToPage="1"/>
  </sheetPr>
  <dimension ref="A1:P46"/>
  <sheetViews>
    <sheetView showGridLines="0" zoomScale="90" zoomScaleNormal="90" workbookViewId="0"/>
  </sheetViews>
  <sheetFormatPr defaultColWidth="9.1328125" defaultRowHeight="12.75" x14ac:dyDescent="0.35"/>
  <cols>
    <col min="1" max="1" width="138.86328125" style="36" customWidth="1"/>
    <col min="2" max="16384" width="9.1328125" style="36"/>
  </cols>
  <sheetData>
    <row r="1" spans="1:16" ht="25.15" x14ac:dyDescent="0.7">
      <c r="A1" s="356" t="s">
        <v>186</v>
      </c>
      <c r="B1" s="96"/>
      <c r="C1" s="96"/>
      <c r="D1" s="96"/>
      <c r="E1" s="96"/>
      <c r="F1" s="96"/>
      <c r="G1" s="96"/>
      <c r="H1" s="96"/>
      <c r="I1" s="96"/>
      <c r="J1" s="96"/>
      <c r="K1" s="96"/>
      <c r="L1" s="96"/>
      <c r="M1" s="96"/>
      <c r="N1" s="96"/>
      <c r="O1" s="96"/>
      <c r="P1" s="96"/>
    </row>
    <row r="2" spans="1:16" ht="13.5" x14ac:dyDescent="0.35">
      <c r="A2" s="357" t="s">
        <v>240</v>
      </c>
      <c r="B2" s="96"/>
      <c r="C2" s="96"/>
      <c r="D2" s="96"/>
      <c r="E2" s="96"/>
      <c r="F2" s="96"/>
      <c r="G2" s="96"/>
      <c r="H2" s="96"/>
      <c r="I2" s="96"/>
      <c r="J2" s="96"/>
      <c r="K2" s="96"/>
      <c r="L2" s="96"/>
      <c r="M2" s="96"/>
      <c r="N2" s="96"/>
      <c r="O2" s="96"/>
      <c r="P2" s="96"/>
    </row>
    <row r="3" spans="1:16" x14ac:dyDescent="0.35">
      <c r="A3" s="322"/>
    </row>
    <row r="4" spans="1:16" ht="15" x14ac:dyDescent="0.4">
      <c r="A4" s="323" t="s">
        <v>198</v>
      </c>
    </row>
    <row r="5" spans="1:16" ht="7.5" customHeight="1" x14ac:dyDescent="0.35">
      <c r="A5" s="322"/>
    </row>
    <row r="6" spans="1:16" ht="15" x14ac:dyDescent="0.4">
      <c r="A6" s="324" t="s">
        <v>193</v>
      </c>
    </row>
    <row r="7" spans="1:16" x14ac:dyDescent="0.35">
      <c r="A7" s="322"/>
    </row>
    <row r="8" spans="1:16" ht="15" x14ac:dyDescent="0.4">
      <c r="A8" s="325" t="s">
        <v>187</v>
      </c>
    </row>
    <row r="9" spans="1:16" ht="15" x14ac:dyDescent="0.4">
      <c r="A9" s="326" t="s">
        <v>194</v>
      </c>
    </row>
    <row r="10" spans="1:16" ht="15" x14ac:dyDescent="0.4">
      <c r="A10" s="326" t="s">
        <v>195</v>
      </c>
    </row>
    <row r="11" spans="1:16" x14ac:dyDescent="0.35">
      <c r="A11" s="322"/>
    </row>
    <row r="12" spans="1:16" ht="15" x14ac:dyDescent="0.4">
      <c r="A12" s="325" t="s">
        <v>188</v>
      </c>
    </row>
    <row r="13" spans="1:16" ht="16.5" customHeight="1" x14ac:dyDescent="0.4">
      <c r="A13" s="358" t="s">
        <v>246</v>
      </c>
    </row>
    <row r="14" spans="1:16" ht="16.5" customHeight="1" x14ac:dyDescent="0.4">
      <c r="A14" s="358" t="s">
        <v>247</v>
      </c>
    </row>
    <row r="15" spans="1:16" ht="16.5" customHeight="1" x14ac:dyDescent="0.4">
      <c r="A15" s="358" t="s">
        <v>248</v>
      </c>
    </row>
    <row r="16" spans="1:16" ht="15" x14ac:dyDescent="0.4">
      <c r="A16" s="358" t="s">
        <v>245</v>
      </c>
    </row>
    <row r="17" spans="1:1" x14ac:dyDescent="0.35">
      <c r="A17" s="322"/>
    </row>
    <row r="18" spans="1:1" ht="15" x14ac:dyDescent="0.4">
      <c r="A18" s="327" t="s">
        <v>189</v>
      </c>
    </row>
    <row r="19" spans="1:1" ht="16.5" customHeight="1" x14ac:dyDescent="0.4">
      <c r="A19" s="358" t="s">
        <v>249</v>
      </c>
    </row>
    <row r="20" spans="1:1" ht="16.5" customHeight="1" x14ac:dyDescent="0.4">
      <c r="A20" s="358" t="s">
        <v>250</v>
      </c>
    </row>
    <row r="21" spans="1:1" ht="16.5" customHeight="1" x14ac:dyDescent="0.4">
      <c r="A21" s="358" t="s">
        <v>251</v>
      </c>
    </row>
    <row r="22" spans="1:1" ht="16.5" customHeight="1" x14ac:dyDescent="0.4">
      <c r="A22" s="358" t="s">
        <v>252</v>
      </c>
    </row>
    <row r="23" spans="1:1" ht="16.5" customHeight="1" x14ac:dyDescent="0.4">
      <c r="A23" s="358" t="s">
        <v>253</v>
      </c>
    </row>
    <row r="24" spans="1:1" x14ac:dyDescent="0.35">
      <c r="A24" s="322"/>
    </row>
    <row r="25" spans="1:1" ht="15" x14ac:dyDescent="0.4">
      <c r="A25" s="327" t="s">
        <v>190</v>
      </c>
    </row>
    <row r="26" spans="1:1" ht="16.5" customHeight="1" x14ac:dyDescent="0.4">
      <c r="A26" s="358" t="s">
        <v>254</v>
      </c>
    </row>
    <row r="27" spans="1:1" ht="16.5" customHeight="1" x14ac:dyDescent="0.4">
      <c r="A27" s="358" t="s">
        <v>255</v>
      </c>
    </row>
    <row r="28" spans="1:1" ht="16.5" customHeight="1" x14ac:dyDescent="0.4">
      <c r="A28" s="358" t="s">
        <v>253</v>
      </c>
    </row>
    <row r="29" spans="1:1" x14ac:dyDescent="0.35">
      <c r="A29" s="322"/>
    </row>
    <row r="30" spans="1:1" ht="13.15" x14ac:dyDescent="0.4">
      <c r="A30" s="335" t="s">
        <v>163</v>
      </c>
    </row>
    <row r="31" spans="1:1" x14ac:dyDescent="0.35">
      <c r="A31" s="328" t="s">
        <v>196</v>
      </c>
    </row>
    <row r="32" spans="1:1" x14ac:dyDescent="0.35">
      <c r="A32" s="329"/>
    </row>
    <row r="33" spans="1:2" x14ac:dyDescent="0.35">
      <c r="A33" s="330" t="str">
        <f>"File updated:"&amp;" "&amp;TEXT(Data!L184,"mm/dd/yyyy")</f>
        <v>File updated: 01/29/2021</v>
      </c>
    </row>
    <row r="34" spans="1:2" ht="13.9" x14ac:dyDescent="0.4">
      <c r="A34" s="331" t="str">
        <f>"Next update:"&amp;" "&amp;TEXT(Data!L185,"mm/dd/yyyy")</f>
        <v>Next update: 03/15/2021</v>
      </c>
    </row>
    <row r="35" spans="1:2" x14ac:dyDescent="0.35">
      <c r="A35" s="332"/>
    </row>
    <row r="36" spans="1:2" x14ac:dyDescent="0.35">
      <c r="A36" s="333"/>
    </row>
    <row r="37" spans="1:2" ht="12.75" customHeight="1" x14ac:dyDescent="0.35">
      <c r="A37" s="365" t="s">
        <v>256</v>
      </c>
    </row>
    <row r="38" spans="1:2" ht="28.5" customHeight="1" x14ac:dyDescent="0.35">
      <c r="A38" s="365"/>
    </row>
    <row r="39" spans="1:2" x14ac:dyDescent="0.35">
      <c r="A39" s="334"/>
    </row>
    <row r="45" spans="1:2" x14ac:dyDescent="0.35">
      <c r="B45" s="364"/>
    </row>
    <row r="46" spans="1:2" x14ac:dyDescent="0.35">
      <c r="B46" s="364"/>
    </row>
  </sheetData>
  <sheetProtection sheet="1" objects="1" scenarios="1"/>
  <mergeCells count="2">
    <mergeCell ref="B45:B46"/>
    <mergeCell ref="A37:A38"/>
  </mergeCells>
  <phoneticPr fontId="10" type="noConversion"/>
  <hyperlinks>
    <hyperlink ref="A4" location="'Overview &amp; Assumptions'!A1" display="Overview and Assumptions – Overview of the model, assumptions and data sources. " xr:uid="{00000000-0004-0000-0100-000000000000}"/>
    <hyperlink ref="A6" location="'Economic Model'!A1" display="Economic Ethanol Facility Model – The economic model that computes the monthly costs, revenue and profit (loss)." xr:uid="{00000000-0004-0000-0100-000001000000}"/>
    <hyperlink ref="A9" location="'Returns per Gal.'!A1" display="Costs and Returns – Monthly Results per Gallon of Ethanol" xr:uid="{00000000-0004-0000-0100-000002000000}"/>
    <hyperlink ref="A10" location="'Returns per Bu.'!A1" display="Costs and Returns – Monthly Results per Bushel of Corn" xr:uid="{00000000-0004-0000-0100-000003000000}"/>
    <hyperlink ref="A30" r:id="rId1" display="Ag Decision Maker - Ethanol Production Profitability" xr:uid="{00000000-0004-0000-0100-000004000000}"/>
    <hyperlink ref="A31" r:id="rId2" xr:uid="{00000000-0004-0000-0100-000005000000}"/>
    <hyperlink ref="A37:A38" r:id="rId3" display="This institution is an equal opportunity provider. For the full non-discrimination statement or accommodation inquiries, go to www.extension.iastate.edu/diversity/ext." xr:uid="{00000000-0004-0000-0100-000006000000}"/>
  </hyperlinks>
  <pageMargins left="0.7" right="0.7" top="0.75" bottom="0.75" header="0.3" footer="0.3"/>
  <pageSetup scale="97"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theme="2" tint="-9.9978637043366805E-2"/>
    <pageSetUpPr fitToPage="1"/>
  </sheetPr>
  <dimension ref="A1:J49"/>
  <sheetViews>
    <sheetView showGridLines="0" workbookViewId="0"/>
  </sheetViews>
  <sheetFormatPr defaultColWidth="9.1328125" defaultRowHeight="12.75" x14ac:dyDescent="0.35"/>
  <cols>
    <col min="1" max="1" width="115.73046875" style="38" customWidth="1"/>
    <col min="2" max="16384" width="9.1328125" style="36"/>
  </cols>
  <sheetData>
    <row r="1" spans="1:4" ht="25.35" customHeight="1" x14ac:dyDescent="0.6">
      <c r="A1" s="279" t="s">
        <v>197</v>
      </c>
      <c r="B1" s="164"/>
      <c r="C1" s="164"/>
      <c r="D1" s="164"/>
    </row>
    <row r="2" spans="1:4" s="52" customFormat="1" ht="13.15" x14ac:dyDescent="0.4">
      <c r="A2" s="51"/>
    </row>
    <row r="3" spans="1:4" ht="43.5" customHeight="1" x14ac:dyDescent="0.35">
      <c r="A3" s="166" t="s">
        <v>149</v>
      </c>
      <c r="B3" s="166"/>
      <c r="C3" s="166"/>
      <c r="D3" s="166"/>
    </row>
    <row r="5" spans="1:4" ht="49.7" customHeight="1" x14ac:dyDescent="0.35">
      <c r="A5" s="37" t="s">
        <v>229</v>
      </c>
      <c r="B5" s="10"/>
      <c r="C5" s="167"/>
      <c r="D5" s="10"/>
    </row>
    <row r="7" spans="1:4" ht="17.25" x14ac:dyDescent="0.5">
      <c r="A7" s="336" t="s">
        <v>160</v>
      </c>
    </row>
    <row r="9" spans="1:4" ht="40.5" x14ac:dyDescent="0.35">
      <c r="A9" s="321" t="s">
        <v>233</v>
      </c>
      <c r="B9" s="10"/>
      <c r="C9" s="10"/>
      <c r="D9" s="10"/>
    </row>
    <row r="10" spans="1:4" ht="27.75" x14ac:dyDescent="0.35">
      <c r="A10" s="321" t="s">
        <v>231</v>
      </c>
      <c r="B10" s="10"/>
      <c r="C10" s="10"/>
      <c r="D10" s="10"/>
    </row>
    <row r="11" spans="1:4" ht="27.75" x14ac:dyDescent="0.35">
      <c r="A11" s="321" t="s">
        <v>232</v>
      </c>
      <c r="B11" s="10"/>
      <c r="C11" s="10"/>
      <c r="D11" s="10"/>
    </row>
    <row r="12" spans="1:4" ht="25.9" x14ac:dyDescent="0.35">
      <c r="A12" s="165" t="s">
        <v>191</v>
      </c>
      <c r="B12" s="10"/>
      <c r="C12" s="10"/>
      <c r="D12" s="10"/>
    </row>
    <row r="14" spans="1:4" ht="38.450000000000003" customHeight="1" x14ac:dyDescent="0.35">
      <c r="A14" s="37" t="s">
        <v>225</v>
      </c>
      <c r="B14" s="10"/>
      <c r="C14" s="10"/>
      <c r="D14" s="10"/>
    </row>
    <row r="16" spans="1:4" ht="25.35" customHeight="1" x14ac:dyDescent="0.35">
      <c r="A16" s="37" t="s">
        <v>161</v>
      </c>
      <c r="B16" s="10"/>
      <c r="C16" s="10"/>
      <c r="D16" s="10"/>
    </row>
    <row r="18" spans="1:4" ht="25.35" customHeight="1" x14ac:dyDescent="0.35">
      <c r="A18" s="37" t="s">
        <v>162</v>
      </c>
      <c r="B18" s="10"/>
      <c r="C18" s="10"/>
      <c r="D18" s="10"/>
    </row>
    <row r="20" spans="1:4" ht="17.25" x14ac:dyDescent="0.5">
      <c r="A20" s="336" t="s">
        <v>150</v>
      </c>
    </row>
    <row r="22" spans="1:4" x14ac:dyDescent="0.35">
      <c r="A22" s="37" t="s">
        <v>151</v>
      </c>
    </row>
    <row r="23" spans="1:4" x14ac:dyDescent="0.35">
      <c r="A23" s="37" t="s">
        <v>152</v>
      </c>
    </row>
    <row r="24" spans="1:4" x14ac:dyDescent="0.35">
      <c r="A24" s="37" t="s">
        <v>153</v>
      </c>
    </row>
    <row r="25" spans="1:4" x14ac:dyDescent="0.35">
      <c r="A25" s="37" t="s">
        <v>154</v>
      </c>
    </row>
    <row r="26" spans="1:4" x14ac:dyDescent="0.35">
      <c r="A26" s="37" t="s">
        <v>223</v>
      </c>
    </row>
    <row r="27" spans="1:4" x14ac:dyDescent="0.35">
      <c r="A27" s="37" t="s">
        <v>224</v>
      </c>
    </row>
    <row r="28" spans="1:4" x14ac:dyDescent="0.35">
      <c r="A28" s="37" t="s">
        <v>221</v>
      </c>
    </row>
    <row r="29" spans="1:4" x14ac:dyDescent="0.35">
      <c r="A29" s="37" t="s">
        <v>155</v>
      </c>
    </row>
    <row r="30" spans="1:4" x14ac:dyDescent="0.35">
      <c r="A30" s="37" t="s">
        <v>222</v>
      </c>
    </row>
    <row r="31" spans="1:4" x14ac:dyDescent="0.35">
      <c r="A31" s="37" t="s">
        <v>156</v>
      </c>
    </row>
    <row r="32" spans="1:4" x14ac:dyDescent="0.35">
      <c r="A32" s="37" t="s">
        <v>167</v>
      </c>
    </row>
    <row r="33" spans="1:7" x14ac:dyDescent="0.35">
      <c r="A33" s="37" t="s">
        <v>157</v>
      </c>
    </row>
    <row r="35" spans="1:7" ht="38.25" x14ac:dyDescent="0.35">
      <c r="A35" s="37" t="s">
        <v>158</v>
      </c>
      <c r="B35" s="10"/>
      <c r="C35" s="10"/>
      <c r="D35" s="10"/>
    </row>
    <row r="37" spans="1:7" ht="30.2" customHeight="1" x14ac:dyDescent="0.35">
      <c r="A37" s="37" t="s">
        <v>159</v>
      </c>
      <c r="B37" s="10"/>
      <c r="C37" s="10"/>
    </row>
    <row r="39" spans="1:7" ht="48.75" x14ac:dyDescent="0.35">
      <c r="A39" s="213" t="s">
        <v>226</v>
      </c>
      <c r="B39" s="10"/>
      <c r="C39" s="10"/>
      <c r="D39" s="10"/>
    </row>
    <row r="42" spans="1:7" ht="15" x14ac:dyDescent="0.4">
      <c r="A42" s="337" t="s">
        <v>163</v>
      </c>
      <c r="B42" s="39"/>
      <c r="C42" s="39"/>
      <c r="D42" s="39"/>
      <c r="E42" s="39"/>
      <c r="F42" s="39"/>
      <c r="G42" s="39"/>
    </row>
    <row r="43" spans="1:7" x14ac:dyDescent="0.35">
      <c r="A43" s="320" t="s">
        <v>196</v>
      </c>
      <c r="B43" s="163"/>
      <c r="C43" s="40"/>
      <c r="D43" s="41"/>
      <c r="E43" s="42"/>
      <c r="F43" s="42"/>
      <c r="G43" s="42"/>
    </row>
    <row r="44" spans="1:7" x14ac:dyDescent="0.35">
      <c r="A44" s="43"/>
      <c r="B44" s="43"/>
      <c r="C44" s="43"/>
      <c r="D44" s="41"/>
      <c r="E44" s="42"/>
      <c r="F44" s="42"/>
      <c r="G44" s="42"/>
    </row>
    <row r="46" spans="1:7" x14ac:dyDescent="0.35">
      <c r="A46" s="44" t="str">
        <f>Introduction!A33</f>
        <v>File updated: 01/29/2021</v>
      </c>
      <c r="B46" s="45"/>
      <c r="F46" s="42"/>
      <c r="G46" s="42"/>
    </row>
    <row r="47" spans="1:7" ht="13.15" x14ac:dyDescent="0.4">
      <c r="A47" s="301" t="str">
        <f>Introduction!A34</f>
        <v>Next update: 03/15/2021</v>
      </c>
      <c r="B47" s="46"/>
      <c r="C47" s="47"/>
      <c r="D47" s="47"/>
      <c r="E47" s="47"/>
      <c r="F47" s="48"/>
      <c r="G47" s="47"/>
    </row>
    <row r="48" spans="1:7" ht="13.15" x14ac:dyDescent="0.4">
      <c r="A48" s="49"/>
      <c r="B48" s="49"/>
      <c r="C48" s="47"/>
      <c r="D48" s="47"/>
      <c r="E48" s="47"/>
      <c r="F48" s="48"/>
      <c r="G48" s="47"/>
    </row>
    <row r="49" spans="1:10" x14ac:dyDescent="0.35">
      <c r="A49" s="366"/>
      <c r="B49" s="366"/>
      <c r="C49" s="366"/>
      <c r="D49" s="50"/>
      <c r="E49" s="50"/>
      <c r="F49" s="50"/>
      <c r="G49" s="50"/>
      <c r="H49" s="50"/>
      <c r="I49" s="50"/>
      <c r="J49" s="50"/>
    </row>
  </sheetData>
  <sheetProtection sheet="1" objects="1" scenarios="1"/>
  <mergeCells count="1">
    <mergeCell ref="A49:C49"/>
  </mergeCells>
  <phoneticPr fontId="10" type="noConversion"/>
  <hyperlinks>
    <hyperlink ref="A42" r:id="rId1" display="Ag Decision Maker - Ethanol Production Profitability" xr:uid="{00000000-0004-0000-0200-000000000000}"/>
    <hyperlink ref="A12" r:id="rId2" display="http://tonto.eia.doe.gov/dnav/ng/hist/n3035ia3m.htm" xr:uid="{00000000-0004-0000-0200-000001000000}"/>
    <hyperlink ref="A11" r:id="rId3" display="3)  DDGS Price 1 – Distillers Grains with Solubles daily price F.O.B. the plant (converted into monthly average prices) at selected ethanol plants in Iowa as reported by USDA Ag Market News in the Iowa Ethanol Plant Report." xr:uid="{00000000-0004-0000-0200-000002000000}"/>
    <hyperlink ref="A10" r:id="rId4" display="2)  Corn Price (No. 2 yellow) 1 – Spot bid daily corn price (converted into monthly average prices) at selected ethanol plants in Iowa as reported by USDA Ag Market News in the Iowa Ethanol Plant Report." xr:uid="{00000000-0004-0000-0200-000003000000}"/>
    <hyperlink ref="A9" r:id="rId5" display="1)  Ethanol Price 1 – Ethanol daily price F.O.B. (Free on Board) the plant (converted into monthly average prices) at selected ethanol plants in Iowa as reported by USDA Ag Market News in the National Daily Ethanol Plant Report." xr:uid="{00000000-0004-0000-0200-000004000000}"/>
    <hyperlink ref="A43" r:id="rId6" xr:uid="{00000000-0004-0000-0200-000005000000}"/>
  </hyperlinks>
  <pageMargins left="0.75" right="0.75" top="0.68" bottom="0.67" header="0.5" footer="0.5"/>
  <pageSetup scale="80" fitToHeight="2" orientation="portrait" r:id="rId7"/>
  <headerFooter alignWithMargins="0"/>
  <drawing r:id="rId8"/>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theme="2" tint="-9.9978637043366805E-2"/>
    <pageSetUpPr fitToPage="1"/>
  </sheetPr>
  <dimension ref="A1:M76"/>
  <sheetViews>
    <sheetView showGridLines="0" workbookViewId="0">
      <selection activeCell="C8" sqref="C8"/>
    </sheetView>
  </sheetViews>
  <sheetFormatPr defaultColWidth="8.86328125" defaultRowHeight="12.75" x14ac:dyDescent="0.35"/>
  <cols>
    <col min="1" max="1" width="3.73046875" customWidth="1"/>
    <col min="2" max="2" width="26.86328125" customWidth="1"/>
    <col min="3" max="3" width="12.73046875" customWidth="1"/>
    <col min="4" max="4" width="10.73046875" customWidth="1"/>
    <col min="5" max="5" width="5.73046875" customWidth="1"/>
    <col min="6" max="6" width="3.73046875" customWidth="1"/>
    <col min="7" max="7" width="27.73046875" customWidth="1"/>
    <col min="8" max="8" width="9.73046875" customWidth="1"/>
    <col min="9" max="9" width="5.73046875" customWidth="1"/>
    <col min="10" max="10" width="3.73046875" customWidth="1"/>
    <col min="11" max="11" width="9.73046875" customWidth="1"/>
    <col min="12" max="12" width="5.73046875" customWidth="1"/>
  </cols>
  <sheetData>
    <row r="1" spans="1:13" ht="13.15" thickBot="1" x14ac:dyDescent="0.4">
      <c r="A1" s="264"/>
    </row>
    <row r="2" spans="1:13" ht="21" thickBot="1" x14ac:dyDescent="0.65">
      <c r="B2" s="384" t="s">
        <v>42</v>
      </c>
      <c r="C2" s="385"/>
      <c r="D2" s="385"/>
      <c r="E2" s="385"/>
      <c r="F2" s="385"/>
      <c r="G2" s="385"/>
      <c r="H2" s="385"/>
      <c r="I2" s="385"/>
      <c r="J2" s="385"/>
      <c r="K2" s="385"/>
      <c r="L2" s="386"/>
      <c r="M2" s="1"/>
    </row>
    <row r="3" spans="1:13" ht="13.15" thickBot="1" x14ac:dyDescent="0.4">
      <c r="B3" s="393" t="s">
        <v>146</v>
      </c>
      <c r="C3" s="393"/>
      <c r="D3" s="393"/>
      <c r="E3" s="263"/>
      <c r="F3" s="263"/>
      <c r="G3" s="263"/>
      <c r="H3" s="263"/>
      <c r="I3" s="263"/>
      <c r="J3" s="263"/>
      <c r="K3" s="263"/>
      <c r="L3" s="263"/>
    </row>
    <row r="4" spans="1:13" ht="17.25" x14ac:dyDescent="0.45">
      <c r="B4" s="387" t="s">
        <v>77</v>
      </c>
      <c r="C4" s="388"/>
      <c r="D4" s="389"/>
      <c r="E4" s="10"/>
      <c r="F4" s="387" t="s">
        <v>76</v>
      </c>
      <c r="G4" s="395"/>
      <c r="H4" s="395"/>
      <c r="I4" s="395"/>
      <c r="J4" s="395"/>
      <c r="K4" s="395"/>
      <c r="L4" s="396"/>
    </row>
    <row r="5" spans="1:13" x14ac:dyDescent="0.35">
      <c r="B5" s="404" t="s">
        <v>228</v>
      </c>
      <c r="C5" s="393"/>
      <c r="D5" s="405"/>
      <c r="E5" s="1"/>
      <c r="F5" s="237"/>
      <c r="G5" s="235"/>
      <c r="H5" s="235"/>
      <c r="I5" s="235"/>
      <c r="J5" s="235"/>
      <c r="K5" s="235"/>
      <c r="L5" s="57"/>
    </row>
    <row r="6" spans="1:13" x14ac:dyDescent="0.35">
      <c r="B6" s="252" t="s">
        <v>227</v>
      </c>
      <c r="C6" s="236"/>
      <c r="D6" s="253"/>
      <c r="E6" s="1"/>
      <c r="F6" s="237"/>
      <c r="G6" s="235"/>
      <c r="H6" s="235"/>
      <c r="I6" s="235"/>
      <c r="J6" s="235"/>
      <c r="K6" s="235"/>
      <c r="L6" s="57"/>
    </row>
    <row r="7" spans="1:13" ht="13.9" x14ac:dyDescent="0.4">
      <c r="B7" s="367" t="s">
        <v>88</v>
      </c>
      <c r="C7" s="390"/>
      <c r="D7" s="391"/>
      <c r="F7" s="367" t="s">
        <v>111</v>
      </c>
      <c r="G7" s="397"/>
      <c r="H7" s="397"/>
      <c r="I7" s="397"/>
      <c r="J7" s="397"/>
      <c r="K7" s="397"/>
      <c r="L7" s="398"/>
    </row>
    <row r="8" spans="1:13" x14ac:dyDescent="0.35">
      <c r="B8" s="238" t="s">
        <v>24</v>
      </c>
      <c r="C8" s="265">
        <v>100000000</v>
      </c>
      <c r="D8" s="240" t="s">
        <v>49</v>
      </c>
      <c r="E8" s="7"/>
      <c r="F8" s="238"/>
      <c r="G8" s="215" t="s">
        <v>43</v>
      </c>
      <c r="H8" s="216"/>
      <c r="I8" s="216"/>
      <c r="J8" s="216"/>
      <c r="K8" s="216"/>
      <c r="L8" s="239"/>
    </row>
    <row r="9" spans="1:13" x14ac:dyDescent="0.35">
      <c r="B9" s="254" t="s">
        <v>87</v>
      </c>
      <c r="C9" s="266">
        <v>3700000</v>
      </c>
      <c r="D9" s="239"/>
      <c r="E9" s="7"/>
      <c r="F9" s="238"/>
      <c r="G9" s="215" t="s">
        <v>92</v>
      </c>
      <c r="H9" s="381">
        <f>C9+C10+C11+C12+C14+C15+C16+C18+C19+C20</f>
        <v>211247000</v>
      </c>
      <c r="I9" s="373"/>
      <c r="J9" s="216"/>
      <c r="K9" s="216"/>
      <c r="L9" s="239"/>
    </row>
    <row r="10" spans="1:13" x14ac:dyDescent="0.35">
      <c r="B10" s="254" t="s">
        <v>86</v>
      </c>
      <c r="C10" s="266">
        <v>153000000</v>
      </c>
      <c r="D10" s="239"/>
      <c r="F10" s="238"/>
      <c r="G10" s="216" t="s">
        <v>164</v>
      </c>
      <c r="H10" s="381">
        <f>H9-H11</f>
        <v>126748200</v>
      </c>
      <c r="I10" s="373"/>
      <c r="J10" s="216"/>
      <c r="K10" s="216"/>
      <c r="L10" s="239"/>
    </row>
    <row r="11" spans="1:13" x14ac:dyDescent="0.35">
      <c r="B11" s="254" t="s">
        <v>85</v>
      </c>
      <c r="C11" s="266">
        <v>1000000</v>
      </c>
      <c r="D11" s="239"/>
      <c r="F11" s="238"/>
      <c r="G11" s="216" t="s">
        <v>165</v>
      </c>
      <c r="H11" s="380">
        <f>H9*C25/100</f>
        <v>84498800</v>
      </c>
      <c r="I11" s="380"/>
      <c r="J11" s="216"/>
      <c r="K11" s="216"/>
      <c r="L11" s="239"/>
      <c r="M11" s="81" t="s">
        <v>0</v>
      </c>
    </row>
    <row r="12" spans="1:13" x14ac:dyDescent="0.35">
      <c r="B12" s="254" t="s">
        <v>84</v>
      </c>
      <c r="C12" s="266">
        <v>5500000</v>
      </c>
      <c r="D12" s="239"/>
      <c r="F12" s="238"/>
      <c r="G12" s="215" t="s">
        <v>104</v>
      </c>
      <c r="H12" s="392">
        <f>H9/H17</f>
        <v>2.1124700000000001</v>
      </c>
      <c r="I12" s="392"/>
      <c r="J12" s="216"/>
      <c r="K12" s="216"/>
      <c r="L12" s="239"/>
      <c r="M12" s="28"/>
    </row>
    <row r="13" spans="1:13" x14ac:dyDescent="0.35">
      <c r="B13" s="254" t="s">
        <v>83</v>
      </c>
      <c r="C13" s="214"/>
      <c r="D13" s="239"/>
      <c r="F13" s="238"/>
      <c r="G13" s="215" t="s">
        <v>143</v>
      </c>
      <c r="H13" s="399">
        <f>H9/H18</f>
        <v>1.9204272727272726</v>
      </c>
      <c r="I13" s="373"/>
      <c r="J13" s="216"/>
      <c r="K13" s="216"/>
      <c r="L13" s="240" t="s">
        <v>0</v>
      </c>
    </row>
    <row r="14" spans="1:13" x14ac:dyDescent="0.35">
      <c r="B14" s="255" t="s">
        <v>122</v>
      </c>
      <c r="C14" s="266">
        <v>9000000</v>
      </c>
      <c r="D14" s="239"/>
      <c r="F14" s="238"/>
      <c r="G14" s="215" t="s">
        <v>144</v>
      </c>
      <c r="H14" s="394">
        <f>H9/H20</f>
        <v>5.3771963636363633</v>
      </c>
      <c r="I14" s="373"/>
      <c r="J14" s="215" t="s">
        <v>0</v>
      </c>
      <c r="K14" s="215" t="s">
        <v>0</v>
      </c>
      <c r="L14" s="240" t="s">
        <v>0</v>
      </c>
    </row>
    <row r="15" spans="1:13" x14ac:dyDescent="0.35">
      <c r="B15" s="254" t="s">
        <v>82</v>
      </c>
      <c r="C15" s="266">
        <v>900000</v>
      </c>
      <c r="D15" s="239"/>
      <c r="F15" s="238"/>
      <c r="G15" s="215" t="s">
        <v>137</v>
      </c>
      <c r="H15" s="381">
        <f>(H9-C20)/C21</f>
        <v>12083133.333333334</v>
      </c>
      <c r="I15" s="373"/>
      <c r="J15" s="378" t="s">
        <v>106</v>
      </c>
      <c r="K15" s="375"/>
      <c r="L15" s="239"/>
    </row>
    <row r="16" spans="1:13" x14ac:dyDescent="0.35">
      <c r="B16" s="254" t="s">
        <v>91</v>
      </c>
      <c r="C16" s="266">
        <v>3600000</v>
      </c>
      <c r="D16" s="239"/>
      <c r="F16" s="238"/>
      <c r="G16" s="215" t="s">
        <v>10</v>
      </c>
      <c r="H16" s="217"/>
      <c r="I16" s="217"/>
      <c r="J16" s="216"/>
      <c r="K16" s="216"/>
      <c r="L16" s="239"/>
    </row>
    <row r="17" spans="2:12" x14ac:dyDescent="0.35">
      <c r="B17" s="254" t="s">
        <v>90</v>
      </c>
      <c r="C17" s="214"/>
      <c r="D17" s="239"/>
      <c r="F17" s="238"/>
      <c r="G17" s="215" t="s">
        <v>93</v>
      </c>
      <c r="H17" s="382">
        <f>C8</f>
        <v>100000000</v>
      </c>
      <c r="I17" s="373"/>
      <c r="J17" s="378" t="s">
        <v>138</v>
      </c>
      <c r="K17" s="375"/>
      <c r="L17" s="379"/>
    </row>
    <row r="18" spans="2:12" x14ac:dyDescent="0.35">
      <c r="B18" s="255" t="s">
        <v>123</v>
      </c>
      <c r="C18" s="266">
        <v>3300000</v>
      </c>
      <c r="D18" s="239"/>
      <c r="F18" s="238"/>
      <c r="G18" s="215" t="s">
        <v>94</v>
      </c>
      <c r="H18" s="382">
        <f>C8*C31/100</f>
        <v>110000000</v>
      </c>
      <c r="I18" s="382"/>
      <c r="J18" s="378" t="s">
        <v>138</v>
      </c>
      <c r="K18" s="375"/>
      <c r="L18" s="379"/>
    </row>
    <row r="19" spans="2:12" x14ac:dyDescent="0.35">
      <c r="B19" s="254" t="s">
        <v>89</v>
      </c>
      <c r="C19" s="266">
        <v>1247000</v>
      </c>
      <c r="D19" s="239"/>
      <c r="F19" s="238"/>
      <c r="G19" s="216" t="s">
        <v>8</v>
      </c>
      <c r="H19" s="382">
        <f>H20*C32/2000</f>
        <v>333928.57142857148</v>
      </c>
      <c r="I19" s="373"/>
      <c r="J19" s="378" t="s">
        <v>139</v>
      </c>
      <c r="K19" s="375"/>
      <c r="L19" s="379"/>
    </row>
    <row r="20" spans="2:12" x14ac:dyDescent="0.35">
      <c r="B20" s="238" t="s">
        <v>36</v>
      </c>
      <c r="C20" s="266">
        <v>30000000</v>
      </c>
      <c r="D20" s="239"/>
      <c r="F20" s="238"/>
      <c r="G20" s="216" t="s">
        <v>9</v>
      </c>
      <c r="H20" s="382">
        <f>H18/C30</f>
        <v>39285714.285714291</v>
      </c>
      <c r="I20" s="382"/>
      <c r="J20" s="378" t="s">
        <v>140</v>
      </c>
      <c r="K20" s="375"/>
      <c r="L20" s="379"/>
    </row>
    <row r="21" spans="2:12" x14ac:dyDescent="0.35">
      <c r="B21" s="254" t="s">
        <v>44</v>
      </c>
      <c r="C21" s="267">
        <v>15</v>
      </c>
      <c r="D21" s="240" t="s">
        <v>50</v>
      </c>
      <c r="F21" s="238"/>
      <c r="G21" s="216" t="s">
        <v>7</v>
      </c>
      <c r="H21" s="382">
        <f>C33*H18/1000</f>
        <v>3300000</v>
      </c>
      <c r="I21" s="382"/>
      <c r="J21" s="378" t="s">
        <v>142</v>
      </c>
      <c r="K21" s="375"/>
      <c r="L21" s="379"/>
    </row>
    <row r="22" spans="2:12" x14ac:dyDescent="0.35">
      <c r="B22" s="256" t="s">
        <v>45</v>
      </c>
      <c r="C22" s="266">
        <v>250000</v>
      </c>
      <c r="D22" s="257" t="s">
        <v>51</v>
      </c>
      <c r="E22" s="7"/>
      <c r="F22" s="238"/>
      <c r="G22" s="216" t="s">
        <v>6</v>
      </c>
      <c r="H22" s="382">
        <f>H18*C34</f>
        <v>77000000</v>
      </c>
      <c r="I22" s="382"/>
      <c r="J22" s="378" t="s">
        <v>141</v>
      </c>
      <c r="K22" s="375"/>
      <c r="L22" s="379"/>
    </row>
    <row r="23" spans="2:12" x14ac:dyDescent="0.35">
      <c r="B23" s="58"/>
      <c r="C23" s="28"/>
      <c r="D23" s="57"/>
      <c r="E23" s="7"/>
      <c r="F23" s="238"/>
      <c r="G23" s="215" t="s">
        <v>121</v>
      </c>
      <c r="H23" s="380">
        <f>H22*C48/100</f>
        <v>4235000</v>
      </c>
      <c r="I23" s="380"/>
      <c r="J23" s="383" t="s">
        <v>106</v>
      </c>
      <c r="K23" s="375"/>
      <c r="L23" s="239"/>
    </row>
    <row r="24" spans="2:12" ht="13.9" x14ac:dyDescent="0.4">
      <c r="B24" s="367" t="s">
        <v>48</v>
      </c>
      <c r="C24" s="368"/>
      <c r="D24" s="369"/>
      <c r="F24" s="238"/>
      <c r="G24" s="216" t="s">
        <v>5</v>
      </c>
      <c r="H24" s="382">
        <f>H18*C35</f>
        <v>385000000</v>
      </c>
      <c r="I24" s="382"/>
      <c r="J24" s="378" t="s">
        <v>138</v>
      </c>
      <c r="K24" s="375"/>
      <c r="L24" s="379"/>
    </row>
    <row r="25" spans="2:12" x14ac:dyDescent="0.35">
      <c r="B25" s="238" t="s">
        <v>11</v>
      </c>
      <c r="C25" s="267">
        <v>40</v>
      </c>
      <c r="D25" s="240" t="s">
        <v>52</v>
      </c>
      <c r="F25" s="238"/>
      <c r="G25" s="215" t="s">
        <v>107</v>
      </c>
      <c r="H25" s="380">
        <f>H24*C49/100</f>
        <v>1347500</v>
      </c>
      <c r="I25" s="380"/>
      <c r="J25" s="383" t="s">
        <v>106</v>
      </c>
      <c r="K25" s="375"/>
      <c r="L25" s="239"/>
    </row>
    <row r="26" spans="2:12" x14ac:dyDescent="0.35">
      <c r="B26" s="238" t="s">
        <v>12</v>
      </c>
      <c r="C26" s="267">
        <v>10</v>
      </c>
      <c r="D26" s="240" t="s">
        <v>50</v>
      </c>
      <c r="E26" s="7"/>
      <c r="F26" s="238"/>
      <c r="G26" s="215" t="s">
        <v>109</v>
      </c>
      <c r="H26" s="403">
        <f>C39+C40+C41+C42+C43</f>
        <v>42</v>
      </c>
      <c r="I26" s="373"/>
      <c r="J26" s="383" t="s">
        <v>110</v>
      </c>
      <c r="K26" s="375"/>
      <c r="L26" s="239"/>
    </row>
    <row r="27" spans="2:12" x14ac:dyDescent="0.35">
      <c r="B27" s="241" t="s">
        <v>13</v>
      </c>
      <c r="C27" s="268">
        <v>8.25</v>
      </c>
      <c r="D27" s="257" t="s">
        <v>52</v>
      </c>
      <c r="E27" s="7"/>
      <c r="F27" s="238"/>
      <c r="G27" s="216" t="s">
        <v>105</v>
      </c>
      <c r="H27" s="380">
        <f>(C39*D39)+(C40*D40)+(C41*D41)+(C42*D42)+(C43*D43)+D44+D45</f>
        <v>4184000</v>
      </c>
      <c r="I27" s="373"/>
      <c r="J27" s="383" t="s">
        <v>106</v>
      </c>
      <c r="K27" s="375"/>
      <c r="L27" s="239"/>
    </row>
    <row r="28" spans="2:12" x14ac:dyDescent="0.35">
      <c r="B28" s="58"/>
      <c r="C28" s="28"/>
      <c r="D28" s="57"/>
      <c r="E28" s="7"/>
      <c r="F28" s="238"/>
      <c r="G28" s="215" t="s">
        <v>112</v>
      </c>
      <c r="H28" s="380">
        <f>H9*C25/100*C27/100</f>
        <v>6971151</v>
      </c>
      <c r="I28" s="380"/>
      <c r="J28" s="378" t="s">
        <v>113</v>
      </c>
      <c r="K28" s="375"/>
      <c r="L28" s="239"/>
    </row>
    <row r="29" spans="2:12" ht="13.9" x14ac:dyDescent="0.4">
      <c r="B29" s="367" t="s">
        <v>26</v>
      </c>
      <c r="C29" s="368"/>
      <c r="D29" s="369"/>
      <c r="F29" s="238"/>
      <c r="G29" s="215" t="s">
        <v>115</v>
      </c>
      <c r="H29" s="380">
        <f>C52*H$18/100</f>
        <v>3685000</v>
      </c>
      <c r="I29" s="380"/>
      <c r="J29" s="378" t="s">
        <v>113</v>
      </c>
      <c r="K29" s="375"/>
      <c r="L29" s="239"/>
    </row>
    <row r="30" spans="2:12" x14ac:dyDescent="0.35">
      <c r="B30" s="238" t="s">
        <v>25</v>
      </c>
      <c r="C30" s="267">
        <v>2.8</v>
      </c>
      <c r="D30" s="240" t="s">
        <v>53</v>
      </c>
      <c r="F30" s="238"/>
      <c r="G30" s="215" t="s">
        <v>116</v>
      </c>
      <c r="H30" s="380">
        <f>C53*H$18/100</f>
        <v>374000</v>
      </c>
      <c r="I30" s="380"/>
      <c r="J30" s="378" t="s">
        <v>113</v>
      </c>
      <c r="K30" s="375"/>
      <c r="L30" s="239"/>
    </row>
    <row r="31" spans="2:12" x14ac:dyDescent="0.35">
      <c r="B31" s="238" t="s">
        <v>27</v>
      </c>
      <c r="C31" s="267">
        <v>110</v>
      </c>
      <c r="D31" s="240" t="s">
        <v>54</v>
      </c>
      <c r="E31" s="7"/>
      <c r="F31" s="238"/>
      <c r="G31" s="215" t="s">
        <v>117</v>
      </c>
      <c r="H31" s="380">
        <f>C54*H$18/100</f>
        <v>3564000</v>
      </c>
      <c r="I31" s="380"/>
      <c r="J31" s="378" t="s">
        <v>113</v>
      </c>
      <c r="K31" s="375"/>
      <c r="L31" s="239"/>
    </row>
    <row r="32" spans="2:12" x14ac:dyDescent="0.35">
      <c r="B32" s="238" t="s">
        <v>14</v>
      </c>
      <c r="C32" s="269">
        <v>17</v>
      </c>
      <c r="D32" s="240" t="s">
        <v>55</v>
      </c>
      <c r="E32" s="7"/>
      <c r="F32" s="238"/>
      <c r="G32" s="215" t="s">
        <v>118</v>
      </c>
      <c r="H32" s="380">
        <f>C55*H$18/100</f>
        <v>5126000</v>
      </c>
      <c r="I32" s="380"/>
      <c r="J32" s="378" t="s">
        <v>113</v>
      </c>
      <c r="K32" s="375"/>
      <c r="L32" s="239"/>
    </row>
    <row r="33" spans="2:13" x14ac:dyDescent="0.35">
      <c r="B33" s="238" t="s">
        <v>2</v>
      </c>
      <c r="C33" s="265">
        <v>30</v>
      </c>
      <c r="D33" s="240" t="s">
        <v>79</v>
      </c>
      <c r="E33" s="7"/>
      <c r="F33" s="238"/>
      <c r="G33" s="215" t="s">
        <v>46</v>
      </c>
      <c r="H33" s="380">
        <f>C58*H$18/100</f>
        <v>2750000</v>
      </c>
      <c r="I33" s="380"/>
      <c r="J33" s="378" t="s">
        <v>113</v>
      </c>
      <c r="K33" s="375"/>
      <c r="L33" s="239"/>
    </row>
    <row r="34" spans="2:13" x14ac:dyDescent="0.35">
      <c r="B34" s="238" t="s">
        <v>21</v>
      </c>
      <c r="C34" s="267">
        <v>0.7</v>
      </c>
      <c r="D34" s="240" t="s">
        <v>56</v>
      </c>
      <c r="E34" s="7"/>
      <c r="F34" s="238"/>
      <c r="G34" s="215" t="s">
        <v>119</v>
      </c>
      <c r="H34" s="380">
        <f>C59*H$18/100</f>
        <v>825000</v>
      </c>
      <c r="I34" s="380"/>
      <c r="J34" s="378" t="s">
        <v>113</v>
      </c>
      <c r="K34" s="375"/>
      <c r="L34" s="239"/>
    </row>
    <row r="35" spans="2:13" x14ac:dyDescent="0.35">
      <c r="B35" s="241" t="s">
        <v>22</v>
      </c>
      <c r="C35" s="270">
        <v>3.5</v>
      </c>
      <c r="D35" s="257" t="s">
        <v>57</v>
      </c>
      <c r="E35" s="7"/>
      <c r="F35" s="241"/>
      <c r="G35" s="218" t="s">
        <v>120</v>
      </c>
      <c r="H35" s="408">
        <f>C60*H$18/100</f>
        <v>2200000</v>
      </c>
      <c r="I35" s="408"/>
      <c r="J35" s="409" t="s">
        <v>113</v>
      </c>
      <c r="K35" s="377"/>
      <c r="L35" s="242"/>
    </row>
    <row r="36" spans="2:13" x14ac:dyDescent="0.35">
      <c r="B36" s="58"/>
      <c r="C36" s="28"/>
      <c r="D36" s="57"/>
      <c r="E36" s="7"/>
      <c r="F36" s="58"/>
      <c r="G36" s="28"/>
      <c r="H36" s="28"/>
      <c r="I36" s="28"/>
      <c r="J36" s="28"/>
      <c r="K36" s="28"/>
      <c r="L36" s="57"/>
    </row>
    <row r="37" spans="2:13" ht="13.9" x14ac:dyDescent="0.4">
      <c r="B37" s="367" t="s">
        <v>95</v>
      </c>
      <c r="C37" s="368"/>
      <c r="D37" s="369"/>
      <c r="F37" s="400" t="s">
        <v>114</v>
      </c>
      <c r="G37" s="401"/>
      <c r="H37" s="401"/>
      <c r="I37" s="401"/>
      <c r="J37" s="401"/>
      <c r="K37" s="401"/>
      <c r="L37" s="402"/>
    </row>
    <row r="38" spans="2:13" ht="13.15" x14ac:dyDescent="0.4">
      <c r="B38" s="238"/>
      <c r="C38" s="219" t="s">
        <v>96</v>
      </c>
      <c r="D38" s="258" t="s">
        <v>97</v>
      </c>
      <c r="F38" s="372" t="s">
        <v>101</v>
      </c>
      <c r="G38" s="373"/>
      <c r="H38" s="406" t="s">
        <v>34</v>
      </c>
      <c r="I38" s="373"/>
      <c r="J38" s="220"/>
      <c r="K38" s="406" t="s">
        <v>33</v>
      </c>
      <c r="L38" s="407"/>
    </row>
    <row r="39" spans="2:13" ht="13.15" x14ac:dyDescent="0.4">
      <c r="B39" s="254" t="s">
        <v>27</v>
      </c>
      <c r="C39" s="269">
        <v>17</v>
      </c>
      <c r="D39" s="271">
        <v>75000</v>
      </c>
      <c r="E39" s="25"/>
      <c r="F39" s="243"/>
      <c r="G39" s="217" t="s">
        <v>18</v>
      </c>
      <c r="H39" s="221">
        <f>C52</f>
        <v>3.35</v>
      </c>
      <c r="I39" s="222" t="s">
        <v>58</v>
      </c>
      <c r="J39" s="217"/>
      <c r="K39" s="223">
        <f>H39*C$30</f>
        <v>9.379999999999999</v>
      </c>
      <c r="L39" s="244" t="s">
        <v>17</v>
      </c>
    </row>
    <row r="40" spans="2:13" x14ac:dyDescent="0.35">
      <c r="B40" s="254" t="s">
        <v>98</v>
      </c>
      <c r="C40" s="269">
        <v>7</v>
      </c>
      <c r="D40" s="271">
        <v>79000</v>
      </c>
      <c r="E40" s="24"/>
      <c r="F40" s="243"/>
      <c r="G40" s="217" t="s">
        <v>19</v>
      </c>
      <c r="H40" s="221">
        <f>C53</f>
        <v>0.34</v>
      </c>
      <c r="I40" s="222" t="s">
        <v>58</v>
      </c>
      <c r="J40" s="217"/>
      <c r="K40" s="223">
        <f>H40*C$30</f>
        <v>0.95199999999999996</v>
      </c>
      <c r="L40" s="244" t="s">
        <v>17</v>
      </c>
    </row>
    <row r="41" spans="2:13" x14ac:dyDescent="0.35">
      <c r="B41" s="254" t="s">
        <v>99</v>
      </c>
      <c r="C41" s="269">
        <v>2</v>
      </c>
      <c r="D41" s="272">
        <v>88000</v>
      </c>
      <c r="E41" s="24"/>
      <c r="F41" s="243"/>
      <c r="G41" s="222" t="s">
        <v>78</v>
      </c>
      <c r="H41" s="221">
        <f>C54</f>
        <v>3.24</v>
      </c>
      <c r="I41" s="222" t="s">
        <v>58</v>
      </c>
      <c r="J41" s="217"/>
      <c r="K41" s="223">
        <f>H41*C$30</f>
        <v>9.0719999999999992</v>
      </c>
      <c r="L41" s="244" t="s">
        <v>17</v>
      </c>
      <c r="M41" s="7"/>
    </row>
    <row r="42" spans="2:13" x14ac:dyDescent="0.35">
      <c r="B42" s="259" t="s">
        <v>100</v>
      </c>
      <c r="C42" s="269">
        <v>10</v>
      </c>
      <c r="D42" s="272">
        <v>38000</v>
      </c>
      <c r="E42" s="23"/>
      <c r="F42" s="243"/>
      <c r="G42" s="217" t="s">
        <v>20</v>
      </c>
      <c r="H42" s="224">
        <f>C55</f>
        <v>4.66</v>
      </c>
      <c r="I42" s="222" t="s">
        <v>58</v>
      </c>
      <c r="J42" s="217"/>
      <c r="K42" s="225">
        <f>H42*C$30</f>
        <v>13.048</v>
      </c>
      <c r="L42" s="244" t="s">
        <v>17</v>
      </c>
    </row>
    <row r="43" spans="2:13" ht="13.15" x14ac:dyDescent="0.4">
      <c r="B43" s="259" t="s">
        <v>220</v>
      </c>
      <c r="C43" s="269">
        <v>6</v>
      </c>
      <c r="D43" s="271">
        <v>100000</v>
      </c>
      <c r="E43" s="23"/>
      <c r="F43" s="243"/>
      <c r="G43" s="226" t="s">
        <v>28</v>
      </c>
      <c r="H43" s="227">
        <f>SUM(H39:H42)</f>
        <v>11.59</v>
      </c>
      <c r="I43" s="226" t="s">
        <v>58</v>
      </c>
      <c r="J43" s="226"/>
      <c r="K43" s="227">
        <f>SUM(K39:K42)</f>
        <v>32.451999999999998</v>
      </c>
      <c r="L43" s="245" t="s">
        <v>17</v>
      </c>
    </row>
    <row r="44" spans="2:13" x14ac:dyDescent="0.35">
      <c r="B44" s="374" t="s">
        <v>219</v>
      </c>
      <c r="C44" s="375"/>
      <c r="D44" s="271">
        <v>700000</v>
      </c>
      <c r="E44" s="24"/>
      <c r="F44" s="243"/>
      <c r="G44" s="217"/>
      <c r="H44" s="217"/>
      <c r="I44" s="217"/>
      <c r="J44" s="217"/>
      <c r="K44" s="217"/>
      <c r="L44" s="244"/>
    </row>
    <row r="45" spans="2:13" ht="13.15" x14ac:dyDescent="0.4">
      <c r="B45" s="376" t="s">
        <v>213</v>
      </c>
      <c r="C45" s="377"/>
      <c r="D45" s="271">
        <v>500000</v>
      </c>
      <c r="E45" s="26"/>
      <c r="F45" s="372" t="s">
        <v>102</v>
      </c>
      <c r="G45" s="373"/>
      <c r="H45" s="228"/>
      <c r="I45" s="217"/>
      <c r="J45" s="217"/>
      <c r="K45" s="223"/>
      <c r="L45" s="244"/>
    </row>
    <row r="46" spans="2:13" x14ac:dyDescent="0.35">
      <c r="B46" s="58"/>
      <c r="C46" s="28"/>
      <c r="D46" s="57"/>
      <c r="E46" s="7"/>
      <c r="F46" s="243"/>
      <c r="G46" s="222" t="s">
        <v>46</v>
      </c>
      <c r="H46" s="229">
        <f>C58</f>
        <v>2.5</v>
      </c>
      <c r="I46" s="222" t="s">
        <v>58</v>
      </c>
      <c r="J46" s="217"/>
      <c r="K46" s="223">
        <f>H46*C$30</f>
        <v>7</v>
      </c>
      <c r="L46" s="244" t="s">
        <v>17</v>
      </c>
    </row>
    <row r="47" spans="2:13" ht="13.9" x14ac:dyDescent="0.4">
      <c r="B47" s="367" t="s">
        <v>4</v>
      </c>
      <c r="C47" s="368"/>
      <c r="D47" s="369"/>
      <c r="F47" s="243"/>
      <c r="G47" s="217" t="s">
        <v>23</v>
      </c>
      <c r="H47" s="229">
        <f>C59</f>
        <v>0.75</v>
      </c>
      <c r="I47" s="222" t="s">
        <v>58</v>
      </c>
      <c r="J47" s="217"/>
      <c r="K47" s="223">
        <f>H47*C$30</f>
        <v>2.0999999999999996</v>
      </c>
      <c r="L47" s="244" t="s">
        <v>17</v>
      </c>
    </row>
    <row r="48" spans="2:13" x14ac:dyDescent="0.35">
      <c r="B48" s="238" t="s">
        <v>21</v>
      </c>
      <c r="C48" s="273">
        <v>5.5</v>
      </c>
      <c r="D48" s="240" t="s">
        <v>108</v>
      </c>
      <c r="F48" s="243"/>
      <c r="G48" s="217" t="s">
        <v>22</v>
      </c>
      <c r="H48" s="229">
        <f>C49*C35</f>
        <v>1.2249999999999999</v>
      </c>
      <c r="I48" s="222" t="s">
        <v>58</v>
      </c>
      <c r="J48" s="217"/>
      <c r="K48" s="223">
        <f>H48*C$30</f>
        <v>3.4299999999999993</v>
      </c>
      <c r="L48" s="244" t="s">
        <v>17</v>
      </c>
    </row>
    <row r="49" spans="2:12" x14ac:dyDescent="0.35">
      <c r="B49" s="241" t="s">
        <v>30</v>
      </c>
      <c r="C49" s="273">
        <v>0.35</v>
      </c>
      <c r="D49" s="257" t="s">
        <v>58</v>
      </c>
      <c r="E49" s="1"/>
      <c r="F49" s="243"/>
      <c r="G49" s="217" t="s">
        <v>21</v>
      </c>
      <c r="H49" s="230">
        <f>C34*C48</f>
        <v>3.8499999999999996</v>
      </c>
      <c r="I49" s="222" t="s">
        <v>58</v>
      </c>
      <c r="J49" s="217"/>
      <c r="K49" s="223">
        <f>H49*C$30</f>
        <v>10.779999999999998</v>
      </c>
      <c r="L49" s="244" t="s">
        <v>17</v>
      </c>
    </row>
    <row r="50" spans="2:12" x14ac:dyDescent="0.35">
      <c r="B50" s="58"/>
      <c r="C50" s="28"/>
      <c r="D50" s="57"/>
      <c r="F50" s="243"/>
      <c r="G50" s="217" t="s">
        <v>1</v>
      </c>
      <c r="H50" s="231">
        <f>C60</f>
        <v>2</v>
      </c>
      <c r="I50" s="222" t="s">
        <v>58</v>
      </c>
      <c r="J50" s="217"/>
      <c r="K50" s="225">
        <f>H50*C$30</f>
        <v>5.6</v>
      </c>
      <c r="L50" s="244" t="s">
        <v>17</v>
      </c>
    </row>
    <row r="51" spans="2:12" ht="13.9" x14ac:dyDescent="0.4">
      <c r="B51" s="367" t="s">
        <v>78</v>
      </c>
      <c r="C51" s="368"/>
      <c r="D51" s="369"/>
      <c r="F51" s="243"/>
      <c r="G51" s="226" t="s">
        <v>29</v>
      </c>
      <c r="H51" s="227">
        <f>SUM(H46:H50)</f>
        <v>10.324999999999999</v>
      </c>
      <c r="I51" s="226" t="s">
        <v>58</v>
      </c>
      <c r="J51" s="226"/>
      <c r="K51" s="227">
        <f>SUM(K46:K50)</f>
        <v>28.909999999999997</v>
      </c>
      <c r="L51" s="245" t="s">
        <v>17</v>
      </c>
    </row>
    <row r="52" spans="2:12" x14ac:dyDescent="0.35">
      <c r="B52" s="238" t="s">
        <v>18</v>
      </c>
      <c r="C52" s="274">
        <v>3.35</v>
      </c>
      <c r="D52" s="240" t="s">
        <v>58</v>
      </c>
      <c r="F52" s="243"/>
      <c r="G52" s="217"/>
      <c r="H52" s="217"/>
      <c r="I52" s="217"/>
      <c r="J52" s="217"/>
      <c r="K52" s="217"/>
      <c r="L52" s="244"/>
    </row>
    <row r="53" spans="2:12" ht="13.15" x14ac:dyDescent="0.4">
      <c r="B53" s="238" t="s">
        <v>19</v>
      </c>
      <c r="C53" s="274">
        <v>0.34</v>
      </c>
      <c r="D53" s="240" t="s">
        <v>58</v>
      </c>
      <c r="F53" s="372" t="s">
        <v>103</v>
      </c>
      <c r="G53" s="373"/>
      <c r="H53" s="228"/>
      <c r="I53" s="217" t="s">
        <v>0</v>
      </c>
      <c r="J53" s="217"/>
      <c r="K53" s="228"/>
      <c r="L53" s="244" t="s">
        <v>0</v>
      </c>
    </row>
    <row r="54" spans="2:12" x14ac:dyDescent="0.35">
      <c r="B54" s="254" t="s">
        <v>78</v>
      </c>
      <c r="C54" s="274">
        <v>3.24</v>
      </c>
      <c r="D54" s="240" t="s">
        <v>58</v>
      </c>
      <c r="F54" s="243"/>
      <c r="G54" s="217" t="s">
        <v>15</v>
      </c>
      <c r="H54" s="223">
        <f>H15/H18*100</f>
        <v>10.984666666666667</v>
      </c>
      <c r="I54" s="222" t="s">
        <v>58</v>
      </c>
      <c r="J54" s="217"/>
      <c r="K54" s="223">
        <f>H54*C$30</f>
        <v>30.757066666666667</v>
      </c>
      <c r="L54" s="244" t="s">
        <v>17</v>
      </c>
    </row>
    <row r="55" spans="2:12" x14ac:dyDescent="0.35">
      <c r="B55" s="241" t="s">
        <v>20</v>
      </c>
      <c r="C55" s="274">
        <v>4.66</v>
      </c>
      <c r="D55" s="257" t="s">
        <v>58</v>
      </c>
      <c r="F55" s="243"/>
      <c r="G55" s="217" t="s">
        <v>16</v>
      </c>
      <c r="H55" s="223">
        <f>H28/H18*100</f>
        <v>6.3374100000000002</v>
      </c>
      <c r="I55" s="222" t="s">
        <v>58</v>
      </c>
      <c r="J55" s="217"/>
      <c r="K55" s="223">
        <f>H55*C$30</f>
        <v>17.744747999999998</v>
      </c>
      <c r="L55" s="244" t="s">
        <v>17</v>
      </c>
    </row>
    <row r="56" spans="2:12" x14ac:dyDescent="0.35">
      <c r="B56" s="58"/>
      <c r="C56" s="21"/>
      <c r="D56" s="57"/>
      <c r="F56" s="243"/>
      <c r="G56" s="222" t="s">
        <v>95</v>
      </c>
      <c r="H56" s="223">
        <f>H27/H18*100</f>
        <v>3.8036363636363637</v>
      </c>
      <c r="I56" s="222" t="s">
        <v>58</v>
      </c>
      <c r="J56" s="217"/>
      <c r="K56" s="223">
        <f>H56*C$30</f>
        <v>10.650181818181817</v>
      </c>
      <c r="L56" s="244" t="s">
        <v>17</v>
      </c>
    </row>
    <row r="57" spans="2:12" ht="13.9" x14ac:dyDescent="0.4">
      <c r="B57" s="367" t="s">
        <v>31</v>
      </c>
      <c r="C57" s="368"/>
      <c r="D57" s="369"/>
      <c r="F57" s="243"/>
      <c r="G57" s="222" t="s">
        <v>45</v>
      </c>
      <c r="H57" s="225">
        <f>C22/H18*100</f>
        <v>0.22727272727272727</v>
      </c>
      <c r="I57" s="222" t="s">
        <v>58</v>
      </c>
      <c r="J57" s="217"/>
      <c r="K57" s="225">
        <f>H57*C$30</f>
        <v>0.63636363636363635</v>
      </c>
      <c r="L57" s="244" t="s">
        <v>17</v>
      </c>
    </row>
    <row r="58" spans="2:12" ht="13.15" x14ac:dyDescent="0.4">
      <c r="B58" s="254" t="s">
        <v>46</v>
      </c>
      <c r="C58" s="275">
        <v>2.5</v>
      </c>
      <c r="D58" s="240" t="s">
        <v>58</v>
      </c>
      <c r="E58" s="7"/>
      <c r="F58" s="243"/>
      <c r="G58" s="226" t="s">
        <v>32</v>
      </c>
      <c r="H58" s="227">
        <f>SUM(H54:H57)</f>
        <v>21.352985757575759</v>
      </c>
      <c r="I58" s="226" t="s">
        <v>58</v>
      </c>
      <c r="J58" s="226"/>
      <c r="K58" s="227">
        <f>SUM(K54:K57)</f>
        <v>59.788360121212115</v>
      </c>
      <c r="L58" s="245" t="s">
        <v>17</v>
      </c>
    </row>
    <row r="59" spans="2:12" x14ac:dyDescent="0.35">
      <c r="B59" s="238" t="s">
        <v>23</v>
      </c>
      <c r="C59" s="275">
        <v>0.75</v>
      </c>
      <c r="D59" s="240" t="s">
        <v>58</v>
      </c>
      <c r="E59" s="7"/>
      <c r="F59" s="243"/>
      <c r="G59" s="217"/>
      <c r="H59" s="217"/>
      <c r="I59" s="217"/>
      <c r="J59" s="217"/>
      <c r="K59" s="217"/>
      <c r="L59" s="244"/>
    </row>
    <row r="60" spans="2:12" ht="13.15" x14ac:dyDescent="0.4">
      <c r="B60" s="241" t="s">
        <v>1</v>
      </c>
      <c r="C60" s="275">
        <v>2</v>
      </c>
      <c r="D60" s="257" t="s">
        <v>58</v>
      </c>
      <c r="F60" s="370" t="s">
        <v>145</v>
      </c>
      <c r="G60" s="371"/>
      <c r="H60" s="371"/>
      <c r="I60" s="217"/>
      <c r="J60" s="217"/>
      <c r="K60" s="217"/>
      <c r="L60" s="244"/>
    </row>
    <row r="61" spans="2:12" ht="13.5" x14ac:dyDescent="0.35">
      <c r="B61" s="58"/>
      <c r="C61" s="28"/>
      <c r="D61" s="57"/>
      <c r="E61" s="27"/>
      <c r="F61" s="243"/>
      <c r="G61" s="222" t="s">
        <v>71</v>
      </c>
      <c r="H61" s="232">
        <f>H43+H51</f>
        <v>21.914999999999999</v>
      </c>
      <c r="I61" s="222" t="s">
        <v>58</v>
      </c>
      <c r="J61" s="233" t="s">
        <v>0</v>
      </c>
      <c r="K61" s="232">
        <f>K43+K51</f>
        <v>61.361999999999995</v>
      </c>
      <c r="L61" s="246" t="s">
        <v>17</v>
      </c>
    </row>
    <row r="62" spans="2:12" ht="14.25" thickBot="1" x14ac:dyDescent="0.45">
      <c r="B62" s="367" t="s">
        <v>47</v>
      </c>
      <c r="C62" s="368"/>
      <c r="D62" s="369"/>
      <c r="E62" s="7"/>
      <c r="F62" s="247"/>
      <c r="G62" s="248" t="s">
        <v>72</v>
      </c>
      <c r="H62" s="249">
        <f>H61+H58</f>
        <v>43.267985757575758</v>
      </c>
      <c r="I62" s="248" t="s">
        <v>58</v>
      </c>
      <c r="J62" s="250" t="s">
        <v>0</v>
      </c>
      <c r="K62" s="249">
        <f>K61+K58</f>
        <v>121.15036012121212</v>
      </c>
      <c r="L62" s="251" t="s">
        <v>17</v>
      </c>
    </row>
    <row r="63" spans="2:12" x14ac:dyDescent="0.35">
      <c r="B63" s="254" t="s">
        <v>25</v>
      </c>
      <c r="C63" s="276">
        <v>0</v>
      </c>
      <c r="D63" s="240" t="s">
        <v>59</v>
      </c>
      <c r="E63" s="7"/>
    </row>
    <row r="64" spans="2:12" x14ac:dyDescent="0.35">
      <c r="B64" s="254" t="s">
        <v>14</v>
      </c>
      <c r="C64" s="266">
        <v>0</v>
      </c>
      <c r="D64" s="240" t="s">
        <v>60</v>
      </c>
      <c r="E64" s="7"/>
    </row>
    <row r="65" spans="2:5" x14ac:dyDescent="0.35">
      <c r="B65" s="254" t="s">
        <v>3</v>
      </c>
      <c r="C65" s="277">
        <v>0</v>
      </c>
      <c r="D65" s="240" t="s">
        <v>61</v>
      </c>
      <c r="E65" s="7"/>
    </row>
    <row r="66" spans="2:5" x14ac:dyDescent="0.35">
      <c r="B66" s="254" t="s">
        <v>2</v>
      </c>
      <c r="C66" s="276">
        <v>0</v>
      </c>
      <c r="D66" s="240" t="s">
        <v>124</v>
      </c>
    </row>
    <row r="67" spans="2:5" ht="13.15" thickBot="1" x14ac:dyDescent="0.4">
      <c r="B67" s="260" t="s">
        <v>0</v>
      </c>
      <c r="C67" s="261" t="s">
        <v>0</v>
      </c>
      <c r="D67" s="262" t="s">
        <v>125</v>
      </c>
    </row>
    <row r="68" spans="2:5" x14ac:dyDescent="0.35">
      <c r="E68" s="7"/>
    </row>
    <row r="69" spans="2:5" x14ac:dyDescent="0.35">
      <c r="E69" s="7"/>
    </row>
    <row r="70" spans="2:5" x14ac:dyDescent="0.35">
      <c r="E70" s="7"/>
    </row>
    <row r="73" spans="2:5" x14ac:dyDescent="0.35">
      <c r="E73" s="7"/>
    </row>
    <row r="74" spans="2:5" x14ac:dyDescent="0.35">
      <c r="E74" s="9"/>
    </row>
    <row r="75" spans="2:5" x14ac:dyDescent="0.35">
      <c r="E75" s="9"/>
    </row>
    <row r="76" spans="2:5" x14ac:dyDescent="0.35">
      <c r="E76" s="9"/>
    </row>
  </sheetData>
  <sheetProtection sheet="1" objects="1" scenarios="1" selectLockedCells="1"/>
  <mergeCells count="69">
    <mergeCell ref="J22:L22"/>
    <mergeCell ref="J25:K25"/>
    <mergeCell ref="B5:D5"/>
    <mergeCell ref="K38:L38"/>
    <mergeCell ref="H32:I32"/>
    <mergeCell ref="H38:I38"/>
    <mergeCell ref="H24:I24"/>
    <mergeCell ref="H31:I31"/>
    <mergeCell ref="H33:I33"/>
    <mergeCell ref="H25:I25"/>
    <mergeCell ref="H35:I35"/>
    <mergeCell ref="J35:K35"/>
    <mergeCell ref="J32:K32"/>
    <mergeCell ref="J34:K34"/>
    <mergeCell ref="H34:I34"/>
    <mergeCell ref="J26:K26"/>
    <mergeCell ref="F38:G38"/>
    <mergeCell ref="B24:D24"/>
    <mergeCell ref="H27:I27"/>
    <mergeCell ref="H30:I30"/>
    <mergeCell ref="H29:I29"/>
    <mergeCell ref="H26:I26"/>
    <mergeCell ref="J29:K29"/>
    <mergeCell ref="J33:K33"/>
    <mergeCell ref="J27:K27"/>
    <mergeCell ref="J28:K28"/>
    <mergeCell ref="B37:D37"/>
    <mergeCell ref="B29:D29"/>
    <mergeCell ref="F37:L37"/>
    <mergeCell ref="J30:K30"/>
    <mergeCell ref="J31:K31"/>
    <mergeCell ref="H28:I28"/>
    <mergeCell ref="B2:L2"/>
    <mergeCell ref="H17:I17"/>
    <mergeCell ref="H18:I18"/>
    <mergeCell ref="B4:D4"/>
    <mergeCell ref="B7:D7"/>
    <mergeCell ref="H9:I9"/>
    <mergeCell ref="H12:I12"/>
    <mergeCell ref="B3:D3"/>
    <mergeCell ref="H14:I14"/>
    <mergeCell ref="F4:L4"/>
    <mergeCell ref="F7:L7"/>
    <mergeCell ref="H13:I13"/>
    <mergeCell ref="J24:L24"/>
    <mergeCell ref="J20:L20"/>
    <mergeCell ref="H23:I23"/>
    <mergeCell ref="H10:I10"/>
    <mergeCell ref="H11:I11"/>
    <mergeCell ref="H15:I15"/>
    <mergeCell ref="J21:L21"/>
    <mergeCell ref="H19:I19"/>
    <mergeCell ref="J17:L17"/>
    <mergeCell ref="J15:K15"/>
    <mergeCell ref="J18:L18"/>
    <mergeCell ref="J19:L19"/>
    <mergeCell ref="H20:I20"/>
    <mergeCell ref="H22:I22"/>
    <mergeCell ref="H21:I21"/>
    <mergeCell ref="J23:K23"/>
    <mergeCell ref="B57:D57"/>
    <mergeCell ref="B62:D62"/>
    <mergeCell ref="F60:H60"/>
    <mergeCell ref="F53:G53"/>
    <mergeCell ref="B44:C44"/>
    <mergeCell ref="B45:C45"/>
    <mergeCell ref="F45:G45"/>
    <mergeCell ref="B51:D51"/>
    <mergeCell ref="B47:D47"/>
  </mergeCells>
  <phoneticPr fontId="10" type="noConversion"/>
  <pageMargins left="0.75" right="0.75" top="1" bottom="1" header="0.5" footer="0.5"/>
  <pageSetup scale="75" orientation="portrait" horizontalDpi="300" verticalDpi="300" r:id="rId1"/>
  <headerFooter alignWithMargins="0"/>
  <rowBreaks count="1" manualBreakCount="1">
    <brk id="35" max="16383" man="1"/>
  </rowBreaks>
  <cellWatches>
    <cellWatch r="C22"/>
  </cellWatche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tabColor theme="2" tint="-9.9978637043366805E-2"/>
    <pageSetUpPr fitToPage="1"/>
  </sheetPr>
  <dimension ref="A2:BN212"/>
  <sheetViews>
    <sheetView showGridLines="0" zoomScale="90" workbookViewId="0">
      <pane xSplit="2" ySplit="8" topLeftCell="C165" activePane="bottomRight" state="frozen"/>
      <selection pane="topRight"/>
      <selection pane="bottomLeft"/>
      <selection pane="bottomRight" activeCell="A201" sqref="A201"/>
    </sheetView>
  </sheetViews>
  <sheetFormatPr defaultColWidth="8.86328125" defaultRowHeight="12.75" x14ac:dyDescent="0.35"/>
  <cols>
    <col min="1" max="1" width="7.73046875" customWidth="1"/>
    <col min="2" max="3" width="1.3984375" customWidth="1"/>
    <col min="4" max="4" width="7.73046875" customWidth="1"/>
    <col min="5" max="5" width="1.3984375" customWidth="1"/>
    <col min="6" max="6" width="6.86328125" bestFit="1" customWidth="1"/>
    <col min="7" max="7" width="1.3984375" customWidth="1"/>
    <col min="8" max="8" width="7.265625" bestFit="1" customWidth="1"/>
    <col min="9" max="9" width="1.3984375" customWidth="1"/>
    <col min="10" max="10" width="9.73046875" style="1" bestFit="1" customWidth="1"/>
    <col min="11" max="12" width="1.3984375" customWidth="1"/>
    <col min="13" max="13" width="7.86328125" bestFit="1" customWidth="1"/>
    <col min="14" max="14" width="1.3984375" customWidth="1"/>
    <col min="15" max="15" width="7.265625" bestFit="1" customWidth="1"/>
    <col min="16" max="16" width="1.3984375" customWidth="1"/>
    <col min="17" max="17" width="8.1328125" bestFit="1" customWidth="1"/>
    <col min="18" max="19" width="1.3984375" customWidth="1"/>
    <col min="20" max="20" width="7.265625" bestFit="1" customWidth="1"/>
    <col min="21" max="21" width="1.3984375" customWidth="1"/>
    <col min="22" max="22" width="7.3984375" bestFit="1" customWidth="1"/>
    <col min="23" max="23" width="1.3984375" customWidth="1"/>
    <col min="24" max="24" width="7.265625" bestFit="1" customWidth="1"/>
    <col min="25" max="25" width="1.3984375" customWidth="1"/>
    <col min="26" max="26" width="7.265625" bestFit="1" customWidth="1"/>
    <col min="27" max="27" width="1.3984375" customWidth="1"/>
    <col min="28" max="28" width="7.265625" bestFit="1" customWidth="1"/>
    <col min="29" max="29" width="1.3984375" customWidth="1"/>
    <col min="30" max="30" width="8.73046875" bestFit="1" customWidth="1"/>
    <col min="31" max="31" width="1.3984375" customWidth="1"/>
    <col min="32" max="32" width="7.86328125" bestFit="1" customWidth="1"/>
    <col min="33" max="34" width="1.1328125" customWidth="1"/>
    <col min="35" max="35" width="8.73046875" customWidth="1"/>
    <col min="36" max="36" width="1.1328125" customWidth="1"/>
    <col min="37" max="37" width="8.73046875" bestFit="1" customWidth="1"/>
    <col min="38" max="38" width="1.1328125" customWidth="1"/>
    <col min="39" max="39" width="7.86328125" bestFit="1" customWidth="1"/>
    <col min="40" max="42" width="1.3984375" customWidth="1"/>
    <col min="43" max="43" width="7.265625" bestFit="1" customWidth="1"/>
    <col min="44" max="44" width="1.3984375" customWidth="1"/>
    <col min="45" max="45" width="7.265625" bestFit="1" customWidth="1"/>
    <col min="46" max="46" width="1.3984375" customWidth="1"/>
    <col min="47" max="47" width="7.265625" bestFit="1" customWidth="1"/>
    <col min="48" max="49" width="1.3984375" customWidth="1"/>
    <col min="50" max="50" width="8.73046875" bestFit="1" customWidth="1"/>
    <col min="51" max="51" width="1.3984375" customWidth="1"/>
    <col min="52" max="52" width="8.73046875" bestFit="1" customWidth="1"/>
    <col min="53" max="54" width="1.3984375" customWidth="1"/>
    <col min="55" max="55" width="1.73046875" customWidth="1"/>
    <col min="56" max="56" width="8.73046875" bestFit="1" customWidth="1"/>
    <col min="57" max="57" width="3.265625" customWidth="1"/>
    <col min="58" max="58" width="7.86328125" bestFit="1" customWidth="1"/>
    <col min="59" max="59" width="1.59765625" customWidth="1"/>
    <col min="60" max="60" width="9.3984375" bestFit="1" customWidth="1"/>
    <col min="61" max="61" width="1.3984375" customWidth="1"/>
    <col min="62" max="62" width="7.86328125" bestFit="1" customWidth="1"/>
    <col min="63" max="63" width="1.3984375" customWidth="1"/>
    <col min="65" max="65" width="9.3984375" bestFit="1" customWidth="1"/>
    <col min="66" max="66" width="7.3984375" bestFit="1" customWidth="1"/>
  </cols>
  <sheetData>
    <row r="2" spans="1:66" ht="20.65" x14ac:dyDescent="0.6">
      <c r="A2" s="53"/>
      <c r="B2" s="53"/>
      <c r="D2" s="413" t="s">
        <v>81</v>
      </c>
      <c r="E2" s="414"/>
      <c r="F2" s="414"/>
      <c r="G2" s="414"/>
      <c r="H2" s="414"/>
      <c r="I2" s="414"/>
      <c r="J2" s="414"/>
      <c r="K2" s="414"/>
      <c r="L2" s="414"/>
      <c r="M2" s="414"/>
      <c r="N2" s="414"/>
      <c r="O2" s="414"/>
      <c r="P2" s="414"/>
      <c r="Q2" s="414"/>
      <c r="R2" s="414"/>
      <c r="S2" s="414"/>
      <c r="T2" s="414"/>
      <c r="U2" s="414"/>
      <c r="V2" s="414"/>
      <c r="W2" s="414"/>
      <c r="X2" s="414"/>
      <c r="Y2" s="414"/>
      <c r="Z2" s="414"/>
      <c r="AA2" s="414"/>
      <c r="AB2" s="414"/>
      <c r="AC2" s="414"/>
      <c r="AD2" s="414"/>
      <c r="AE2" s="414"/>
      <c r="AF2" s="414"/>
      <c r="AG2" s="414"/>
      <c r="AH2" s="414"/>
      <c r="AI2" s="414"/>
      <c r="AJ2" s="414"/>
      <c r="AK2" s="414"/>
      <c r="AL2" s="414"/>
      <c r="AM2" s="414"/>
      <c r="AN2" s="414"/>
      <c r="AO2" s="414"/>
      <c r="AP2" s="414"/>
      <c r="AQ2" s="414"/>
      <c r="AR2" s="414"/>
      <c r="AS2" s="414"/>
      <c r="AT2" s="414"/>
      <c r="AU2" s="414"/>
      <c r="AV2" s="414"/>
      <c r="AW2" s="414"/>
      <c r="AX2" s="414"/>
      <c r="AY2" s="414"/>
      <c r="AZ2" s="414"/>
      <c r="BA2" s="414"/>
      <c r="BB2" s="414"/>
      <c r="BC2" s="414"/>
      <c r="BD2" s="414"/>
      <c r="BE2" s="414"/>
      <c r="BF2" s="414"/>
      <c r="BG2" s="414"/>
      <c r="BH2" s="411"/>
      <c r="BI2" s="411"/>
      <c r="BJ2" s="411"/>
      <c r="BK2" s="411"/>
    </row>
    <row r="3" spans="1:66" ht="21" thickBot="1" x14ac:dyDescent="0.65">
      <c r="A3" s="53"/>
      <c r="B3" s="53"/>
      <c r="C3" s="53"/>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3"/>
      <c r="AK3" s="53"/>
      <c r="AL3" s="10"/>
      <c r="AM3" s="10"/>
    </row>
    <row r="4" spans="1:66" s="34" customFormat="1" ht="17.649999999999999" x14ac:dyDescent="0.5">
      <c r="A4" s="33"/>
      <c r="B4" s="33"/>
      <c r="C4" s="423" t="s">
        <v>176</v>
      </c>
      <c r="D4" s="424"/>
      <c r="E4" s="424"/>
      <c r="F4" s="424"/>
      <c r="G4" s="424"/>
      <c r="H4" s="424"/>
      <c r="I4" s="424"/>
      <c r="J4" s="424"/>
      <c r="K4" s="424"/>
      <c r="L4" s="424"/>
      <c r="M4" s="424"/>
      <c r="N4" s="424"/>
      <c r="O4" s="424"/>
      <c r="P4" s="424"/>
      <c r="Q4" s="424"/>
      <c r="R4" s="424"/>
      <c r="S4" s="424"/>
      <c r="T4" s="424"/>
      <c r="U4" s="424"/>
      <c r="V4" s="424"/>
      <c r="W4" s="424"/>
      <c r="X4" s="424"/>
      <c r="Y4" s="424"/>
      <c r="Z4" s="424"/>
      <c r="AA4" s="424"/>
      <c r="AB4" s="424"/>
      <c r="AC4" s="424"/>
      <c r="AD4" s="424"/>
      <c r="AE4" s="424"/>
      <c r="AF4" s="424"/>
      <c r="AG4" s="424"/>
      <c r="AH4" s="424"/>
      <c r="AI4" s="424"/>
      <c r="AJ4" s="424"/>
      <c r="AK4" s="424"/>
      <c r="AL4" s="424"/>
      <c r="AM4" s="424"/>
      <c r="AN4" s="425"/>
      <c r="AP4" s="415" t="s">
        <v>177</v>
      </c>
      <c r="AQ4" s="416"/>
      <c r="AR4" s="416"/>
      <c r="AS4" s="416"/>
      <c r="AT4" s="416"/>
      <c r="AU4" s="416"/>
      <c r="AV4" s="416"/>
      <c r="AW4" s="416"/>
      <c r="AX4" s="416"/>
      <c r="AY4" s="416"/>
      <c r="AZ4" s="416"/>
      <c r="BA4" s="416"/>
      <c r="BB4" s="416"/>
      <c r="BC4" s="416"/>
      <c r="BD4" s="416"/>
      <c r="BE4" s="416"/>
      <c r="BF4" s="416"/>
      <c r="BG4" s="416"/>
      <c r="BH4" s="416"/>
      <c r="BI4" s="416"/>
      <c r="BJ4" s="416"/>
      <c r="BK4" s="417"/>
    </row>
    <row r="5" spans="1:66" ht="13.9" x14ac:dyDescent="0.4">
      <c r="C5" s="58"/>
      <c r="D5" s="426" t="s">
        <v>4</v>
      </c>
      <c r="E5" s="426"/>
      <c r="F5" s="426"/>
      <c r="G5" s="426"/>
      <c r="H5" s="426"/>
      <c r="I5" s="426"/>
      <c r="J5" s="426"/>
      <c r="K5" s="427"/>
      <c r="L5" s="428" t="s">
        <v>70</v>
      </c>
      <c r="M5" s="429"/>
      <c r="N5" s="429"/>
      <c r="O5" s="429"/>
      <c r="P5" s="429"/>
      <c r="Q5" s="429"/>
      <c r="R5" s="427"/>
      <c r="S5" s="428" t="s">
        <v>68</v>
      </c>
      <c r="T5" s="430"/>
      <c r="U5" s="430"/>
      <c r="V5" s="430"/>
      <c r="W5" s="430"/>
      <c r="X5" s="430"/>
      <c r="Y5" s="430"/>
      <c r="Z5" s="430"/>
      <c r="AA5" s="430"/>
      <c r="AB5" s="430"/>
      <c r="AC5" s="430"/>
      <c r="AD5" s="430"/>
      <c r="AE5" s="430"/>
      <c r="AF5" s="430"/>
      <c r="AG5" s="431"/>
      <c r="AH5" s="428" t="s">
        <v>66</v>
      </c>
      <c r="AI5" s="432"/>
      <c r="AJ5" s="432"/>
      <c r="AK5" s="430"/>
      <c r="AL5" s="430"/>
      <c r="AM5" s="430"/>
      <c r="AN5" s="433"/>
      <c r="AO5" s="10"/>
      <c r="AP5" s="420" t="s">
        <v>180</v>
      </c>
      <c r="AQ5" s="419"/>
      <c r="AR5" s="419"/>
      <c r="AS5" s="419"/>
      <c r="AT5" s="419"/>
      <c r="AU5" s="419"/>
      <c r="AV5" s="421"/>
      <c r="AW5" s="422" t="s">
        <v>181</v>
      </c>
      <c r="AX5" s="419"/>
      <c r="AY5" s="419"/>
      <c r="AZ5" s="419"/>
      <c r="BA5" s="421"/>
      <c r="BB5" s="203"/>
      <c r="BC5" s="204"/>
      <c r="BD5" s="418" t="s">
        <v>66</v>
      </c>
      <c r="BE5" s="419"/>
      <c r="BF5" s="419"/>
      <c r="BG5" s="419"/>
      <c r="BH5" s="419"/>
      <c r="BI5" s="419"/>
      <c r="BJ5" s="419"/>
      <c r="BK5" s="69"/>
    </row>
    <row r="6" spans="1:66" ht="13.15" x14ac:dyDescent="0.4">
      <c r="A6" s="4" t="s">
        <v>39</v>
      </c>
      <c r="B6" s="4"/>
      <c r="C6" s="55"/>
      <c r="D6" s="3" t="s">
        <v>25</v>
      </c>
      <c r="E6" s="3"/>
      <c r="F6" s="3" t="s">
        <v>14</v>
      </c>
      <c r="G6" s="3"/>
      <c r="H6" s="3" t="s">
        <v>3</v>
      </c>
      <c r="I6" s="3"/>
      <c r="J6" s="3" t="s">
        <v>35</v>
      </c>
      <c r="K6" s="31"/>
      <c r="L6" s="3"/>
      <c r="M6" s="3" t="s">
        <v>0</v>
      </c>
      <c r="N6" s="3"/>
      <c r="O6" s="3"/>
      <c r="P6" s="3"/>
      <c r="Q6" s="3" t="s">
        <v>69</v>
      </c>
      <c r="R6" s="31"/>
      <c r="S6" s="3"/>
      <c r="T6" s="3" t="s">
        <v>0</v>
      </c>
      <c r="U6" s="3"/>
      <c r="V6" s="3" t="s">
        <v>0</v>
      </c>
      <c r="W6" s="3"/>
      <c r="X6" s="3" t="s">
        <v>0</v>
      </c>
      <c r="Y6" s="3"/>
      <c r="Z6" s="3" t="s">
        <v>0</v>
      </c>
      <c r="AA6" s="3"/>
      <c r="AB6" s="3" t="s">
        <v>0</v>
      </c>
      <c r="AC6" s="3"/>
      <c r="AD6" s="3" t="s">
        <v>69</v>
      </c>
      <c r="AE6" s="3"/>
      <c r="AF6" s="3" t="s">
        <v>25</v>
      </c>
      <c r="AG6" s="31"/>
      <c r="AH6" s="3"/>
      <c r="AI6" s="205"/>
      <c r="AJ6" s="205"/>
      <c r="AK6" s="3" t="s">
        <v>62</v>
      </c>
      <c r="AL6" s="3"/>
      <c r="AM6" s="3" t="s">
        <v>62</v>
      </c>
      <c r="AN6" s="57"/>
      <c r="AP6" s="58"/>
      <c r="AQ6" s="28"/>
      <c r="AR6" s="28"/>
      <c r="AS6" s="28"/>
      <c r="AT6" s="28"/>
      <c r="AU6" s="28"/>
      <c r="AV6" s="28"/>
      <c r="AW6" s="14"/>
      <c r="AX6" s="28"/>
      <c r="AY6" s="28"/>
      <c r="AZ6" s="3" t="s">
        <v>69</v>
      </c>
      <c r="BA6" s="3"/>
      <c r="BB6" s="13"/>
      <c r="BC6" s="28"/>
      <c r="BD6" s="3" t="s">
        <v>62</v>
      </c>
      <c r="BE6" s="28"/>
      <c r="BF6" s="3" t="s">
        <v>62</v>
      </c>
      <c r="BG6" s="28"/>
      <c r="BH6" s="3" t="s">
        <v>183</v>
      </c>
      <c r="BI6" s="28"/>
      <c r="BJ6" s="3" t="s">
        <v>183</v>
      </c>
      <c r="BK6" s="57"/>
      <c r="BM6" s="3"/>
      <c r="BN6" s="3"/>
    </row>
    <row r="7" spans="1:66" ht="13.15" x14ac:dyDescent="0.4">
      <c r="A7" s="4" t="s">
        <v>40</v>
      </c>
      <c r="B7" s="4"/>
      <c r="C7" s="55"/>
      <c r="D7" s="3" t="s">
        <v>38</v>
      </c>
      <c r="E7" s="3"/>
      <c r="F7" s="3" t="s">
        <v>38</v>
      </c>
      <c r="G7" s="3"/>
      <c r="H7" s="3" t="s">
        <v>38</v>
      </c>
      <c r="I7" s="3"/>
      <c r="J7" s="3" t="s">
        <v>134</v>
      </c>
      <c r="K7" s="31"/>
      <c r="L7" s="13"/>
      <c r="M7" s="3" t="s">
        <v>0</v>
      </c>
      <c r="N7" s="3"/>
      <c r="O7" s="3" t="s">
        <v>0</v>
      </c>
      <c r="P7" s="3"/>
      <c r="Q7" s="3" t="s">
        <v>25</v>
      </c>
      <c r="R7" s="31"/>
      <c r="S7" s="13"/>
      <c r="T7" s="3" t="s">
        <v>0</v>
      </c>
      <c r="U7" s="3"/>
      <c r="V7" s="3" t="s">
        <v>128</v>
      </c>
      <c r="W7" s="3"/>
      <c r="X7" s="3" t="s">
        <v>1</v>
      </c>
      <c r="Y7" s="3"/>
      <c r="Z7" s="3" t="s">
        <v>69</v>
      </c>
      <c r="AA7" s="3"/>
      <c r="AB7" s="3" t="s">
        <v>0</v>
      </c>
      <c r="AC7" s="3"/>
      <c r="AD7" s="3" t="s">
        <v>65</v>
      </c>
      <c r="AE7" s="3"/>
      <c r="AF7" s="3" t="s">
        <v>147</v>
      </c>
      <c r="AG7" s="31"/>
      <c r="AH7" s="3"/>
      <c r="AI7" s="3" t="s">
        <v>214</v>
      </c>
      <c r="AJ7" s="3"/>
      <c r="AK7" s="3" t="s">
        <v>65</v>
      </c>
      <c r="AL7" s="3"/>
      <c r="AM7" s="3" t="s">
        <v>63</v>
      </c>
      <c r="AN7" s="57"/>
      <c r="AP7" s="58"/>
      <c r="AQ7" s="3" t="s">
        <v>168</v>
      </c>
      <c r="AR7" s="28"/>
      <c r="AS7" s="3" t="s">
        <v>170</v>
      </c>
      <c r="AT7" s="28"/>
      <c r="AU7" s="3" t="s">
        <v>69</v>
      </c>
      <c r="AV7" s="31"/>
      <c r="AW7" s="14"/>
      <c r="AX7" s="3" t="s">
        <v>69</v>
      </c>
      <c r="AY7" s="28"/>
      <c r="AZ7" s="3" t="s">
        <v>65</v>
      </c>
      <c r="BA7" s="31"/>
      <c r="BB7" s="3"/>
      <c r="BC7" s="28"/>
      <c r="BD7" s="3" t="s">
        <v>65</v>
      </c>
      <c r="BE7" s="28"/>
      <c r="BF7" s="3" t="s">
        <v>63</v>
      </c>
      <c r="BG7" s="28"/>
      <c r="BH7" s="3" t="s">
        <v>25</v>
      </c>
      <c r="BI7" s="28"/>
      <c r="BJ7" s="3" t="s">
        <v>3</v>
      </c>
      <c r="BK7" s="57"/>
      <c r="BM7" s="3"/>
      <c r="BN7" s="3"/>
    </row>
    <row r="8" spans="1:66" ht="13.15" x14ac:dyDescent="0.4">
      <c r="A8" s="2" t="s">
        <v>41</v>
      </c>
      <c r="B8" s="3"/>
      <c r="C8" s="55"/>
      <c r="D8" s="2" t="s">
        <v>235</v>
      </c>
      <c r="E8" s="2"/>
      <c r="F8" s="2" t="s">
        <v>236</v>
      </c>
      <c r="G8" s="2"/>
      <c r="H8" s="2" t="s">
        <v>237</v>
      </c>
      <c r="I8" s="2"/>
      <c r="J8" s="2" t="s">
        <v>238</v>
      </c>
      <c r="K8" s="32"/>
      <c r="L8" s="61"/>
      <c r="M8" s="2" t="s">
        <v>25</v>
      </c>
      <c r="N8" s="2"/>
      <c r="O8" s="2" t="s">
        <v>14</v>
      </c>
      <c r="P8" s="62"/>
      <c r="Q8" s="2" t="s">
        <v>133</v>
      </c>
      <c r="R8" s="32"/>
      <c r="S8" s="61"/>
      <c r="T8" s="2" t="s">
        <v>3</v>
      </c>
      <c r="U8" s="2"/>
      <c r="V8" s="2" t="s">
        <v>127</v>
      </c>
      <c r="W8" s="2"/>
      <c r="X8" s="2" t="s">
        <v>136</v>
      </c>
      <c r="Y8" s="2"/>
      <c r="Z8" s="2" t="s">
        <v>136</v>
      </c>
      <c r="AA8" s="2"/>
      <c r="AB8" s="2" t="s">
        <v>126</v>
      </c>
      <c r="AC8" s="2"/>
      <c r="AD8" s="2" t="s">
        <v>132</v>
      </c>
      <c r="AE8" s="2"/>
      <c r="AF8" s="2" t="s">
        <v>148</v>
      </c>
      <c r="AG8" s="32"/>
      <c r="AH8" s="3"/>
      <c r="AI8" s="3" t="s">
        <v>215</v>
      </c>
      <c r="AJ8" s="3"/>
      <c r="AK8" s="2" t="s">
        <v>64</v>
      </c>
      <c r="AL8" s="3"/>
      <c r="AM8" s="2" t="s">
        <v>64</v>
      </c>
      <c r="AN8" s="57"/>
      <c r="AP8" s="63"/>
      <c r="AQ8" s="2" t="s">
        <v>169</v>
      </c>
      <c r="AR8" s="30"/>
      <c r="AS8" s="2" t="s">
        <v>171</v>
      </c>
      <c r="AT8" s="30"/>
      <c r="AU8" s="2" t="s">
        <v>172</v>
      </c>
      <c r="AV8" s="32"/>
      <c r="AW8" s="64"/>
      <c r="AX8" s="2" t="s">
        <v>65</v>
      </c>
      <c r="AY8" s="30"/>
      <c r="AZ8" s="2" t="s">
        <v>132</v>
      </c>
      <c r="BA8" s="32"/>
      <c r="BB8" s="2"/>
      <c r="BC8" s="30"/>
      <c r="BD8" s="2" t="s">
        <v>64</v>
      </c>
      <c r="BE8" s="30"/>
      <c r="BF8" s="2" t="s">
        <v>64</v>
      </c>
      <c r="BG8" s="30"/>
      <c r="BH8" s="3" t="s">
        <v>184</v>
      </c>
      <c r="BI8" s="28"/>
      <c r="BJ8" s="3" t="s">
        <v>185</v>
      </c>
      <c r="BK8" s="57"/>
      <c r="BM8" s="3"/>
      <c r="BN8" s="3"/>
    </row>
    <row r="9" spans="1:66" x14ac:dyDescent="0.35">
      <c r="A9" s="22">
        <v>38353</v>
      </c>
      <c r="B9" s="6"/>
      <c r="C9" s="58"/>
      <c r="D9" s="100">
        <f>Data!D2+'Economic Model'!C$63</f>
        <v>1.5149515423207636</v>
      </c>
      <c r="E9" s="100"/>
      <c r="F9" s="102">
        <f>Data!F2+'Economic Model'!C$64</f>
        <v>68.211307006683171</v>
      </c>
      <c r="G9" s="100"/>
      <c r="H9" s="100">
        <f>Data!H2+'Economic Model'!C$65</f>
        <v>1.745099267659205</v>
      </c>
      <c r="I9" s="100"/>
      <c r="J9" s="103">
        <f>Data!J2+'Economic Model'!C$66</f>
        <v>8.17</v>
      </c>
      <c r="K9" s="17"/>
      <c r="L9" s="18"/>
      <c r="M9" s="100">
        <f>D9</f>
        <v>1.5149515423207636</v>
      </c>
      <c r="N9" s="100"/>
      <c r="O9" s="100">
        <f>F9/2000*'Economic Model'!C$32/'Economic Model'!C$30</f>
        <v>0.20707003912743105</v>
      </c>
      <c r="P9" s="100"/>
      <c r="Q9" s="100">
        <f t="shared" ref="Q9:Q20" si="0">M9+O9</f>
        <v>1.7220215814481947</v>
      </c>
      <c r="R9" s="100"/>
      <c r="S9" s="111"/>
      <c r="T9" s="100">
        <f>H9/'Economic Model'!C$30</f>
        <v>0.6232497384497161</v>
      </c>
      <c r="U9" s="100"/>
      <c r="V9" s="100">
        <f>J9/1000*'Economic Model'!C$33</f>
        <v>0.24510000000000001</v>
      </c>
      <c r="W9" s="100"/>
      <c r="X9" s="100">
        <f>('Economic Model'!H$43+'Economic Model'!H$51)/100</f>
        <v>0.21914999999999998</v>
      </c>
      <c r="Y9" s="100"/>
      <c r="Z9" s="100">
        <f>T9+V9+X9</f>
        <v>1.087499738449716</v>
      </c>
      <c r="AA9" s="100"/>
      <c r="AB9" s="100">
        <f>'Economic Model'!H$58/100</f>
        <v>0.2135298575757576</v>
      </c>
      <c r="AC9" s="100"/>
      <c r="AD9" s="100">
        <f>Z9+AB9</f>
        <v>1.3010295960254736</v>
      </c>
      <c r="AE9" s="100"/>
      <c r="AF9" s="100">
        <f>AD9-O9</f>
        <v>1.0939595568980427</v>
      </c>
      <c r="AG9" s="112"/>
      <c r="AH9" s="100"/>
      <c r="AI9" s="100">
        <f>Q9-T9-V9-('Economic Model'!H$49/100)</f>
        <v>0.81517184299847878</v>
      </c>
      <c r="AJ9" s="100"/>
      <c r="AK9" s="100">
        <f>Q9-Z9</f>
        <v>0.63452184299847869</v>
      </c>
      <c r="AL9" s="100"/>
      <c r="AM9" s="100">
        <f>Q9-AD9</f>
        <v>0.42099198542272109</v>
      </c>
      <c r="AN9" s="87"/>
      <c r="AO9" s="15"/>
      <c r="AP9" s="88"/>
      <c r="AQ9" s="100">
        <f>'Returns per Bu.'!AJ9/'Economic Model'!C$30</f>
        <v>0.25848460931333861</v>
      </c>
      <c r="AR9" s="100"/>
      <c r="AS9" s="100">
        <f t="shared" ref="AS9:AS16" si="1">AU9-AQ9</f>
        <v>0.52859029696132598</v>
      </c>
      <c r="AT9" s="100"/>
      <c r="AU9" s="100">
        <f>'Returns per Bu.'!AN9/'Economic Model'!C$30</f>
        <v>0.78707490627466459</v>
      </c>
      <c r="AV9" s="112"/>
      <c r="AW9" s="111"/>
      <c r="AX9" s="100">
        <f>AU9+V9+X9</f>
        <v>1.2513249062746645</v>
      </c>
      <c r="AY9" s="100"/>
      <c r="AZ9" s="100">
        <f>AB9+AX9</f>
        <v>1.4648547638504221</v>
      </c>
      <c r="BA9" s="112"/>
      <c r="BB9" s="100"/>
      <c r="BC9" s="100"/>
      <c r="BD9" s="100">
        <f>Q9-AX9</f>
        <v>0.4706966751735302</v>
      </c>
      <c r="BE9" s="100"/>
      <c r="BF9" s="100">
        <f>Q9-AZ9</f>
        <v>0.2571668175977726</v>
      </c>
      <c r="BG9" s="115" t="s">
        <v>0</v>
      </c>
      <c r="BH9" s="100">
        <f>BF9-BJ9</f>
        <v>0.42099198542272109</v>
      </c>
      <c r="BI9" s="100"/>
      <c r="BJ9" s="100">
        <f>T9-AU9</f>
        <v>-0.16382516782494849</v>
      </c>
      <c r="BK9" s="57"/>
      <c r="BM9" s="79"/>
      <c r="BN9" s="79"/>
    </row>
    <row r="10" spans="1:66" x14ac:dyDescent="0.35">
      <c r="A10" s="8">
        <v>38384</v>
      </c>
      <c r="B10" s="8"/>
      <c r="C10" s="58"/>
      <c r="D10" s="100">
        <f>Data!D3+'Economic Model'!C$63</f>
        <v>1.3740258174537157</v>
      </c>
      <c r="E10" s="100"/>
      <c r="F10" s="102">
        <f>Data!F3+'Economic Model'!C$64</f>
        <v>70.13275227447707</v>
      </c>
      <c r="G10" s="100"/>
      <c r="H10" s="100">
        <f>Data!H3+'Economic Model'!C$65</f>
        <v>1.7757299715284061</v>
      </c>
      <c r="I10" s="100"/>
      <c r="J10" s="103">
        <f>Data!J3+'Economic Model'!C$66</f>
        <v>7.8</v>
      </c>
      <c r="K10" s="17"/>
      <c r="L10" s="18"/>
      <c r="M10" s="100">
        <f t="shared" ref="M10:M43" si="2">D10</f>
        <v>1.3740258174537157</v>
      </c>
      <c r="N10" s="100"/>
      <c r="O10" s="100">
        <f>F10/2000*'Economic Model'!C$32/'Economic Model'!C$30</f>
        <v>0.21290299797609111</v>
      </c>
      <c r="P10" s="100"/>
      <c r="Q10" s="100">
        <f t="shared" si="0"/>
        <v>1.5869288154298067</v>
      </c>
      <c r="R10" s="100"/>
      <c r="S10" s="111"/>
      <c r="T10" s="100">
        <f>H10/'Economic Model'!C$30</f>
        <v>0.63418927554585935</v>
      </c>
      <c r="U10" s="100"/>
      <c r="V10" s="100">
        <f>J10/1000*'Economic Model'!C$33</f>
        <v>0.23399999999999999</v>
      </c>
      <c r="W10" s="100"/>
      <c r="X10" s="100">
        <f>('Economic Model'!H$43+'Economic Model'!H$51)/100</f>
        <v>0.21914999999999998</v>
      </c>
      <c r="Y10" s="100"/>
      <c r="Z10" s="100">
        <f t="shared" ref="Z10:Z43" si="3">T10+V10+X10</f>
        <v>1.0873392755458593</v>
      </c>
      <c r="AA10" s="100"/>
      <c r="AB10" s="100">
        <f>'Economic Model'!H$58/100</f>
        <v>0.2135298575757576</v>
      </c>
      <c r="AC10" s="100"/>
      <c r="AD10" s="100">
        <f t="shared" ref="AD10:AD43" si="4">Z10+AB10</f>
        <v>1.3008691331216169</v>
      </c>
      <c r="AE10" s="100"/>
      <c r="AF10" s="100">
        <f t="shared" ref="AF10:AF43" si="5">AD10-O10</f>
        <v>1.0879661351455259</v>
      </c>
      <c r="AG10" s="112"/>
      <c r="AH10" s="100"/>
      <c r="AI10" s="100">
        <f>Q10-T10-V10-('Economic Model'!H$49/100)</f>
        <v>0.68023953988394736</v>
      </c>
      <c r="AJ10" s="100"/>
      <c r="AK10" s="100">
        <f t="shared" ref="AK10:AK43" si="6">Q10-Z10</f>
        <v>0.49958953988394739</v>
      </c>
      <c r="AL10" s="100"/>
      <c r="AM10" s="100">
        <f t="shared" ref="AM10:AM19" si="7">Q10-AD10</f>
        <v>0.28605968230818979</v>
      </c>
      <c r="AN10" s="87"/>
      <c r="AO10" s="15"/>
      <c r="AP10" s="88"/>
      <c r="AQ10" s="100">
        <f>'Returns per Bu.'!AJ10/'Economic Model'!C$30</f>
        <v>0.25848460931333861</v>
      </c>
      <c r="AR10" s="100"/>
      <c r="AS10" s="100">
        <f t="shared" si="1"/>
        <v>0.53053369179163368</v>
      </c>
      <c r="AT10" s="100"/>
      <c r="AU10" s="100">
        <f>'Returns per Bu.'!AN10/'Economic Model'!C$30</f>
        <v>0.78901830110497229</v>
      </c>
      <c r="AV10" s="112"/>
      <c r="AW10" s="111"/>
      <c r="AX10" s="100">
        <f t="shared" ref="AX10:AX56" si="8">AU10+V10+X10</f>
        <v>1.2421683011049722</v>
      </c>
      <c r="AY10" s="100"/>
      <c r="AZ10" s="100">
        <f t="shared" ref="AZ10:AZ56" si="9">AB10+AX10</f>
        <v>1.4556981586807298</v>
      </c>
      <c r="BA10" s="112"/>
      <c r="BB10" s="100"/>
      <c r="BC10" s="100"/>
      <c r="BD10" s="100">
        <f t="shared" ref="BD10:BD56" si="10">Q10-AX10</f>
        <v>0.34476051432483446</v>
      </c>
      <c r="BE10" s="100"/>
      <c r="BF10" s="100">
        <f t="shared" ref="BF10:BF56" si="11">Q10-AZ10</f>
        <v>0.13123065674907686</v>
      </c>
      <c r="BG10" s="100"/>
      <c r="BH10" s="100">
        <f t="shared" ref="BH10:BH56" si="12">BF10-BJ10</f>
        <v>0.28605968230818979</v>
      </c>
      <c r="BI10" s="100"/>
      <c r="BJ10" s="100">
        <f t="shared" ref="BJ10:BJ56" si="13">T10-AU10</f>
        <v>-0.15482902555911293</v>
      </c>
      <c r="BK10" s="57"/>
      <c r="BM10" s="79"/>
      <c r="BN10" s="79"/>
    </row>
    <row r="11" spans="1:66" x14ac:dyDescent="0.35">
      <c r="A11" s="6">
        <v>38412</v>
      </c>
      <c r="B11" s="6"/>
      <c r="C11" s="58"/>
      <c r="D11" s="100">
        <f>Data!D4+'Economic Model'!C$63</f>
        <v>1.1538293723489537</v>
      </c>
      <c r="E11" s="100"/>
      <c r="F11" s="102">
        <f>Data!F4+'Economic Model'!C$64</f>
        <v>70.613113591425545</v>
      </c>
      <c r="G11" s="100"/>
      <c r="H11" s="100">
        <f>Data!H4+'Economic Model'!C$65</f>
        <v>1.8650695244802427</v>
      </c>
      <c r="I11" s="100"/>
      <c r="J11" s="103">
        <f>Data!J4+'Economic Model'!C$66</f>
        <v>8.09</v>
      </c>
      <c r="K11" s="17"/>
      <c r="L11" s="18"/>
      <c r="M11" s="100">
        <f t="shared" si="2"/>
        <v>1.1538293723489537</v>
      </c>
      <c r="N11" s="100"/>
      <c r="O11" s="100">
        <f>F11/2000*'Economic Model'!C$32/'Economic Model'!C$30</f>
        <v>0.21436123768825613</v>
      </c>
      <c r="P11" s="100"/>
      <c r="Q11" s="100">
        <f t="shared" si="0"/>
        <v>1.3681906100372099</v>
      </c>
      <c r="R11" s="100"/>
      <c r="S11" s="111"/>
      <c r="T11" s="100">
        <f>H11/'Economic Model'!C$30</f>
        <v>0.66609625874294387</v>
      </c>
      <c r="U11" s="100"/>
      <c r="V11" s="100">
        <f>J11/1000*'Economic Model'!C$33</f>
        <v>0.2427</v>
      </c>
      <c r="W11" s="100"/>
      <c r="X11" s="100">
        <f>('Economic Model'!H$43+'Economic Model'!H$51)/100</f>
        <v>0.21914999999999998</v>
      </c>
      <c r="Y11" s="100"/>
      <c r="Z11" s="100">
        <f t="shared" si="3"/>
        <v>1.1279462587429439</v>
      </c>
      <c r="AA11" s="100"/>
      <c r="AB11" s="100">
        <f>'Economic Model'!H$58/100</f>
        <v>0.2135298575757576</v>
      </c>
      <c r="AC11" s="100"/>
      <c r="AD11" s="100">
        <f t="shared" si="4"/>
        <v>1.3414761163187015</v>
      </c>
      <c r="AE11" s="100"/>
      <c r="AF11" s="100">
        <f t="shared" si="5"/>
        <v>1.1271148786304452</v>
      </c>
      <c r="AG11" s="112"/>
      <c r="AH11" s="100"/>
      <c r="AI11" s="100">
        <f>Q11-T11-V11-('Economic Model'!H$49/100)</f>
        <v>0.420894351294266</v>
      </c>
      <c r="AJ11" s="100"/>
      <c r="AK11" s="100">
        <f t="shared" si="6"/>
        <v>0.24024435129426602</v>
      </c>
      <c r="AL11" s="100"/>
      <c r="AM11" s="100">
        <f t="shared" si="7"/>
        <v>2.6714493718508425E-2</v>
      </c>
      <c r="AN11" s="87"/>
      <c r="AO11" s="15"/>
      <c r="AP11" s="88"/>
      <c r="AQ11" s="100">
        <f>'Returns per Bu.'!AJ11/'Economic Model'!C$30</f>
        <v>0.25848460931333861</v>
      </c>
      <c r="AR11" s="100"/>
      <c r="AS11" s="100">
        <f t="shared" si="1"/>
        <v>0.53247708662194171</v>
      </c>
      <c r="AT11" s="100"/>
      <c r="AU11" s="100">
        <f>'Returns per Bu.'!AN11/'Economic Model'!C$30</f>
        <v>0.79096169593528032</v>
      </c>
      <c r="AV11" s="112"/>
      <c r="AW11" s="111"/>
      <c r="AX11" s="100">
        <f t="shared" si="8"/>
        <v>1.2528116959352802</v>
      </c>
      <c r="AY11" s="100"/>
      <c r="AZ11" s="100">
        <f t="shared" si="9"/>
        <v>1.4663415535110378</v>
      </c>
      <c r="BA11" s="112"/>
      <c r="BB11" s="100"/>
      <c r="BC11" s="100"/>
      <c r="BD11" s="100">
        <f t="shared" si="10"/>
        <v>0.11537891410192969</v>
      </c>
      <c r="BE11" s="100"/>
      <c r="BF11" s="100">
        <f t="shared" si="11"/>
        <v>-9.8150943473827912E-2</v>
      </c>
      <c r="BG11" s="100"/>
      <c r="BH11" s="100">
        <f t="shared" si="12"/>
        <v>2.6714493718508536E-2</v>
      </c>
      <c r="BI11" s="100"/>
      <c r="BJ11" s="100">
        <f t="shared" si="13"/>
        <v>-0.12486543719233645</v>
      </c>
      <c r="BK11" s="57"/>
      <c r="BM11" s="79"/>
      <c r="BN11" s="79"/>
    </row>
    <row r="12" spans="1:66" x14ac:dyDescent="0.35">
      <c r="A12" s="8">
        <v>38443</v>
      </c>
      <c r="B12" s="8"/>
      <c r="C12" s="58"/>
      <c r="D12" s="100">
        <f>Data!D5+'Economic Model'!C$63</f>
        <v>1.0569429365028582</v>
      </c>
      <c r="E12" s="100"/>
      <c r="F12" s="102">
        <f>Data!F5+'Economic Model'!C$64</f>
        <v>71.09347490837402</v>
      </c>
      <c r="G12" s="100"/>
      <c r="H12" s="100">
        <f>Data!H5+'Economic Model'!C$65</f>
        <v>1.8301845561847634</v>
      </c>
      <c r="I12" s="100"/>
      <c r="J12" s="103">
        <f>Data!J5+'Economic Model'!C$66</f>
        <v>7.66</v>
      </c>
      <c r="K12" s="17"/>
      <c r="L12" s="18"/>
      <c r="M12" s="100">
        <f t="shared" si="2"/>
        <v>1.0569429365028582</v>
      </c>
      <c r="N12" s="100"/>
      <c r="O12" s="100">
        <f>F12/2000*'Economic Model'!C$32/'Economic Model'!C$30</f>
        <v>0.21581947740042115</v>
      </c>
      <c r="P12" s="100"/>
      <c r="Q12" s="100">
        <f t="shared" si="0"/>
        <v>1.2727624139032794</v>
      </c>
      <c r="R12" s="100"/>
      <c r="S12" s="111"/>
      <c r="T12" s="100">
        <f>H12/'Economic Model'!C$30</f>
        <v>0.65363734149455843</v>
      </c>
      <c r="U12" s="100"/>
      <c r="V12" s="100">
        <f>J12/1000*'Economic Model'!C$33</f>
        <v>0.2298</v>
      </c>
      <c r="W12" s="100"/>
      <c r="X12" s="100">
        <f>('Economic Model'!H$43+'Economic Model'!H$51)/100</f>
        <v>0.21914999999999998</v>
      </c>
      <c r="Y12" s="100"/>
      <c r="Z12" s="100">
        <f t="shared" si="3"/>
        <v>1.1025873414945584</v>
      </c>
      <c r="AA12" s="100"/>
      <c r="AB12" s="100">
        <f>'Economic Model'!H$58/100</f>
        <v>0.2135298575757576</v>
      </c>
      <c r="AC12" s="100"/>
      <c r="AD12" s="100">
        <f t="shared" si="4"/>
        <v>1.316117199070316</v>
      </c>
      <c r="AE12" s="100"/>
      <c r="AF12" s="100">
        <f t="shared" si="5"/>
        <v>1.1002977216698948</v>
      </c>
      <c r="AG12" s="112"/>
      <c r="AH12" s="100"/>
      <c r="AI12" s="100">
        <f>Q12-T12-V12-('Economic Model'!H$49/100)</f>
        <v>0.35082507240872096</v>
      </c>
      <c r="AJ12" s="100"/>
      <c r="AK12" s="100">
        <f t="shared" si="6"/>
        <v>0.17017507240872098</v>
      </c>
      <c r="AL12" s="100"/>
      <c r="AM12" s="100">
        <f t="shared" si="7"/>
        <v>-4.3354785167036614E-2</v>
      </c>
      <c r="AN12" s="87"/>
      <c r="AO12" s="15"/>
      <c r="AP12" s="88"/>
      <c r="AQ12" s="100">
        <f>'Returns per Bu.'!AJ12/'Economic Model'!C$30</f>
        <v>0.25848460931333861</v>
      </c>
      <c r="AR12" s="100"/>
      <c r="AS12" s="100">
        <f t="shared" si="1"/>
        <v>0.53442048145224941</v>
      </c>
      <c r="AT12" s="100"/>
      <c r="AU12" s="100">
        <f>'Returns per Bu.'!AN12/'Economic Model'!C$30</f>
        <v>0.79290509076558802</v>
      </c>
      <c r="AV12" s="112"/>
      <c r="AW12" s="111"/>
      <c r="AX12" s="100">
        <f t="shared" si="8"/>
        <v>1.2418550907655881</v>
      </c>
      <c r="AY12" s="100"/>
      <c r="AZ12" s="100">
        <f t="shared" si="9"/>
        <v>1.4553849483413457</v>
      </c>
      <c r="BA12" s="112"/>
      <c r="BB12" s="100"/>
      <c r="BC12" s="100"/>
      <c r="BD12" s="100">
        <f t="shared" si="10"/>
        <v>3.0907323137691289E-2</v>
      </c>
      <c r="BE12" s="100"/>
      <c r="BF12" s="100">
        <f t="shared" si="11"/>
        <v>-0.18262253443806631</v>
      </c>
      <c r="BG12" s="100"/>
      <c r="BH12" s="100">
        <f t="shared" si="12"/>
        <v>-4.3354785167036725E-2</v>
      </c>
      <c r="BI12" s="100"/>
      <c r="BJ12" s="100">
        <f t="shared" si="13"/>
        <v>-0.13926774927102958</v>
      </c>
      <c r="BK12" s="57"/>
      <c r="BM12" s="79"/>
      <c r="BN12" s="79"/>
    </row>
    <row r="13" spans="1:66" x14ac:dyDescent="0.35">
      <c r="A13" s="6">
        <v>38473</v>
      </c>
      <c r="B13" s="6"/>
      <c r="C13" s="58"/>
      <c r="D13" s="100">
        <f>Data!D6+'Economic Model'!C$63</f>
        <v>1.0569429365028582</v>
      </c>
      <c r="E13" s="100"/>
      <c r="F13" s="102">
        <f>Data!F6+'Economic Model'!C$64</f>
        <v>73.014920176167905</v>
      </c>
      <c r="G13" s="100"/>
      <c r="H13" s="100">
        <f>Data!H6+'Economic Model'!C$65</f>
        <v>1.8259302917584859</v>
      </c>
      <c r="I13" s="100"/>
      <c r="J13" s="103">
        <f>Data!J6+'Economic Model'!C$66</f>
        <v>8.11</v>
      </c>
      <c r="K13" s="17"/>
      <c r="L13" s="18"/>
      <c r="M13" s="100">
        <f t="shared" si="2"/>
        <v>1.0569429365028582</v>
      </c>
      <c r="N13" s="100"/>
      <c r="O13" s="100">
        <f>F13/2000*'Economic Model'!C$32/'Economic Model'!C$30</f>
        <v>0.22165243624908115</v>
      </c>
      <c r="P13" s="100"/>
      <c r="Q13" s="100">
        <f t="shared" si="0"/>
        <v>1.2785953727519392</v>
      </c>
      <c r="R13" s="100"/>
      <c r="S13" s="111"/>
      <c r="T13" s="100">
        <f>H13/'Economic Model'!C$30</f>
        <v>0.65211796134231648</v>
      </c>
      <c r="U13" s="100"/>
      <c r="V13" s="100">
        <f>J13/1000*'Economic Model'!C$33</f>
        <v>0.24329999999999996</v>
      </c>
      <c r="W13" s="100"/>
      <c r="X13" s="100">
        <f>('Economic Model'!H$43+'Economic Model'!H$51)/100</f>
        <v>0.21914999999999998</v>
      </c>
      <c r="Y13" s="100"/>
      <c r="Z13" s="100">
        <f t="shared" si="3"/>
        <v>1.1145679613423165</v>
      </c>
      <c r="AA13" s="100"/>
      <c r="AB13" s="100">
        <f>'Economic Model'!H$58/100</f>
        <v>0.2135298575757576</v>
      </c>
      <c r="AC13" s="100"/>
      <c r="AD13" s="100">
        <f t="shared" si="4"/>
        <v>1.3280978189180741</v>
      </c>
      <c r="AE13" s="100"/>
      <c r="AF13" s="100">
        <f t="shared" si="5"/>
        <v>1.1064453826689928</v>
      </c>
      <c r="AG13" s="112"/>
      <c r="AH13" s="100"/>
      <c r="AI13" s="100">
        <f>Q13-T13-V13-('Economic Model'!H$49/100)</f>
        <v>0.34467741140962282</v>
      </c>
      <c r="AJ13" s="100"/>
      <c r="AK13" s="100">
        <f t="shared" si="6"/>
        <v>0.16402741140962274</v>
      </c>
      <c r="AL13" s="100"/>
      <c r="AM13" s="100">
        <f t="shared" si="7"/>
        <v>-4.9502446166134861E-2</v>
      </c>
      <c r="AN13" s="87"/>
      <c r="AO13" s="15"/>
      <c r="AP13" s="88"/>
      <c r="AQ13" s="100">
        <f>'Returns per Bu.'!AJ13/'Economic Model'!C$30</f>
        <v>0.25848460931333861</v>
      </c>
      <c r="AR13" s="100"/>
      <c r="AS13" s="100">
        <f t="shared" si="1"/>
        <v>0.53636387628255722</v>
      </c>
      <c r="AT13" s="100"/>
      <c r="AU13" s="100">
        <f>'Returns per Bu.'!AN13/'Economic Model'!C$30</f>
        <v>0.79484848559589583</v>
      </c>
      <c r="AV13" s="112"/>
      <c r="AW13" s="111"/>
      <c r="AX13" s="100">
        <f t="shared" si="8"/>
        <v>1.2572984855958957</v>
      </c>
      <c r="AY13" s="100"/>
      <c r="AZ13" s="100">
        <f t="shared" si="9"/>
        <v>1.4708283431716533</v>
      </c>
      <c r="BA13" s="112"/>
      <c r="BB13" s="100"/>
      <c r="BC13" s="100"/>
      <c r="BD13" s="100">
        <f t="shared" si="10"/>
        <v>2.1296887156043498E-2</v>
      </c>
      <c r="BE13" s="100"/>
      <c r="BF13" s="100">
        <f t="shared" si="11"/>
        <v>-0.1922329704197141</v>
      </c>
      <c r="BG13" s="100"/>
      <c r="BH13" s="100">
        <f t="shared" si="12"/>
        <v>-4.950244616613475E-2</v>
      </c>
      <c r="BI13" s="100"/>
      <c r="BJ13" s="100">
        <f t="shared" si="13"/>
        <v>-0.14273052425357935</v>
      </c>
      <c r="BK13" s="57"/>
      <c r="BM13" s="79"/>
      <c r="BN13" s="79"/>
    </row>
    <row r="14" spans="1:66" x14ac:dyDescent="0.35">
      <c r="A14" s="8">
        <v>38504</v>
      </c>
      <c r="B14" s="8"/>
      <c r="C14" s="58"/>
      <c r="D14" s="100">
        <f>Data!D7+'Economic Model'!C$63</f>
        <v>1.2507158081950489</v>
      </c>
      <c r="E14" s="100"/>
      <c r="F14" s="102">
        <f>Data!F7+'Economic Model'!C$64</f>
        <v>73.014920176167905</v>
      </c>
      <c r="G14" s="100"/>
      <c r="H14" s="100">
        <f>Data!H7+'Economic Model'!C$65</f>
        <v>1.8691536183294688</v>
      </c>
      <c r="I14" s="100"/>
      <c r="J14" s="103">
        <f>Data!J7+'Economic Model'!C$66</f>
        <v>7.65</v>
      </c>
      <c r="K14" s="17"/>
      <c r="L14" s="18"/>
      <c r="M14" s="100">
        <f t="shared" si="2"/>
        <v>1.2507158081950489</v>
      </c>
      <c r="N14" s="100"/>
      <c r="O14" s="100">
        <f>F14/2000*'Economic Model'!C$32/'Economic Model'!C$30</f>
        <v>0.22165243624908115</v>
      </c>
      <c r="P14" s="100"/>
      <c r="Q14" s="100">
        <f t="shared" si="0"/>
        <v>1.4723682444441302</v>
      </c>
      <c r="R14" s="100"/>
      <c r="S14" s="111"/>
      <c r="T14" s="100">
        <f>H14/'Economic Model'!C$30</f>
        <v>0.667554863689096</v>
      </c>
      <c r="U14" s="100"/>
      <c r="V14" s="100">
        <f>J14/1000*'Economic Model'!C$33</f>
        <v>0.22950000000000001</v>
      </c>
      <c r="W14" s="100"/>
      <c r="X14" s="100">
        <f>('Economic Model'!H$43+'Economic Model'!H$51)/100</f>
        <v>0.21914999999999998</v>
      </c>
      <c r="Y14" s="100"/>
      <c r="Z14" s="100">
        <f t="shared" si="3"/>
        <v>1.116204863689096</v>
      </c>
      <c r="AA14" s="100"/>
      <c r="AB14" s="100">
        <f>'Economic Model'!H$58/100</f>
        <v>0.2135298575757576</v>
      </c>
      <c r="AC14" s="100"/>
      <c r="AD14" s="100">
        <f t="shared" si="4"/>
        <v>1.3297347212648536</v>
      </c>
      <c r="AE14" s="100"/>
      <c r="AF14" s="100">
        <f t="shared" si="5"/>
        <v>1.1080822850157723</v>
      </c>
      <c r="AG14" s="112"/>
      <c r="AH14" s="100"/>
      <c r="AI14" s="100">
        <f>Q14-T14-V14-('Economic Model'!H$49/100)</f>
        <v>0.53681338075503415</v>
      </c>
      <c r="AJ14" s="100"/>
      <c r="AK14" s="100">
        <f t="shared" si="6"/>
        <v>0.35616338075503418</v>
      </c>
      <c r="AL14" s="100"/>
      <c r="AM14" s="100">
        <f t="shared" si="7"/>
        <v>0.14263352317927658</v>
      </c>
      <c r="AN14" s="87"/>
      <c r="AO14" s="15"/>
      <c r="AP14" s="88"/>
      <c r="AQ14" s="100">
        <f>'Returns per Bu.'!AJ14/'Economic Model'!C$30</f>
        <v>0.25848460931333861</v>
      </c>
      <c r="AR14" s="100"/>
      <c r="AS14" s="100">
        <f t="shared" si="1"/>
        <v>0.53830727111286503</v>
      </c>
      <c r="AT14" s="100"/>
      <c r="AU14" s="100">
        <f>'Returns per Bu.'!AN14/'Economic Model'!C$30</f>
        <v>0.79679188042620364</v>
      </c>
      <c r="AV14" s="112"/>
      <c r="AW14" s="111"/>
      <c r="AX14" s="100">
        <f t="shared" si="8"/>
        <v>1.2454418804262035</v>
      </c>
      <c r="AY14" s="100"/>
      <c r="AZ14" s="100">
        <f t="shared" si="9"/>
        <v>1.4589717380019611</v>
      </c>
      <c r="BA14" s="112"/>
      <c r="BB14" s="100"/>
      <c r="BC14" s="100"/>
      <c r="BD14" s="100">
        <f t="shared" si="10"/>
        <v>0.22692636401792665</v>
      </c>
      <c r="BE14" s="100"/>
      <c r="BF14" s="100">
        <f t="shared" si="11"/>
        <v>1.3396506442169054E-2</v>
      </c>
      <c r="BG14" s="100"/>
      <c r="BH14" s="100">
        <f t="shared" si="12"/>
        <v>0.14263352317927669</v>
      </c>
      <c r="BI14" s="100"/>
      <c r="BJ14" s="100">
        <f t="shared" si="13"/>
        <v>-0.12923701673710764</v>
      </c>
      <c r="BK14" s="57"/>
      <c r="BM14" s="79"/>
      <c r="BN14" s="79"/>
    </row>
    <row r="15" spans="1:66" x14ac:dyDescent="0.35">
      <c r="A15" s="6">
        <v>38534</v>
      </c>
      <c r="B15" s="6"/>
      <c r="C15" s="58"/>
      <c r="D15" s="100">
        <f>Data!D8+'Economic Model'!C$63</f>
        <v>1.5677986891459064</v>
      </c>
      <c r="E15" s="100"/>
      <c r="F15" s="102">
        <f>Data!F8+'Economic Model'!C$64</f>
        <v>76.85781071175569</v>
      </c>
      <c r="G15" s="100"/>
      <c r="H15" s="100">
        <f>Data!H8+'Economic Model'!C$65</f>
        <v>1.9978025745801133</v>
      </c>
      <c r="I15" s="100"/>
      <c r="J15" s="103">
        <f>Data!J8+'Economic Model'!C$66</f>
        <v>7.92</v>
      </c>
      <c r="K15" s="17"/>
      <c r="L15" s="18"/>
      <c r="M15" s="100">
        <f t="shared" si="2"/>
        <v>1.5677986891459064</v>
      </c>
      <c r="N15" s="100"/>
      <c r="O15" s="100">
        <f>F15/2000*'Economic Model'!C$32/'Economic Model'!C$30</f>
        <v>0.23331835394640124</v>
      </c>
      <c r="P15" s="100"/>
      <c r="Q15" s="100">
        <f t="shared" si="0"/>
        <v>1.8011170430923076</v>
      </c>
      <c r="R15" s="100"/>
      <c r="S15" s="111"/>
      <c r="T15" s="100">
        <f>H15/'Economic Model'!C$30</f>
        <v>0.71350091949289762</v>
      </c>
      <c r="U15" s="100"/>
      <c r="V15" s="100">
        <f>J15/1000*'Economic Model'!C$33</f>
        <v>0.23760000000000001</v>
      </c>
      <c r="W15" s="100"/>
      <c r="X15" s="100">
        <f>('Economic Model'!H$43+'Economic Model'!H$51)/100</f>
        <v>0.21914999999999998</v>
      </c>
      <c r="Y15" s="100"/>
      <c r="Z15" s="100">
        <f t="shared" si="3"/>
        <v>1.1702509194928976</v>
      </c>
      <c r="AA15" s="100"/>
      <c r="AB15" s="100">
        <f>'Economic Model'!H$58/100</f>
        <v>0.2135298575757576</v>
      </c>
      <c r="AC15" s="100"/>
      <c r="AD15" s="100">
        <f t="shared" si="4"/>
        <v>1.3837807770686552</v>
      </c>
      <c r="AE15" s="100"/>
      <c r="AF15" s="100">
        <f t="shared" si="5"/>
        <v>1.150462423122254</v>
      </c>
      <c r="AG15" s="112"/>
      <c r="AH15" s="100"/>
      <c r="AI15" s="100">
        <f>Q15-T15-V15-('Economic Model'!H$49/100)</f>
        <v>0.81151612359940994</v>
      </c>
      <c r="AJ15" s="100"/>
      <c r="AK15" s="100">
        <f t="shared" si="6"/>
        <v>0.63086612359940997</v>
      </c>
      <c r="AL15" s="100"/>
      <c r="AM15" s="100">
        <f t="shared" si="7"/>
        <v>0.41733626602365237</v>
      </c>
      <c r="AN15" s="87"/>
      <c r="AO15" s="15"/>
      <c r="AP15" s="88"/>
      <c r="AQ15" s="100">
        <f>'Returns per Bu.'!AJ15/'Economic Model'!C$30</f>
        <v>0.25848460931333861</v>
      </c>
      <c r="AR15" s="100"/>
      <c r="AS15" s="100">
        <f t="shared" si="1"/>
        <v>0.54025066594317273</v>
      </c>
      <c r="AT15" s="100"/>
      <c r="AU15" s="100">
        <f>'Returns per Bu.'!AN15/'Economic Model'!C$30</f>
        <v>0.79873527525651133</v>
      </c>
      <c r="AV15" s="112"/>
      <c r="AW15" s="111"/>
      <c r="AX15" s="100">
        <f t="shared" si="8"/>
        <v>1.2554852752565113</v>
      </c>
      <c r="AY15" s="100"/>
      <c r="AZ15" s="100">
        <f t="shared" si="9"/>
        <v>1.4690151328322689</v>
      </c>
      <c r="BA15" s="112"/>
      <c r="BB15" s="100"/>
      <c r="BC15" s="100"/>
      <c r="BD15" s="100">
        <f t="shared" si="10"/>
        <v>0.54563176783579626</v>
      </c>
      <c r="BE15" s="100"/>
      <c r="BF15" s="100">
        <f t="shared" si="11"/>
        <v>0.33210191026003866</v>
      </c>
      <c r="BG15" s="100"/>
      <c r="BH15" s="100">
        <f t="shared" si="12"/>
        <v>0.41733626602365237</v>
      </c>
      <c r="BI15" s="100"/>
      <c r="BJ15" s="100">
        <f t="shared" si="13"/>
        <v>-8.5234355763613712E-2</v>
      </c>
      <c r="BK15" s="57"/>
      <c r="BM15" s="79"/>
      <c r="BN15" s="79"/>
    </row>
    <row r="16" spans="1:66" x14ac:dyDescent="0.35">
      <c r="A16" s="8">
        <v>38565</v>
      </c>
      <c r="B16" s="8"/>
      <c r="C16" s="58"/>
      <c r="D16" s="100">
        <f>Data!D9+'Economic Model'!C$63</f>
        <v>1.8232265654674302</v>
      </c>
      <c r="E16" s="100"/>
      <c r="F16" s="102">
        <f>Data!F9+'Economic Model'!C$64</f>
        <v>76.85781071175569</v>
      </c>
      <c r="G16" s="100"/>
      <c r="H16" s="100">
        <f>Data!H9+'Economic Model'!C$65</f>
        <v>1.7459501205444605</v>
      </c>
      <c r="I16" s="100"/>
      <c r="J16" s="103">
        <f>Data!J9+'Economic Model'!C$66</f>
        <v>9.24</v>
      </c>
      <c r="K16" s="17"/>
      <c r="L16" s="18"/>
      <c r="M16" s="100">
        <f t="shared" si="2"/>
        <v>1.8232265654674302</v>
      </c>
      <c r="N16" s="100"/>
      <c r="O16" s="100">
        <f>F16/2000*'Economic Model'!C$32/'Economic Model'!C$30</f>
        <v>0.23331835394640124</v>
      </c>
      <c r="P16" s="100"/>
      <c r="Q16" s="100">
        <f t="shared" si="0"/>
        <v>2.0565449194138314</v>
      </c>
      <c r="R16" s="100"/>
      <c r="S16" s="111"/>
      <c r="T16" s="100">
        <f>H16/'Economic Model'!C$30</f>
        <v>0.62355361448016455</v>
      </c>
      <c r="U16" s="100"/>
      <c r="V16" s="100">
        <f>J16/1000*'Economic Model'!C$33</f>
        <v>0.2772</v>
      </c>
      <c r="W16" s="100"/>
      <c r="X16" s="100">
        <f>('Economic Model'!H$43+'Economic Model'!H$51)/100</f>
        <v>0.21914999999999998</v>
      </c>
      <c r="Y16" s="100"/>
      <c r="Z16" s="100">
        <f t="shared" si="3"/>
        <v>1.1199036144801646</v>
      </c>
      <c r="AA16" s="100"/>
      <c r="AB16" s="100">
        <f>'Economic Model'!H$58/100</f>
        <v>0.2135298575757576</v>
      </c>
      <c r="AC16" s="100"/>
      <c r="AD16" s="100">
        <f t="shared" si="4"/>
        <v>1.3334334720559222</v>
      </c>
      <c r="AE16" s="100"/>
      <c r="AF16" s="100">
        <f t="shared" si="5"/>
        <v>1.100115118109521</v>
      </c>
      <c r="AG16" s="112"/>
      <c r="AH16" s="100"/>
      <c r="AI16" s="100">
        <f>Q16-T16-V16-('Economic Model'!H$49/100)</f>
        <v>1.117291304933667</v>
      </c>
      <c r="AJ16" s="100"/>
      <c r="AK16" s="100">
        <f t="shared" si="6"/>
        <v>0.93664130493366682</v>
      </c>
      <c r="AL16" s="100"/>
      <c r="AM16" s="100">
        <f t="shared" si="7"/>
        <v>0.72311144735790922</v>
      </c>
      <c r="AN16" s="87"/>
      <c r="AO16" s="15"/>
      <c r="AP16" s="88"/>
      <c r="AQ16" s="100">
        <f>'Returns per Bu.'!AJ16/'Economic Model'!C$30</f>
        <v>0.25848460931333861</v>
      </c>
      <c r="AR16" s="100"/>
      <c r="AS16" s="100">
        <f t="shared" si="1"/>
        <v>0.54219406077348076</v>
      </c>
      <c r="AT16" s="100"/>
      <c r="AU16" s="100">
        <f>'Returns per Bu.'!AN16/'Economic Model'!C$30</f>
        <v>0.80067867008681937</v>
      </c>
      <c r="AV16" s="112"/>
      <c r="AW16" s="111"/>
      <c r="AX16" s="100">
        <f t="shared" si="8"/>
        <v>1.2970286700868194</v>
      </c>
      <c r="AY16" s="100"/>
      <c r="AZ16" s="100">
        <f t="shared" si="9"/>
        <v>1.510558527662577</v>
      </c>
      <c r="BA16" s="112"/>
      <c r="BB16" s="100"/>
      <c r="BC16" s="100"/>
      <c r="BD16" s="100">
        <f t="shared" si="10"/>
        <v>0.75951624932701201</v>
      </c>
      <c r="BE16" s="100"/>
      <c r="BF16" s="100">
        <f t="shared" si="11"/>
        <v>0.54598639175125441</v>
      </c>
      <c r="BG16" s="100"/>
      <c r="BH16" s="100">
        <f t="shared" si="12"/>
        <v>0.72311144735790922</v>
      </c>
      <c r="BI16" s="100"/>
      <c r="BJ16" s="100">
        <f t="shared" si="13"/>
        <v>-0.17712505560665481</v>
      </c>
      <c r="BK16" s="57"/>
      <c r="BM16" s="79"/>
      <c r="BN16" s="79"/>
    </row>
    <row r="17" spans="1:66" x14ac:dyDescent="0.35">
      <c r="A17" s="6">
        <v>38596</v>
      </c>
      <c r="B17" s="6"/>
      <c r="C17" s="58"/>
      <c r="D17" s="100">
        <f>Data!D10+'Economic Model'!C$63</f>
        <v>2.4133530383481934</v>
      </c>
      <c r="E17" s="100"/>
      <c r="F17" s="102">
        <f>Data!F10+'Economic Model'!C$64</f>
        <v>74.93636544396179</v>
      </c>
      <c r="G17" s="100"/>
      <c r="H17" s="100">
        <f>Data!H10+'Economic Model'!C$65</f>
        <v>1.5764602258015483</v>
      </c>
      <c r="I17" s="100"/>
      <c r="J17" s="103">
        <f>Data!J10+'Economic Model'!C$66</f>
        <v>10.27</v>
      </c>
      <c r="K17" s="17"/>
      <c r="L17" s="18"/>
      <c r="M17" s="100">
        <f t="shared" si="2"/>
        <v>2.4133530383481934</v>
      </c>
      <c r="N17" s="100"/>
      <c r="O17" s="100">
        <f>F17/2000*'Economic Model'!C$32/'Economic Model'!C$30</f>
        <v>0.22748539509774118</v>
      </c>
      <c r="P17" s="100"/>
      <c r="Q17" s="100">
        <f t="shared" si="0"/>
        <v>2.6408384334459347</v>
      </c>
      <c r="R17" s="100"/>
      <c r="S17" s="111"/>
      <c r="T17" s="100">
        <f>H17/'Economic Model'!C$30</f>
        <v>0.56302150921483873</v>
      </c>
      <c r="U17" s="100"/>
      <c r="V17" s="100">
        <f>J17/1000*'Economic Model'!C$33</f>
        <v>0.30809999999999998</v>
      </c>
      <c r="W17" s="100"/>
      <c r="X17" s="100">
        <f>('Economic Model'!H$43+'Economic Model'!H$51)/100</f>
        <v>0.21914999999999998</v>
      </c>
      <c r="Y17" s="100"/>
      <c r="Z17" s="100">
        <f t="shared" si="3"/>
        <v>1.0902715092148387</v>
      </c>
      <c r="AA17" s="100"/>
      <c r="AB17" s="100">
        <f>'Economic Model'!H$58/100</f>
        <v>0.2135298575757576</v>
      </c>
      <c r="AC17" s="100"/>
      <c r="AD17" s="100">
        <f t="shared" si="4"/>
        <v>1.3038013667905963</v>
      </c>
      <c r="AE17" s="100"/>
      <c r="AF17" s="100">
        <f t="shared" si="5"/>
        <v>1.0763159716928552</v>
      </c>
      <c r="AG17" s="112"/>
      <c r="AH17" s="100"/>
      <c r="AI17" s="100">
        <f>Q17-T17-V17-('Economic Model'!H$49/100)</f>
        <v>1.731216924231096</v>
      </c>
      <c r="AJ17" s="100"/>
      <c r="AK17" s="100">
        <f t="shared" si="6"/>
        <v>1.550566924231096</v>
      </c>
      <c r="AL17" s="100"/>
      <c r="AM17" s="100">
        <f t="shared" si="7"/>
        <v>1.3370370666553384</v>
      </c>
      <c r="AN17" s="87"/>
      <c r="AO17" s="15"/>
      <c r="AP17" s="88"/>
      <c r="AQ17" s="100">
        <f>'Returns per Bu.'!AJ17/'Economic Model'!C$30</f>
        <v>0.27869529314616021</v>
      </c>
      <c r="AR17" s="100"/>
      <c r="AS17" s="100">
        <f>AU17-AQ17</f>
        <v>0.61739765474470154</v>
      </c>
      <c r="AT17" s="100"/>
      <c r="AU17" s="100">
        <f>'Returns per Bu.'!AN17/'Economic Model'!C$30</f>
        <v>0.8960929478908618</v>
      </c>
      <c r="AV17" s="112"/>
      <c r="AW17" s="111"/>
      <c r="AX17" s="100">
        <f t="shared" si="8"/>
        <v>1.4233429478908617</v>
      </c>
      <c r="AY17" s="100"/>
      <c r="AZ17" s="100">
        <f t="shared" si="9"/>
        <v>1.6368728054666193</v>
      </c>
      <c r="BA17" s="112"/>
      <c r="BB17" s="100"/>
      <c r="BC17" s="100"/>
      <c r="BD17" s="100">
        <f t="shared" si="10"/>
        <v>1.217495485555073</v>
      </c>
      <c r="BE17" s="100"/>
      <c r="BF17" s="100">
        <f t="shared" si="11"/>
        <v>1.0039656279793154</v>
      </c>
      <c r="BG17" s="100"/>
      <c r="BH17" s="100">
        <f t="shared" si="12"/>
        <v>1.3370370666553386</v>
      </c>
      <c r="BI17" s="100"/>
      <c r="BJ17" s="100">
        <f t="shared" si="13"/>
        <v>-0.33307143867602307</v>
      </c>
      <c r="BK17" s="57"/>
      <c r="BM17" s="79"/>
      <c r="BN17" s="79"/>
    </row>
    <row r="18" spans="1:66" x14ac:dyDescent="0.35">
      <c r="A18" s="8">
        <v>38626</v>
      </c>
      <c r="B18" s="8"/>
      <c r="C18" s="58"/>
      <c r="D18" s="100">
        <f>Data!D11+'Economic Model'!C$63</f>
        <v>2.1755408776350502</v>
      </c>
      <c r="E18" s="100"/>
      <c r="F18" s="102">
        <f>Data!F11+'Economic Model'!C$64</f>
        <v>74.93636544396179</v>
      </c>
      <c r="G18" s="100"/>
      <c r="H18" s="100">
        <f>Data!H11+'Economic Model'!C$65</f>
        <v>1.4847382847709956</v>
      </c>
      <c r="I18" s="100"/>
      <c r="J18" s="103">
        <f>Data!J11+'Economic Model'!C$66</f>
        <v>11.53</v>
      </c>
      <c r="K18" s="17"/>
      <c r="L18" s="18"/>
      <c r="M18" s="100">
        <f t="shared" si="2"/>
        <v>2.1755408776350502</v>
      </c>
      <c r="N18" s="100"/>
      <c r="O18" s="100">
        <f>F18/2000*'Economic Model'!C$32/'Economic Model'!C$30</f>
        <v>0.22748539509774118</v>
      </c>
      <c r="P18" s="100"/>
      <c r="Q18" s="100">
        <f t="shared" si="0"/>
        <v>2.4030262727327916</v>
      </c>
      <c r="R18" s="100"/>
      <c r="S18" s="111"/>
      <c r="T18" s="100">
        <f>H18/'Economic Model'!C$30</f>
        <v>0.53026367313249845</v>
      </c>
      <c r="U18" s="100"/>
      <c r="V18" s="100">
        <f>J18/1000*'Economic Model'!C$33</f>
        <v>0.34589999999999999</v>
      </c>
      <c r="W18" s="100"/>
      <c r="X18" s="100">
        <f>('Economic Model'!H$43+'Economic Model'!H$51)/100</f>
        <v>0.21914999999999998</v>
      </c>
      <c r="Y18" s="100"/>
      <c r="Z18" s="100">
        <f t="shared" si="3"/>
        <v>1.0953136731324984</v>
      </c>
      <c r="AA18" s="100"/>
      <c r="AB18" s="100">
        <f>'Economic Model'!H$58/100</f>
        <v>0.2135298575757576</v>
      </c>
      <c r="AC18" s="100"/>
      <c r="AD18" s="100">
        <f t="shared" si="4"/>
        <v>1.308843530708256</v>
      </c>
      <c r="AE18" s="100"/>
      <c r="AF18" s="100">
        <f t="shared" si="5"/>
        <v>1.0813581356105149</v>
      </c>
      <c r="AG18" s="112"/>
      <c r="AH18" s="100"/>
      <c r="AI18" s="100">
        <f>Q18-T18-V18-('Economic Model'!H$49/100)</f>
        <v>1.4883625996002934</v>
      </c>
      <c r="AJ18" s="100"/>
      <c r="AK18" s="100">
        <f t="shared" si="6"/>
        <v>1.3077125996002932</v>
      </c>
      <c r="AL18" s="100"/>
      <c r="AM18" s="100">
        <f t="shared" si="7"/>
        <v>1.0941827420245356</v>
      </c>
      <c r="AN18" s="87"/>
      <c r="AO18" s="15"/>
      <c r="AP18" s="88"/>
      <c r="AQ18" s="100">
        <f>'Returns per Bu.'!AJ18/'Economic Model'!C$30</f>
        <v>0.27869529314616021</v>
      </c>
      <c r="AR18" s="100"/>
      <c r="AS18" s="100">
        <f t="shared" ref="AS18:AS76" si="14">AU18-AQ18</f>
        <v>0.61981801799477032</v>
      </c>
      <c r="AT18" s="100"/>
      <c r="AU18" s="100">
        <f>'Returns per Bu.'!AN18/'Economic Model'!C$30</f>
        <v>0.89851331114093058</v>
      </c>
      <c r="AV18" s="112"/>
      <c r="AW18" s="111"/>
      <c r="AX18" s="100">
        <f t="shared" si="8"/>
        <v>1.4635633111409305</v>
      </c>
      <c r="AY18" s="100"/>
      <c r="AZ18" s="100">
        <f t="shared" si="9"/>
        <v>1.6770931687166881</v>
      </c>
      <c r="BA18" s="112"/>
      <c r="BB18" s="100"/>
      <c r="BC18" s="100"/>
      <c r="BD18" s="100">
        <f t="shared" si="10"/>
        <v>0.93946296159186105</v>
      </c>
      <c r="BE18" s="100"/>
      <c r="BF18" s="100">
        <f t="shared" si="11"/>
        <v>0.72593310401610345</v>
      </c>
      <c r="BG18" s="100"/>
      <c r="BH18" s="100">
        <f t="shared" si="12"/>
        <v>1.0941827420245356</v>
      </c>
      <c r="BI18" s="100"/>
      <c r="BJ18" s="100">
        <f t="shared" si="13"/>
        <v>-0.36824963800843213</v>
      </c>
      <c r="BK18" s="57"/>
      <c r="BM18" s="79"/>
      <c r="BN18" s="79"/>
    </row>
    <row r="19" spans="1:66" x14ac:dyDescent="0.35">
      <c r="A19" s="6">
        <v>38657</v>
      </c>
      <c r="B19" s="6"/>
      <c r="C19" s="58"/>
      <c r="D19" s="100">
        <f>Data!D12+'Economic Model'!C$63</f>
        <v>1.8408422810758114</v>
      </c>
      <c r="E19" s="100"/>
      <c r="F19" s="102">
        <f>Data!F12+'Economic Model'!C$64</f>
        <v>74.93636544396179</v>
      </c>
      <c r="G19" s="100"/>
      <c r="H19" s="100">
        <f>Data!H12+'Economic Model'!C$65</f>
        <v>1.5306843405747976</v>
      </c>
      <c r="I19" s="100"/>
      <c r="J19" s="103">
        <f>Data!J12+'Economic Model'!C$66</f>
        <v>12.18</v>
      </c>
      <c r="K19" s="17"/>
      <c r="L19" s="18"/>
      <c r="M19" s="100">
        <f t="shared" si="2"/>
        <v>1.8408422810758114</v>
      </c>
      <c r="N19" s="100"/>
      <c r="O19" s="100">
        <f>F19/2000*'Economic Model'!C$32/'Economic Model'!C$30</f>
        <v>0.22748539509774118</v>
      </c>
      <c r="P19" s="100"/>
      <c r="Q19" s="100">
        <f t="shared" si="0"/>
        <v>2.0683276761735527</v>
      </c>
      <c r="R19" s="100"/>
      <c r="S19" s="111"/>
      <c r="T19" s="100">
        <f>H19/'Economic Model'!C$30</f>
        <v>0.5466729787767135</v>
      </c>
      <c r="U19" s="100"/>
      <c r="V19" s="100">
        <f>J19/1000*'Economic Model'!C$33</f>
        <v>0.3654</v>
      </c>
      <c r="W19" s="100"/>
      <c r="X19" s="100">
        <f>('Economic Model'!H$43+'Economic Model'!H$51)/100</f>
        <v>0.21914999999999998</v>
      </c>
      <c r="Y19" s="100"/>
      <c r="Z19" s="100">
        <f t="shared" si="3"/>
        <v>1.1312229787767134</v>
      </c>
      <c r="AA19" s="100"/>
      <c r="AB19" s="100">
        <f>'Economic Model'!H$58/100</f>
        <v>0.2135298575757576</v>
      </c>
      <c r="AC19" s="100"/>
      <c r="AD19" s="100">
        <f t="shared" si="4"/>
        <v>1.344752836352471</v>
      </c>
      <c r="AE19" s="100"/>
      <c r="AF19" s="100">
        <f>AD19-O19</f>
        <v>1.1172674412547299</v>
      </c>
      <c r="AG19" s="112"/>
      <c r="AH19" s="100"/>
      <c r="AI19" s="100">
        <f>Q19-T19-V19-('Economic Model'!H$49/100)</f>
        <v>1.1177546973968393</v>
      </c>
      <c r="AJ19" s="100"/>
      <c r="AK19" s="100">
        <f t="shared" si="6"/>
        <v>0.93710469739683933</v>
      </c>
      <c r="AL19" s="100"/>
      <c r="AM19" s="100">
        <f t="shared" si="7"/>
        <v>0.72357483982108173</v>
      </c>
      <c r="AN19" s="87"/>
      <c r="AO19" s="15"/>
      <c r="AP19" s="88"/>
      <c r="AQ19" s="100">
        <f>'Returns per Bu.'!AJ19/'Economic Model'!C$30</f>
        <v>0.27869529314616021</v>
      </c>
      <c r="AR19" s="100"/>
      <c r="AS19" s="100">
        <f t="shared" si="14"/>
        <v>0.6222383812448391</v>
      </c>
      <c r="AT19" s="100"/>
      <c r="AU19" s="100">
        <f>'Returns per Bu.'!AN19/'Economic Model'!C$30</f>
        <v>0.90093367439099936</v>
      </c>
      <c r="AV19" s="112"/>
      <c r="AW19" s="111"/>
      <c r="AX19" s="100">
        <f t="shared" si="8"/>
        <v>1.4854836743909994</v>
      </c>
      <c r="AY19" s="100"/>
      <c r="AZ19" s="100">
        <f t="shared" si="9"/>
        <v>1.699013531966757</v>
      </c>
      <c r="BA19" s="112"/>
      <c r="BB19" s="100"/>
      <c r="BC19" s="100"/>
      <c r="BD19" s="100">
        <f t="shared" si="10"/>
        <v>0.58284400178255336</v>
      </c>
      <c r="BE19" s="100"/>
      <c r="BF19" s="100">
        <f t="shared" si="11"/>
        <v>0.36931414420679576</v>
      </c>
      <c r="BG19" s="100"/>
      <c r="BH19" s="100">
        <f t="shared" si="12"/>
        <v>0.72357483982108162</v>
      </c>
      <c r="BI19" s="100"/>
      <c r="BJ19" s="100">
        <f t="shared" si="13"/>
        <v>-0.35426069561428586</v>
      </c>
      <c r="BK19" s="57"/>
      <c r="BM19" s="79"/>
      <c r="BN19" s="79"/>
    </row>
    <row r="20" spans="1:66" x14ac:dyDescent="0.35">
      <c r="A20" s="75">
        <v>38687</v>
      </c>
      <c r="B20" s="75"/>
      <c r="C20" s="63"/>
      <c r="D20" s="104">
        <f>Data!D13+'Economic Model'!C$63</f>
        <v>1.7527637030339065</v>
      </c>
      <c r="E20" s="104"/>
      <c r="F20" s="106">
        <f>Data!F13+'Economic Model'!C$64</f>
        <v>84.15930272937247</v>
      </c>
      <c r="G20" s="104"/>
      <c r="H20" s="104">
        <f>Data!H13+'Economic Model'!C$65</f>
        <v>1.7132773697506458</v>
      </c>
      <c r="I20" s="104"/>
      <c r="J20" s="107">
        <f>Data!J13+'Economic Model'!C$66</f>
        <v>12.05</v>
      </c>
      <c r="K20" s="72"/>
      <c r="L20" s="73"/>
      <c r="M20" s="104">
        <f t="shared" si="2"/>
        <v>1.7527637030339065</v>
      </c>
      <c r="N20" s="104"/>
      <c r="O20" s="104">
        <f>F20/2000*'Economic Model'!C$32/'Economic Model'!C$30</f>
        <v>0.25548359757130934</v>
      </c>
      <c r="P20" s="104"/>
      <c r="Q20" s="104">
        <f t="shared" si="0"/>
        <v>2.0082473006052157</v>
      </c>
      <c r="R20" s="104"/>
      <c r="S20" s="113"/>
      <c r="T20" s="104">
        <f>H20/'Economic Model'!C$30</f>
        <v>0.61188477491094495</v>
      </c>
      <c r="U20" s="104"/>
      <c r="V20" s="104">
        <f>J20/1000*'Economic Model'!C$33</f>
        <v>0.36149999999999999</v>
      </c>
      <c r="W20" s="104"/>
      <c r="X20" s="104">
        <f>('Economic Model'!H$43+'Economic Model'!H$51)/100</f>
        <v>0.21914999999999998</v>
      </c>
      <c r="Y20" s="104"/>
      <c r="Z20" s="104">
        <f t="shared" si="3"/>
        <v>1.192534774910945</v>
      </c>
      <c r="AA20" s="104"/>
      <c r="AB20" s="104">
        <f>'Economic Model'!H$58/100</f>
        <v>0.2135298575757576</v>
      </c>
      <c r="AC20" s="104"/>
      <c r="AD20" s="104">
        <f t="shared" si="4"/>
        <v>1.4060646324867025</v>
      </c>
      <c r="AE20" s="104"/>
      <c r="AF20" s="104">
        <f t="shared" si="5"/>
        <v>1.1505810349153931</v>
      </c>
      <c r="AG20" s="114"/>
      <c r="AH20" s="104"/>
      <c r="AI20" s="100">
        <f>Q20-T20-V20-('Economic Model'!H$49/100)</f>
        <v>0.99636252569427075</v>
      </c>
      <c r="AJ20" s="104"/>
      <c r="AK20" s="104">
        <f t="shared" si="6"/>
        <v>0.81571252569427077</v>
      </c>
      <c r="AL20" s="104"/>
      <c r="AM20" s="104">
        <f>Q20-AD20</f>
        <v>0.60218266811851318</v>
      </c>
      <c r="AN20" s="89"/>
      <c r="AO20" s="15"/>
      <c r="AP20" s="90"/>
      <c r="AQ20" s="104">
        <f>'Returns per Bu.'!AJ20/'Economic Model'!C$30</f>
        <v>0.27869529314616021</v>
      </c>
      <c r="AR20" s="104"/>
      <c r="AS20" s="104">
        <f t="shared" si="14"/>
        <v>0.62465874449490788</v>
      </c>
      <c r="AT20" s="104"/>
      <c r="AU20" s="104">
        <f>'Returns per Bu.'!AN20/'Economic Model'!C$30</f>
        <v>0.90335403764106814</v>
      </c>
      <c r="AV20" s="114"/>
      <c r="AW20" s="113"/>
      <c r="AX20" s="104">
        <f t="shared" si="8"/>
        <v>1.4840040376410681</v>
      </c>
      <c r="AY20" s="104"/>
      <c r="AZ20" s="104">
        <f t="shared" si="9"/>
        <v>1.6975338952168257</v>
      </c>
      <c r="BA20" s="114"/>
      <c r="BB20" s="104"/>
      <c r="BC20" s="104"/>
      <c r="BD20" s="104">
        <f t="shared" si="10"/>
        <v>0.52424326296414758</v>
      </c>
      <c r="BE20" s="104"/>
      <c r="BF20" s="104">
        <f t="shared" si="11"/>
        <v>0.31071340538838998</v>
      </c>
      <c r="BG20" s="104"/>
      <c r="BH20" s="104">
        <f t="shared" si="12"/>
        <v>0.60218266811851318</v>
      </c>
      <c r="BI20" s="104"/>
      <c r="BJ20" s="104">
        <f t="shared" si="13"/>
        <v>-0.29146926273012319</v>
      </c>
      <c r="BK20" s="71"/>
      <c r="BM20" s="79"/>
      <c r="BN20" s="79"/>
    </row>
    <row r="21" spans="1:66" x14ac:dyDescent="0.35">
      <c r="A21" s="22">
        <v>38718</v>
      </c>
      <c r="B21" s="6"/>
      <c r="C21" s="58"/>
      <c r="D21" s="100">
        <f>Data!D14+'Economic Model'!C$63</f>
        <v>1.8760737122925732</v>
      </c>
      <c r="E21" s="100"/>
      <c r="F21" s="102">
        <f>Data!F14+'Economic Model'!C$64</f>
        <v>88.386482318519043</v>
      </c>
      <c r="G21" s="100"/>
      <c r="H21" s="100">
        <f>Data!H14+'Economic Model'!C$65</f>
        <v>1.7825367946104507</v>
      </c>
      <c r="I21" s="100"/>
      <c r="J21" s="103">
        <f>Data!J14+'Economic Model'!C$66</f>
        <v>10.95</v>
      </c>
      <c r="K21" s="17"/>
      <c r="L21" s="18"/>
      <c r="M21" s="100">
        <f t="shared" si="2"/>
        <v>1.8760737122925732</v>
      </c>
      <c r="N21" s="100"/>
      <c r="O21" s="100">
        <f>F21/2000*'Economic Model'!C$32/'Economic Model'!C$30</f>
        <v>0.2683161070383614</v>
      </c>
      <c r="P21" s="100"/>
      <c r="Q21" s="100">
        <f t="shared" ref="Q21:Q32" si="15">M21+O21</f>
        <v>2.1443898193309345</v>
      </c>
      <c r="R21" s="100"/>
      <c r="S21" s="111"/>
      <c r="T21" s="100">
        <f>H21/'Economic Model'!C$30</f>
        <v>0.63662028378944668</v>
      </c>
      <c r="U21" s="100"/>
      <c r="V21" s="100">
        <f>J21/1000*'Economic Model'!C$33</f>
        <v>0.32850000000000001</v>
      </c>
      <c r="W21" s="100"/>
      <c r="X21" s="100">
        <f>('Economic Model'!H$43+'Economic Model'!H$51)/100</f>
        <v>0.21914999999999998</v>
      </c>
      <c r="Y21" s="100"/>
      <c r="Z21" s="100">
        <f>T21+V21+X21</f>
        <v>1.1842702837894468</v>
      </c>
      <c r="AA21" s="100"/>
      <c r="AB21" s="100">
        <f>'Economic Model'!H$58/100</f>
        <v>0.2135298575757576</v>
      </c>
      <c r="AC21" s="100"/>
      <c r="AD21" s="100">
        <f t="shared" si="4"/>
        <v>1.3978001413652044</v>
      </c>
      <c r="AE21" s="100"/>
      <c r="AF21" s="100">
        <f t="shared" si="5"/>
        <v>1.1294840343268429</v>
      </c>
      <c r="AG21" s="112"/>
      <c r="AH21" s="100"/>
      <c r="AI21" s="108">
        <f>Q21-T21-V21-('Economic Model'!H$49/100)</f>
        <v>1.1407695355414877</v>
      </c>
      <c r="AJ21" s="100"/>
      <c r="AK21" s="100">
        <f>Q21-Z21</f>
        <v>0.96011953554148777</v>
      </c>
      <c r="AL21" s="100"/>
      <c r="AM21" s="100">
        <f t="shared" ref="AM21:AM43" si="16">Q21-AD21</f>
        <v>0.74658967796573017</v>
      </c>
      <c r="AN21" s="87"/>
      <c r="AO21" s="15"/>
      <c r="AP21" s="88"/>
      <c r="AQ21" s="100">
        <f>'Returns per Bu.'!AJ21/'Economic Model'!C$30</f>
        <v>0.27869529314616021</v>
      </c>
      <c r="AR21" s="100"/>
      <c r="AS21" s="100">
        <f t="shared" si="14"/>
        <v>0.62707910774497688</v>
      </c>
      <c r="AT21" s="100"/>
      <c r="AU21" s="100">
        <f>'Returns per Bu.'!AN21/'Economic Model'!C$30</f>
        <v>0.90577440089113703</v>
      </c>
      <c r="AV21" s="112"/>
      <c r="AW21" s="111"/>
      <c r="AX21" s="100">
        <f t="shared" si="8"/>
        <v>1.453424400891137</v>
      </c>
      <c r="AY21" s="100"/>
      <c r="AZ21" s="100">
        <f t="shared" si="9"/>
        <v>1.6669542584668946</v>
      </c>
      <c r="BA21" s="112"/>
      <c r="BB21" s="100"/>
      <c r="BC21" s="100"/>
      <c r="BD21" s="100">
        <f t="shared" si="10"/>
        <v>0.69096541843979753</v>
      </c>
      <c r="BE21" s="100"/>
      <c r="BF21" s="100">
        <f t="shared" si="11"/>
        <v>0.47743556086403993</v>
      </c>
      <c r="BG21" s="100"/>
      <c r="BH21" s="100">
        <f t="shared" si="12"/>
        <v>0.74658967796573028</v>
      </c>
      <c r="BI21" s="100"/>
      <c r="BJ21" s="100">
        <f t="shared" si="13"/>
        <v>-0.26915411710169035</v>
      </c>
      <c r="BK21" s="57"/>
      <c r="BM21" s="79"/>
      <c r="BN21" s="79"/>
    </row>
    <row r="22" spans="1:66" x14ac:dyDescent="0.35">
      <c r="A22" s="8">
        <v>38749</v>
      </c>
      <c r="B22" s="8"/>
      <c r="C22" s="58"/>
      <c r="D22" s="100">
        <f>Data!D15+'Economic Model'!C$63</f>
        <v>2.2195801666560024</v>
      </c>
      <c r="E22" s="100"/>
      <c r="F22" s="102">
        <f>Data!F15+'Economic Model'!C$64</f>
        <v>91.268650220209878</v>
      </c>
      <c r="G22" s="100"/>
      <c r="H22" s="100">
        <f>Data!H15+'Economic Model'!C$65</f>
        <v>1.8880425523821436</v>
      </c>
      <c r="I22" s="100"/>
      <c r="J22" s="103">
        <f>Data!J15+'Economic Model'!C$66</f>
        <v>10.210000000000001</v>
      </c>
      <c r="K22" s="17"/>
      <c r="L22" s="18"/>
      <c r="M22" s="100">
        <f t="shared" si="2"/>
        <v>2.2195801666560024</v>
      </c>
      <c r="N22" s="100"/>
      <c r="O22" s="100">
        <f>F22/2000*'Economic Model'!C$32/'Economic Model'!C$30</f>
        <v>0.27706554531135141</v>
      </c>
      <c r="P22" s="100"/>
      <c r="Q22" s="100">
        <f t="shared" si="15"/>
        <v>2.496645711967354</v>
      </c>
      <c r="R22" s="100"/>
      <c r="S22" s="111"/>
      <c r="T22" s="100">
        <f>H22/'Economic Model'!C$30</f>
        <v>0.67430091156505134</v>
      </c>
      <c r="U22" s="100"/>
      <c r="V22" s="100">
        <f>J22/1000*'Economic Model'!C$33</f>
        <v>0.30630000000000002</v>
      </c>
      <c r="W22" s="100"/>
      <c r="X22" s="100">
        <f>('Economic Model'!H$43+'Economic Model'!H$51)/100</f>
        <v>0.21914999999999998</v>
      </c>
      <c r="Y22" s="100"/>
      <c r="Z22" s="100">
        <f t="shared" si="3"/>
        <v>1.1997509115650513</v>
      </c>
      <c r="AA22" s="100"/>
      <c r="AB22" s="100">
        <f>'Economic Model'!H$58/100</f>
        <v>0.2135298575757576</v>
      </c>
      <c r="AC22" s="100"/>
      <c r="AD22" s="100">
        <f t="shared" si="4"/>
        <v>1.4132807691408089</v>
      </c>
      <c r="AE22" s="100"/>
      <c r="AF22" s="100">
        <f t="shared" si="5"/>
        <v>1.1362152238294576</v>
      </c>
      <c r="AG22" s="112"/>
      <c r="AH22" s="100"/>
      <c r="AI22" s="100">
        <f>Q22-T22-V22-('Economic Model'!H$49/100)</f>
        <v>1.4775448004023026</v>
      </c>
      <c r="AJ22" s="100"/>
      <c r="AK22" s="100">
        <f t="shared" si="6"/>
        <v>1.2968948004023026</v>
      </c>
      <c r="AL22" s="100"/>
      <c r="AM22" s="100">
        <f t="shared" si="16"/>
        <v>1.0833649428265451</v>
      </c>
      <c r="AN22" s="87"/>
      <c r="AO22" s="15"/>
      <c r="AP22" s="88"/>
      <c r="AQ22" s="100">
        <f>'Returns per Bu.'!AJ22/'Economic Model'!C$30</f>
        <v>0.27869529314616021</v>
      </c>
      <c r="AR22" s="100"/>
      <c r="AS22" s="100">
        <f t="shared" si="14"/>
        <v>0.62949947099504566</v>
      </c>
      <c r="AT22" s="100"/>
      <c r="AU22" s="100">
        <f>'Returns per Bu.'!AN22/'Economic Model'!C$30</f>
        <v>0.90819476414120592</v>
      </c>
      <c r="AV22" s="112"/>
      <c r="AW22" s="111"/>
      <c r="AX22" s="100">
        <f t="shared" si="8"/>
        <v>1.433644764141206</v>
      </c>
      <c r="AY22" s="100"/>
      <c r="AZ22" s="100">
        <f t="shared" si="9"/>
        <v>1.6471746217169636</v>
      </c>
      <c r="BA22" s="112"/>
      <c r="BB22" s="100"/>
      <c r="BC22" s="100"/>
      <c r="BD22" s="100">
        <f t="shared" si="10"/>
        <v>1.063000947826148</v>
      </c>
      <c r="BE22" s="100"/>
      <c r="BF22" s="100">
        <f t="shared" si="11"/>
        <v>0.84947109025039036</v>
      </c>
      <c r="BG22" s="100"/>
      <c r="BH22" s="100">
        <f t="shared" si="12"/>
        <v>1.0833649428265448</v>
      </c>
      <c r="BI22" s="100"/>
      <c r="BJ22" s="100">
        <f t="shared" si="13"/>
        <v>-0.23389385257615458</v>
      </c>
      <c r="BK22" s="57"/>
      <c r="BM22" s="79"/>
      <c r="BN22" s="79"/>
    </row>
    <row r="23" spans="1:66" x14ac:dyDescent="0.35">
      <c r="A23" s="6">
        <v>38777</v>
      </c>
      <c r="B23" s="6"/>
      <c r="C23" s="58"/>
      <c r="D23" s="100">
        <f>Data!D16+'Economic Model'!C$63</f>
        <v>2.1315015886140976</v>
      </c>
      <c r="E23" s="100"/>
      <c r="F23" s="102">
        <f>Data!F16+'Economic Model'!C$64</f>
        <v>91.268650220209878</v>
      </c>
      <c r="G23" s="100"/>
      <c r="H23" s="100">
        <f>Data!H16+'Economic Model'!C$65</f>
        <v>1.8820865821853541</v>
      </c>
      <c r="I23" s="100"/>
      <c r="J23" s="103">
        <f>Data!J16+'Economic Model'!C$66</f>
        <v>9.1999999999999993</v>
      </c>
      <c r="K23" s="17"/>
      <c r="L23" s="18"/>
      <c r="M23" s="100">
        <f t="shared" si="2"/>
        <v>2.1315015886140976</v>
      </c>
      <c r="N23" s="100"/>
      <c r="O23" s="100">
        <f>F23/2000*'Economic Model'!C$32/'Economic Model'!C$30</f>
        <v>0.27706554531135141</v>
      </c>
      <c r="P23" s="100"/>
      <c r="Q23" s="100">
        <f t="shared" si="15"/>
        <v>2.4085671339254491</v>
      </c>
      <c r="R23" s="100"/>
      <c r="S23" s="111"/>
      <c r="T23" s="100">
        <f>H23/'Economic Model'!C$30</f>
        <v>0.67217377935191225</v>
      </c>
      <c r="U23" s="100"/>
      <c r="V23" s="100">
        <f>J23/1000*'Economic Model'!C$33</f>
        <v>0.27600000000000002</v>
      </c>
      <c r="W23" s="100"/>
      <c r="X23" s="100">
        <f>('Economic Model'!H$43+'Economic Model'!H$51)/100</f>
        <v>0.21914999999999998</v>
      </c>
      <c r="Y23" s="100"/>
      <c r="Z23" s="100">
        <f t="shared" si="3"/>
        <v>1.1673237793519122</v>
      </c>
      <c r="AA23" s="100"/>
      <c r="AB23" s="100">
        <f>'Economic Model'!H$58/100</f>
        <v>0.2135298575757576</v>
      </c>
      <c r="AC23" s="100"/>
      <c r="AD23" s="100">
        <f t="shared" si="4"/>
        <v>1.3808536369276698</v>
      </c>
      <c r="AE23" s="100"/>
      <c r="AF23" s="100">
        <f t="shared" si="5"/>
        <v>1.1037880916163183</v>
      </c>
      <c r="AG23" s="112"/>
      <c r="AH23" s="100"/>
      <c r="AI23" s="100">
        <f>Q23-T23-V23-('Economic Model'!H$49/100)</f>
        <v>1.4218933545735368</v>
      </c>
      <c r="AJ23" s="100"/>
      <c r="AK23" s="100">
        <f t="shared" si="6"/>
        <v>1.2412433545735369</v>
      </c>
      <c r="AL23" s="100"/>
      <c r="AM23" s="100">
        <f t="shared" si="16"/>
        <v>1.0277134969977793</v>
      </c>
      <c r="AN23" s="87"/>
      <c r="AO23" s="15"/>
      <c r="AP23" s="88"/>
      <c r="AQ23" s="100">
        <f>'Returns per Bu.'!AJ23/'Economic Model'!C$30</f>
        <v>0.27869529314616021</v>
      </c>
      <c r="AR23" s="100"/>
      <c r="AS23" s="100">
        <f t="shared" si="14"/>
        <v>0.63191983424511444</v>
      </c>
      <c r="AT23" s="100"/>
      <c r="AU23" s="100">
        <f>'Returns per Bu.'!AN23/'Economic Model'!C$30</f>
        <v>0.91061512739127459</v>
      </c>
      <c r="AV23" s="112"/>
      <c r="AW23" s="111"/>
      <c r="AX23" s="100">
        <f t="shared" si="8"/>
        <v>1.4057651273912746</v>
      </c>
      <c r="AY23" s="100"/>
      <c r="AZ23" s="100">
        <f t="shared" si="9"/>
        <v>1.6192949849670322</v>
      </c>
      <c r="BA23" s="112"/>
      <c r="BB23" s="100"/>
      <c r="BC23" s="100"/>
      <c r="BD23" s="100">
        <f t="shared" si="10"/>
        <v>1.0028020065341745</v>
      </c>
      <c r="BE23" s="100"/>
      <c r="BF23" s="100">
        <f t="shared" si="11"/>
        <v>0.78927214895841691</v>
      </c>
      <c r="BG23" s="100"/>
      <c r="BH23" s="100">
        <f t="shared" si="12"/>
        <v>1.0277134969977793</v>
      </c>
      <c r="BI23" s="100"/>
      <c r="BJ23" s="100">
        <f t="shared" si="13"/>
        <v>-0.23844134803936234</v>
      </c>
      <c r="BK23" s="57"/>
      <c r="BM23" s="79"/>
      <c r="BN23" s="79"/>
    </row>
    <row r="24" spans="1:66" x14ac:dyDescent="0.35">
      <c r="A24" s="8">
        <v>38808</v>
      </c>
      <c r="B24" s="8"/>
      <c r="C24" s="58"/>
      <c r="D24" s="100">
        <f>Data!D17+'Economic Model'!C$63</f>
        <v>2.1579251620266691</v>
      </c>
      <c r="E24" s="100"/>
      <c r="F24" s="102">
        <f>Data!F17+'Economic Model'!C$64</f>
        <v>88.386482318519043</v>
      </c>
      <c r="G24" s="100"/>
      <c r="H24" s="100">
        <f>Data!H17+'Economic Model'!C$65</f>
        <v>1.9867414870717905</v>
      </c>
      <c r="I24" s="100"/>
      <c r="J24" s="103">
        <f>Data!J17+'Economic Model'!C$66</f>
        <v>8.6199999999999992</v>
      </c>
      <c r="K24" s="17"/>
      <c r="L24" s="18"/>
      <c r="M24" s="100">
        <f t="shared" si="2"/>
        <v>2.1579251620266691</v>
      </c>
      <c r="N24" s="100"/>
      <c r="O24" s="100">
        <f>F24/2000*'Economic Model'!C$32/'Economic Model'!C$30</f>
        <v>0.2683161070383614</v>
      </c>
      <c r="P24" s="100"/>
      <c r="Q24" s="100">
        <f t="shared" si="15"/>
        <v>2.4262412690650303</v>
      </c>
      <c r="R24" s="100"/>
      <c r="S24" s="111"/>
      <c r="T24" s="100">
        <f>H24/'Economic Model'!C$30</f>
        <v>0.70955053109706812</v>
      </c>
      <c r="U24" s="100"/>
      <c r="V24" s="100">
        <f>J24/1000*'Economic Model'!C$33</f>
        <v>0.2586</v>
      </c>
      <c r="W24" s="100"/>
      <c r="X24" s="100">
        <f>('Economic Model'!H$43+'Economic Model'!H$51)/100</f>
        <v>0.21914999999999998</v>
      </c>
      <c r="Y24" s="100"/>
      <c r="Z24" s="100">
        <f t="shared" si="3"/>
        <v>1.1873005310970681</v>
      </c>
      <c r="AA24" s="100"/>
      <c r="AB24" s="100">
        <f>'Economic Model'!H$58/100</f>
        <v>0.2135298575757576</v>
      </c>
      <c r="AC24" s="100"/>
      <c r="AD24" s="100">
        <f t="shared" si="4"/>
        <v>1.4008303886728257</v>
      </c>
      <c r="AE24" s="100"/>
      <c r="AF24" s="100">
        <f t="shared" si="5"/>
        <v>1.1325142816344642</v>
      </c>
      <c r="AG24" s="112"/>
      <c r="AH24" s="100"/>
      <c r="AI24" s="100">
        <f>Q24-T24-V24-('Economic Model'!H$49/100)</f>
        <v>1.4195907379679622</v>
      </c>
      <c r="AJ24" s="100"/>
      <c r="AK24" s="100">
        <f t="shared" si="6"/>
        <v>1.2389407379679622</v>
      </c>
      <c r="AL24" s="100"/>
      <c r="AM24" s="100">
        <f t="shared" si="16"/>
        <v>1.0254108803922046</v>
      </c>
      <c r="AN24" s="87"/>
      <c r="AO24" s="15"/>
      <c r="AP24" s="88"/>
      <c r="AQ24" s="100">
        <f>'Returns per Bu.'!AJ24/'Economic Model'!C$30</f>
        <v>0.27869529314616021</v>
      </c>
      <c r="AR24" s="100"/>
      <c r="AS24" s="100">
        <f t="shared" si="14"/>
        <v>0.63434019749518322</v>
      </c>
      <c r="AT24" s="100"/>
      <c r="AU24" s="100">
        <f>'Returns per Bu.'!AN24/'Economic Model'!C$30</f>
        <v>0.91303549064134348</v>
      </c>
      <c r="AV24" s="112"/>
      <c r="AW24" s="111"/>
      <c r="AX24" s="100">
        <f t="shared" si="8"/>
        <v>1.3907854906413435</v>
      </c>
      <c r="AY24" s="100"/>
      <c r="AZ24" s="100">
        <f t="shared" si="9"/>
        <v>1.6043153482171011</v>
      </c>
      <c r="BA24" s="112"/>
      <c r="BB24" s="100"/>
      <c r="BC24" s="100"/>
      <c r="BD24" s="100">
        <f t="shared" si="10"/>
        <v>1.0354557784236869</v>
      </c>
      <c r="BE24" s="100"/>
      <c r="BF24" s="100">
        <f t="shared" si="11"/>
        <v>0.82192592084792926</v>
      </c>
      <c r="BG24" s="100"/>
      <c r="BH24" s="100">
        <f t="shared" si="12"/>
        <v>1.0254108803922046</v>
      </c>
      <c r="BI24" s="100"/>
      <c r="BJ24" s="100">
        <f t="shared" si="13"/>
        <v>-0.20348495954427537</v>
      </c>
      <c r="BK24" s="57"/>
      <c r="BM24" s="79"/>
      <c r="BN24" s="79"/>
    </row>
    <row r="25" spans="1:66" x14ac:dyDescent="0.35">
      <c r="A25" s="6">
        <v>38838</v>
      </c>
      <c r="B25" s="6"/>
      <c r="C25" s="58"/>
      <c r="D25" s="100">
        <f>Data!D18+'Economic Model'!C$63</f>
        <v>2.6775887724739076</v>
      </c>
      <c r="E25" s="100"/>
      <c r="F25" s="102">
        <f>Data!F18+'Economic Model'!C$64</f>
        <v>83.582869149034309</v>
      </c>
      <c r="G25" s="100"/>
      <c r="H25" s="100">
        <f>Data!H18+'Economic Model'!C$65</f>
        <v>2.0071619563179253</v>
      </c>
      <c r="I25" s="100"/>
      <c r="J25" s="103">
        <f>Data!J18+'Economic Model'!C$66</f>
        <v>8</v>
      </c>
      <c r="K25" s="17"/>
      <c r="L25" s="18"/>
      <c r="M25" s="100">
        <f t="shared" si="2"/>
        <v>2.6775887724739076</v>
      </c>
      <c r="N25" s="100"/>
      <c r="O25" s="100">
        <f>F25/2000*'Economic Model'!C$32/'Economic Model'!C$30</f>
        <v>0.25373370991671129</v>
      </c>
      <c r="P25" s="100"/>
      <c r="Q25" s="100">
        <f t="shared" si="15"/>
        <v>2.9313224823906188</v>
      </c>
      <c r="R25" s="100"/>
      <c r="S25" s="111"/>
      <c r="T25" s="100">
        <f>H25/'Economic Model'!C$30</f>
        <v>0.71684355582783055</v>
      </c>
      <c r="U25" s="100"/>
      <c r="V25" s="100">
        <f>J25/1000*'Economic Model'!C$33</f>
        <v>0.24</v>
      </c>
      <c r="W25" s="100"/>
      <c r="X25" s="100">
        <f>('Economic Model'!H$43+'Economic Model'!H$51)/100</f>
        <v>0.21914999999999998</v>
      </c>
      <c r="Y25" s="100"/>
      <c r="Z25" s="100">
        <f t="shared" si="3"/>
        <v>1.1759935558278305</v>
      </c>
      <c r="AA25" s="100"/>
      <c r="AB25" s="100">
        <f>'Economic Model'!H$58/100</f>
        <v>0.2135298575757576</v>
      </c>
      <c r="AC25" s="100"/>
      <c r="AD25" s="100">
        <f t="shared" si="4"/>
        <v>1.3895234134035881</v>
      </c>
      <c r="AE25" s="100"/>
      <c r="AF25" s="100">
        <f t="shared" si="5"/>
        <v>1.1357897034868767</v>
      </c>
      <c r="AG25" s="112"/>
      <c r="AH25" s="100"/>
      <c r="AI25" s="100">
        <f>Q25-T25-V25-('Economic Model'!H$49/100)</f>
        <v>1.935978926562788</v>
      </c>
      <c r="AJ25" s="100"/>
      <c r="AK25" s="100">
        <f t="shared" si="6"/>
        <v>1.7553289265627883</v>
      </c>
      <c r="AL25" s="100"/>
      <c r="AM25" s="100">
        <f t="shared" si="16"/>
        <v>1.5417990689870307</v>
      </c>
      <c r="AN25" s="87"/>
      <c r="AO25" s="15"/>
      <c r="AP25" s="88"/>
      <c r="AQ25" s="100">
        <f>'Returns per Bu.'!AJ25/'Economic Model'!C$30</f>
        <v>0.27869529314616021</v>
      </c>
      <c r="AR25" s="100"/>
      <c r="AS25" s="100">
        <f t="shared" si="14"/>
        <v>0.63676056074525222</v>
      </c>
      <c r="AT25" s="100"/>
      <c r="AU25" s="100">
        <f>'Returns per Bu.'!AN25/'Economic Model'!C$30</f>
        <v>0.91545585389141237</v>
      </c>
      <c r="AV25" s="112"/>
      <c r="AW25" s="111"/>
      <c r="AX25" s="100">
        <f t="shared" si="8"/>
        <v>1.3746058538914123</v>
      </c>
      <c r="AY25" s="100"/>
      <c r="AZ25" s="100">
        <f t="shared" si="9"/>
        <v>1.5881357114671699</v>
      </c>
      <c r="BA25" s="112"/>
      <c r="BB25" s="100"/>
      <c r="BC25" s="100"/>
      <c r="BD25" s="100">
        <f t="shared" si="10"/>
        <v>1.5567166284992064</v>
      </c>
      <c r="BE25" s="100"/>
      <c r="BF25" s="100">
        <f t="shared" si="11"/>
        <v>1.3431867709234488</v>
      </c>
      <c r="BG25" s="100"/>
      <c r="BH25" s="100">
        <f t="shared" si="12"/>
        <v>1.5417990689870307</v>
      </c>
      <c r="BI25" s="100"/>
      <c r="BJ25" s="100">
        <f t="shared" si="13"/>
        <v>-0.19861229806358183</v>
      </c>
      <c r="BK25" s="57"/>
      <c r="BM25" s="79"/>
      <c r="BN25" s="79"/>
    </row>
    <row r="26" spans="1:66" x14ac:dyDescent="0.35">
      <c r="A26" s="8">
        <v>38869</v>
      </c>
      <c r="B26" s="8"/>
      <c r="C26" s="58"/>
      <c r="D26" s="100">
        <f>Data!D19+'Economic Model'!C$63</f>
        <v>3.1532130939001939</v>
      </c>
      <c r="E26" s="100"/>
      <c r="F26" s="102">
        <f>Data!F19+'Economic Model'!C$64</f>
        <v>79.739978613446524</v>
      </c>
      <c r="G26" s="100"/>
      <c r="H26" s="100">
        <f>Data!H19+'Economic Model'!C$65</f>
        <v>1.9406252606909382</v>
      </c>
      <c r="I26" s="100"/>
      <c r="J26" s="103">
        <f>Data!J19+'Economic Model'!C$66</f>
        <v>8.2799999999999994</v>
      </c>
      <c r="K26" s="17"/>
      <c r="L26" s="18"/>
      <c r="M26" s="100">
        <f t="shared" si="2"/>
        <v>3.1532130939001939</v>
      </c>
      <c r="N26" s="100"/>
      <c r="O26" s="100">
        <f>F26/2000*'Economic Model'!C$32/'Economic Model'!C$30</f>
        <v>0.24206779221939123</v>
      </c>
      <c r="P26" s="100"/>
      <c r="Q26" s="100">
        <f t="shared" si="15"/>
        <v>3.3952808861195853</v>
      </c>
      <c r="R26" s="100"/>
      <c r="S26" s="111"/>
      <c r="T26" s="100">
        <f>H26/'Economic Model'!C$30</f>
        <v>0.69308045024676368</v>
      </c>
      <c r="U26" s="100"/>
      <c r="V26" s="100">
        <f>J26/1000*'Economic Model'!C$33</f>
        <v>0.24839999999999998</v>
      </c>
      <c r="W26" s="100"/>
      <c r="X26" s="100">
        <f>('Economic Model'!H$43+'Economic Model'!H$51)/100</f>
        <v>0.21914999999999998</v>
      </c>
      <c r="Y26" s="100"/>
      <c r="Z26" s="100">
        <f t="shared" si="3"/>
        <v>1.1606304502467637</v>
      </c>
      <c r="AA26" s="100"/>
      <c r="AB26" s="100">
        <f>'Economic Model'!H$58/100</f>
        <v>0.2135298575757576</v>
      </c>
      <c r="AC26" s="100"/>
      <c r="AD26" s="100">
        <f t="shared" si="4"/>
        <v>1.3741603078225213</v>
      </c>
      <c r="AE26" s="100"/>
      <c r="AF26" s="100">
        <f t="shared" si="5"/>
        <v>1.1320925156031301</v>
      </c>
      <c r="AG26" s="112"/>
      <c r="AH26" s="100"/>
      <c r="AI26" s="100">
        <f>Q26-T26-V26-('Economic Model'!H$49/100)</f>
        <v>2.4153004358728216</v>
      </c>
      <c r="AJ26" s="100"/>
      <c r="AK26" s="100">
        <f t="shared" si="6"/>
        <v>2.2346504358728216</v>
      </c>
      <c r="AL26" s="100"/>
      <c r="AM26" s="100">
        <f t="shared" si="16"/>
        <v>2.0211205782970643</v>
      </c>
      <c r="AN26" s="87"/>
      <c r="AO26" s="15"/>
      <c r="AP26" s="88"/>
      <c r="AQ26" s="100">
        <f>'Returns per Bu.'!AJ26/'Economic Model'!C$30</f>
        <v>0.27869529314616021</v>
      </c>
      <c r="AR26" s="100"/>
      <c r="AS26" s="100">
        <f t="shared" si="14"/>
        <v>0.63918092399532078</v>
      </c>
      <c r="AT26" s="100"/>
      <c r="AU26" s="100">
        <f>'Returns per Bu.'!AN26/'Economic Model'!C$30</f>
        <v>0.91787621714148104</v>
      </c>
      <c r="AV26" s="112"/>
      <c r="AW26" s="111"/>
      <c r="AX26" s="100">
        <f t="shared" si="8"/>
        <v>1.3854262171414811</v>
      </c>
      <c r="AY26" s="100"/>
      <c r="AZ26" s="100">
        <f t="shared" si="9"/>
        <v>1.5989560747172387</v>
      </c>
      <c r="BA26" s="112"/>
      <c r="BB26" s="100"/>
      <c r="BC26" s="100"/>
      <c r="BD26" s="100">
        <f t="shared" si="10"/>
        <v>2.0098546689781043</v>
      </c>
      <c r="BE26" s="100"/>
      <c r="BF26" s="100">
        <f t="shared" si="11"/>
        <v>1.7963248114023467</v>
      </c>
      <c r="BG26" s="100"/>
      <c r="BH26" s="100">
        <f t="shared" si="12"/>
        <v>2.0211205782970643</v>
      </c>
      <c r="BI26" s="100"/>
      <c r="BJ26" s="100">
        <f t="shared" si="13"/>
        <v>-0.22479576689471736</v>
      </c>
      <c r="BK26" s="57"/>
      <c r="BM26" s="79"/>
      <c r="BN26" s="79"/>
    </row>
    <row r="27" spans="1:66" x14ac:dyDescent="0.35">
      <c r="A27" s="6">
        <v>38899</v>
      </c>
      <c r="B27" s="6"/>
      <c r="C27" s="58"/>
      <c r="D27" s="100">
        <f>Data!D20+'Economic Model'!C$63</f>
        <v>2.7656673505158125</v>
      </c>
      <c r="E27" s="100"/>
      <c r="F27" s="102">
        <f>Data!F20+'Economic Model'!C$64</f>
        <v>78.298894662601114</v>
      </c>
      <c r="G27" s="100"/>
      <c r="H27" s="100">
        <f>Data!H20+'Economic Model'!C$65</f>
        <v>1.9892940457275576</v>
      </c>
      <c r="I27" s="100"/>
      <c r="J27" s="103">
        <f>Data!J20+'Economic Model'!C$66</f>
        <v>6.83</v>
      </c>
      <c r="K27" s="17"/>
      <c r="L27" s="18"/>
      <c r="M27" s="100">
        <f t="shared" si="2"/>
        <v>2.7656673505158125</v>
      </c>
      <c r="N27" s="100"/>
      <c r="O27" s="100">
        <f>F27/2000*'Economic Model'!C$32/'Economic Model'!C$30</f>
        <v>0.23769307308289628</v>
      </c>
      <c r="P27" s="100"/>
      <c r="Q27" s="100">
        <f t="shared" si="15"/>
        <v>3.0033604235987088</v>
      </c>
      <c r="R27" s="100"/>
      <c r="S27" s="111"/>
      <c r="T27" s="100">
        <f>H27/'Economic Model'!C$30</f>
        <v>0.71046215918841349</v>
      </c>
      <c r="U27" s="100"/>
      <c r="V27" s="100">
        <f>J27/1000*'Economic Model'!C$33</f>
        <v>0.2049</v>
      </c>
      <c r="W27" s="100"/>
      <c r="X27" s="100">
        <f>('Economic Model'!H$43+'Economic Model'!H$51)/100</f>
        <v>0.21914999999999998</v>
      </c>
      <c r="Y27" s="100"/>
      <c r="Z27" s="100">
        <f t="shared" si="3"/>
        <v>1.1345121591884135</v>
      </c>
      <c r="AA27" s="100"/>
      <c r="AB27" s="100">
        <f>'Economic Model'!H$58/100</f>
        <v>0.2135298575757576</v>
      </c>
      <c r="AC27" s="100"/>
      <c r="AD27" s="100">
        <f t="shared" si="4"/>
        <v>1.3480420167641711</v>
      </c>
      <c r="AE27" s="100"/>
      <c r="AF27" s="100">
        <f t="shared" si="5"/>
        <v>1.1103489436812748</v>
      </c>
      <c r="AG27" s="112"/>
      <c r="AH27" s="100"/>
      <c r="AI27" s="100">
        <f>Q27-T27-V27-('Economic Model'!H$49/100)</f>
        <v>2.0494982644102957</v>
      </c>
      <c r="AJ27" s="100"/>
      <c r="AK27" s="100">
        <f t="shared" si="6"/>
        <v>1.8688482644102953</v>
      </c>
      <c r="AL27" s="100"/>
      <c r="AM27" s="100">
        <f t="shared" si="16"/>
        <v>1.6553184068345377</v>
      </c>
      <c r="AN27" s="87"/>
      <c r="AO27" s="15"/>
      <c r="AP27" s="88"/>
      <c r="AQ27" s="100">
        <f>'Returns per Bu.'!AJ27/'Economic Model'!C$30</f>
        <v>0.27869529314616021</v>
      </c>
      <c r="AR27" s="100"/>
      <c r="AS27" s="100">
        <f t="shared" si="14"/>
        <v>0.64160128724538978</v>
      </c>
      <c r="AT27" s="100"/>
      <c r="AU27" s="100">
        <f>'Returns per Bu.'!AN27/'Economic Model'!C$30</f>
        <v>0.92029658039154993</v>
      </c>
      <c r="AV27" s="112"/>
      <c r="AW27" s="111"/>
      <c r="AX27" s="100">
        <f t="shared" si="8"/>
        <v>1.34434658039155</v>
      </c>
      <c r="AY27" s="100"/>
      <c r="AZ27" s="100">
        <f t="shared" si="9"/>
        <v>1.5578764379673076</v>
      </c>
      <c r="BA27" s="112"/>
      <c r="BB27" s="100"/>
      <c r="BC27" s="100"/>
      <c r="BD27" s="100">
        <f t="shared" si="10"/>
        <v>1.6590138432071588</v>
      </c>
      <c r="BE27" s="100"/>
      <c r="BF27" s="100">
        <f t="shared" si="11"/>
        <v>1.4454839856314012</v>
      </c>
      <c r="BG27" s="100"/>
      <c r="BH27" s="100">
        <f t="shared" si="12"/>
        <v>1.6553184068345377</v>
      </c>
      <c r="BI27" s="100"/>
      <c r="BJ27" s="100">
        <f t="shared" si="13"/>
        <v>-0.20983442120313645</v>
      </c>
      <c r="BK27" s="57"/>
      <c r="BM27" s="79"/>
      <c r="BN27" s="79"/>
    </row>
    <row r="28" spans="1:66" x14ac:dyDescent="0.35">
      <c r="A28" s="8">
        <v>38930</v>
      </c>
      <c r="B28" s="8"/>
      <c r="C28" s="58"/>
      <c r="D28" s="100">
        <f>Data!D21+'Economic Model'!C$63</f>
        <v>2.3957373227398122</v>
      </c>
      <c r="E28" s="100"/>
      <c r="F28" s="102">
        <f>Data!F21+'Economic Model'!C$64</f>
        <v>76.85781071175569</v>
      </c>
      <c r="G28" s="100"/>
      <c r="H28" s="100">
        <f>Data!H21+'Economic Model'!C$65</f>
        <v>1.9113559214381461</v>
      </c>
      <c r="I28" s="100"/>
      <c r="J28" s="103">
        <f>Data!J21+'Economic Model'!C$66</f>
        <v>8.4499999999999993</v>
      </c>
      <c r="K28" s="17"/>
      <c r="L28" s="18"/>
      <c r="M28" s="100">
        <f t="shared" si="2"/>
        <v>2.3957373227398122</v>
      </c>
      <c r="N28" s="100"/>
      <c r="O28" s="100">
        <f>F28/2000*'Economic Model'!C$32/'Economic Model'!C$30</f>
        <v>0.23331835394640124</v>
      </c>
      <c r="P28" s="100"/>
      <c r="Q28" s="100">
        <f t="shared" si="15"/>
        <v>2.6290556766862134</v>
      </c>
      <c r="R28" s="100"/>
      <c r="S28" s="111"/>
      <c r="T28" s="100">
        <f>H28/'Economic Model'!C$30</f>
        <v>0.68262711479933791</v>
      </c>
      <c r="U28" s="100"/>
      <c r="V28" s="100">
        <f>J28/1000*'Economic Model'!C$33</f>
        <v>0.25349999999999995</v>
      </c>
      <c r="W28" s="100"/>
      <c r="X28" s="100">
        <f>('Economic Model'!H$43+'Economic Model'!H$51)/100</f>
        <v>0.21914999999999998</v>
      </c>
      <c r="Y28" s="100"/>
      <c r="Z28" s="100">
        <f t="shared" si="3"/>
        <v>1.1552771147993379</v>
      </c>
      <c r="AA28" s="100"/>
      <c r="AB28" s="100">
        <f>'Economic Model'!H$58/100</f>
        <v>0.2135298575757576</v>
      </c>
      <c r="AC28" s="100"/>
      <c r="AD28" s="100">
        <f t="shared" si="4"/>
        <v>1.3688069723750955</v>
      </c>
      <c r="AE28" s="100"/>
      <c r="AF28" s="100">
        <f t="shared" si="5"/>
        <v>1.1354886184286943</v>
      </c>
      <c r="AG28" s="112"/>
      <c r="AH28" s="100"/>
      <c r="AI28" s="100">
        <f>Q28-T28-V28-('Economic Model'!H$49/100)</f>
        <v>1.6544285618868755</v>
      </c>
      <c r="AJ28" s="100"/>
      <c r="AK28" s="100">
        <f t="shared" si="6"/>
        <v>1.4737785618868755</v>
      </c>
      <c r="AL28" s="100"/>
      <c r="AM28" s="100">
        <f t="shared" si="16"/>
        <v>1.2602487043111179</v>
      </c>
      <c r="AN28" s="87"/>
      <c r="AO28" s="15"/>
      <c r="AP28" s="88"/>
      <c r="AQ28" s="100">
        <f>'Returns per Bu.'!AJ28/'Economic Model'!C$30</f>
        <v>0.27869529314616021</v>
      </c>
      <c r="AR28" s="100"/>
      <c r="AS28" s="100">
        <f t="shared" si="14"/>
        <v>0.64402165049545834</v>
      </c>
      <c r="AT28" s="100"/>
      <c r="AU28" s="100">
        <f>'Returns per Bu.'!AN28/'Economic Model'!C$30</f>
        <v>0.9227169436416186</v>
      </c>
      <c r="AV28" s="112"/>
      <c r="AW28" s="111"/>
      <c r="AX28" s="100">
        <f t="shared" si="8"/>
        <v>1.3953669436416185</v>
      </c>
      <c r="AY28" s="100"/>
      <c r="AZ28" s="100">
        <f t="shared" si="9"/>
        <v>1.6088968012173761</v>
      </c>
      <c r="BA28" s="112"/>
      <c r="BB28" s="100"/>
      <c r="BC28" s="100"/>
      <c r="BD28" s="100">
        <f t="shared" si="10"/>
        <v>1.2336887330445949</v>
      </c>
      <c r="BE28" s="100"/>
      <c r="BF28" s="100">
        <f t="shared" si="11"/>
        <v>1.0201588754688373</v>
      </c>
      <c r="BG28" s="100"/>
      <c r="BH28" s="100">
        <f t="shared" si="12"/>
        <v>1.2602487043111181</v>
      </c>
      <c r="BI28" s="100"/>
      <c r="BJ28" s="100">
        <f t="shared" si="13"/>
        <v>-0.24008982884228069</v>
      </c>
      <c r="BK28" s="57"/>
      <c r="BM28" s="79"/>
      <c r="BN28" s="79"/>
    </row>
    <row r="29" spans="1:66" x14ac:dyDescent="0.35">
      <c r="A29" s="6">
        <v>38961</v>
      </c>
      <c r="B29" s="6"/>
      <c r="C29" s="58"/>
      <c r="D29" s="100">
        <f>Data!D22+'Economic Model'!C$63</f>
        <v>2.052230868376383</v>
      </c>
      <c r="E29" s="100"/>
      <c r="F29" s="102">
        <f>Data!F22+'Economic Model'!C$64</f>
        <v>72.054197542270956</v>
      </c>
      <c r="G29" s="100"/>
      <c r="H29" s="100">
        <f>Data!H22+'Economic Model'!C$65</f>
        <v>2.0463011890396823</v>
      </c>
      <c r="I29" s="100"/>
      <c r="J29" s="103">
        <f>Data!J22+'Economic Model'!C$66</f>
        <v>7.83</v>
      </c>
      <c r="K29" s="17"/>
      <c r="L29" s="18"/>
      <c r="M29" s="100">
        <f t="shared" si="2"/>
        <v>2.052230868376383</v>
      </c>
      <c r="N29" s="100"/>
      <c r="O29" s="100">
        <f>F29/2000*'Economic Model'!C$32/'Economic Model'!C$30</f>
        <v>0.21873595682475114</v>
      </c>
      <c r="P29" s="100"/>
      <c r="Q29" s="100">
        <f t="shared" si="15"/>
        <v>2.2709668252011341</v>
      </c>
      <c r="R29" s="100"/>
      <c r="S29" s="111"/>
      <c r="T29" s="100">
        <f>H29/'Economic Model'!C$30</f>
        <v>0.73082185322845805</v>
      </c>
      <c r="U29" s="100"/>
      <c r="V29" s="100">
        <f>J29/1000*'Economic Model'!C$33</f>
        <v>0.2349</v>
      </c>
      <c r="W29" s="100"/>
      <c r="X29" s="100">
        <f>('Economic Model'!H$43+'Economic Model'!H$51)/100</f>
        <v>0.21914999999999998</v>
      </c>
      <c r="Y29" s="100"/>
      <c r="Z29" s="100">
        <f t="shared" si="3"/>
        <v>1.1848718532284581</v>
      </c>
      <c r="AA29" s="100"/>
      <c r="AB29" s="100">
        <f>'Economic Model'!H$58/100</f>
        <v>0.2135298575757576</v>
      </c>
      <c r="AC29" s="100"/>
      <c r="AD29" s="100">
        <f t="shared" si="4"/>
        <v>1.3984017108042157</v>
      </c>
      <c r="AE29" s="100"/>
      <c r="AF29" s="100">
        <f t="shared" si="5"/>
        <v>1.1796657539794646</v>
      </c>
      <c r="AG29" s="112"/>
      <c r="AH29" s="100"/>
      <c r="AI29" s="100">
        <f>Q29-T29-V29-('Economic Model'!H$49/100)</f>
        <v>1.2667449719726762</v>
      </c>
      <c r="AJ29" s="100"/>
      <c r="AK29" s="100">
        <f t="shared" si="6"/>
        <v>1.086094971972676</v>
      </c>
      <c r="AL29" s="100"/>
      <c r="AM29" s="100">
        <f t="shared" si="16"/>
        <v>0.87256511439691842</v>
      </c>
      <c r="AN29" s="87"/>
      <c r="AO29" s="15"/>
      <c r="AP29" s="88"/>
      <c r="AQ29" s="100">
        <f>'Returns per Bu.'!AJ29/'Economic Model'!C$30</f>
        <v>0.29044750430292599</v>
      </c>
      <c r="AR29" s="100"/>
      <c r="AS29" s="100">
        <f t="shared" si="14"/>
        <v>0.67320966343050792</v>
      </c>
      <c r="AT29" s="100"/>
      <c r="AU29" s="100">
        <f>'Returns per Bu.'!AN29/'Economic Model'!C$30</f>
        <v>0.96365716773343391</v>
      </c>
      <c r="AV29" s="112"/>
      <c r="AW29" s="111"/>
      <c r="AX29" s="100">
        <f t="shared" si="8"/>
        <v>1.4177071677334339</v>
      </c>
      <c r="AY29" s="100"/>
      <c r="AZ29" s="100">
        <f t="shared" si="9"/>
        <v>1.6312370253091915</v>
      </c>
      <c r="BA29" s="112"/>
      <c r="BB29" s="100"/>
      <c r="BC29" s="100"/>
      <c r="BD29" s="100">
        <f t="shared" si="10"/>
        <v>0.85325965746770027</v>
      </c>
      <c r="BE29" s="100"/>
      <c r="BF29" s="100">
        <f t="shared" si="11"/>
        <v>0.63972979989194267</v>
      </c>
      <c r="BG29" s="100"/>
      <c r="BH29" s="100">
        <f t="shared" si="12"/>
        <v>0.87256511439691853</v>
      </c>
      <c r="BI29" s="100"/>
      <c r="BJ29" s="100">
        <f t="shared" si="13"/>
        <v>-0.23283531450497585</v>
      </c>
      <c r="BK29" s="57"/>
      <c r="BM29" s="79"/>
      <c r="BN29" s="79"/>
    </row>
    <row r="30" spans="1:66" x14ac:dyDescent="0.35">
      <c r="A30" s="8">
        <v>38991</v>
      </c>
      <c r="B30" s="8"/>
      <c r="C30" s="58"/>
      <c r="D30" s="100">
        <f>Data!D23+'Economic Model'!C$63</f>
        <v>1.9</v>
      </c>
      <c r="E30" s="100"/>
      <c r="F30" s="102">
        <f>Data!F23+'Economic Model'!C$64</f>
        <v>79.607954545454547</v>
      </c>
      <c r="G30" s="100"/>
      <c r="H30" s="100">
        <f>Data!H23+'Economic Model'!C$65</f>
        <v>2.6565056818181829</v>
      </c>
      <c r="I30" s="100"/>
      <c r="J30" s="103">
        <f>Data!J23+'Economic Model'!C$66</f>
        <v>6.39</v>
      </c>
      <c r="K30" s="17"/>
      <c r="L30" s="18"/>
      <c r="M30" s="100">
        <f t="shared" si="2"/>
        <v>1.9</v>
      </c>
      <c r="N30" s="100"/>
      <c r="O30" s="100">
        <f>F30/2000*'Economic Model'!C$32/'Economic Model'!C$30</f>
        <v>0.24166700487012988</v>
      </c>
      <c r="P30" s="100"/>
      <c r="Q30" s="100">
        <f t="shared" si="15"/>
        <v>2.1416670048701296</v>
      </c>
      <c r="R30" s="100"/>
      <c r="S30" s="111"/>
      <c r="T30" s="100">
        <f>H30/'Economic Model'!C$30</f>
        <v>0.94875202922077972</v>
      </c>
      <c r="U30" s="100"/>
      <c r="V30" s="100">
        <f>J30/1000*'Economic Model'!C$33</f>
        <v>0.19169999999999998</v>
      </c>
      <c r="W30" s="100"/>
      <c r="X30" s="100">
        <f>('Economic Model'!H$43+'Economic Model'!H$51)/100</f>
        <v>0.21914999999999998</v>
      </c>
      <c r="Y30" s="100"/>
      <c r="Z30" s="100">
        <f t="shared" si="3"/>
        <v>1.3596020292207798</v>
      </c>
      <c r="AA30" s="100"/>
      <c r="AB30" s="100">
        <f>'Economic Model'!H$58/100</f>
        <v>0.2135298575757576</v>
      </c>
      <c r="AC30" s="100"/>
      <c r="AD30" s="100">
        <f t="shared" si="4"/>
        <v>1.5731318867965374</v>
      </c>
      <c r="AE30" s="100"/>
      <c r="AF30" s="100">
        <f t="shared" si="5"/>
        <v>1.3314648819264074</v>
      </c>
      <c r="AG30" s="112"/>
      <c r="AH30" s="100"/>
      <c r="AI30" s="100">
        <f>Q30-T30-V30-('Economic Model'!H$49/100)</f>
        <v>0.96271497564934982</v>
      </c>
      <c r="AJ30" s="100"/>
      <c r="AK30" s="100">
        <f t="shared" si="6"/>
        <v>0.78206497564934985</v>
      </c>
      <c r="AL30" s="100"/>
      <c r="AM30" s="100">
        <f t="shared" si="16"/>
        <v>0.56853511807359225</v>
      </c>
      <c r="AN30" s="87"/>
      <c r="AO30" s="15"/>
      <c r="AP30" s="88"/>
      <c r="AQ30" s="100">
        <f>'Returns per Bu.'!AJ30/'Economic Model'!C$30</f>
        <v>0.29044750430292599</v>
      </c>
      <c r="AR30" s="100"/>
      <c r="AS30" s="100">
        <f t="shared" si="14"/>
        <v>0.6762117106820138</v>
      </c>
      <c r="AT30" s="100"/>
      <c r="AU30" s="100">
        <f>'Returns per Bu.'!AN30/'Economic Model'!C$30</f>
        <v>0.96665921498493979</v>
      </c>
      <c r="AV30" s="112"/>
      <c r="AW30" s="111"/>
      <c r="AX30" s="100">
        <f t="shared" si="8"/>
        <v>1.3775092149849397</v>
      </c>
      <c r="AY30" s="100"/>
      <c r="AZ30" s="100">
        <f t="shared" si="9"/>
        <v>1.5910390725606973</v>
      </c>
      <c r="BA30" s="112"/>
      <c r="BB30" s="100"/>
      <c r="BC30" s="100"/>
      <c r="BD30" s="100">
        <f t="shared" si="10"/>
        <v>0.7641577898851899</v>
      </c>
      <c r="BE30" s="100"/>
      <c r="BF30" s="100">
        <f t="shared" si="11"/>
        <v>0.5506279323094323</v>
      </c>
      <c r="BG30" s="100"/>
      <c r="BH30" s="100">
        <f t="shared" si="12"/>
        <v>0.56853511807359236</v>
      </c>
      <c r="BI30" s="100"/>
      <c r="BJ30" s="100">
        <f t="shared" si="13"/>
        <v>-1.7907185764160061E-2</v>
      </c>
      <c r="BK30" s="57"/>
      <c r="BM30" s="79"/>
      <c r="BN30" s="79"/>
    </row>
    <row r="31" spans="1:66" x14ac:dyDescent="0.35">
      <c r="A31" s="6">
        <v>39022</v>
      </c>
      <c r="B31" s="6"/>
      <c r="C31" s="58"/>
      <c r="D31" s="100">
        <f>Data!D24+'Economic Model'!C$63</f>
        <v>2.04</v>
      </c>
      <c r="E31" s="100"/>
      <c r="F31" s="102">
        <f>Data!F24+'Economic Model'!C$64</f>
        <v>106.30952380952381</v>
      </c>
      <c r="G31" s="100"/>
      <c r="H31" s="100">
        <f>Data!H24+'Economic Model'!C$65</f>
        <v>3.2774999999999999</v>
      </c>
      <c r="I31" s="100"/>
      <c r="J31" s="103">
        <f>Data!J24+'Economic Model'!C$66</f>
        <v>7.26</v>
      </c>
      <c r="K31" s="17"/>
      <c r="L31" s="18"/>
      <c r="M31" s="100">
        <f t="shared" si="2"/>
        <v>2.04</v>
      </c>
      <c r="N31" s="100"/>
      <c r="O31" s="100">
        <f>F31/2000*'Economic Model'!C$32/'Economic Model'!C$30</f>
        <v>0.32272534013605442</v>
      </c>
      <c r="P31" s="100"/>
      <c r="Q31" s="100">
        <f t="shared" si="15"/>
        <v>2.3627253401360546</v>
      </c>
      <c r="R31" s="100"/>
      <c r="S31" s="111"/>
      <c r="T31" s="100">
        <f>H31/'Economic Model'!C$30</f>
        <v>1.1705357142857142</v>
      </c>
      <c r="U31" s="100"/>
      <c r="V31" s="100">
        <f>J31/1000*'Economic Model'!C$33</f>
        <v>0.21779999999999999</v>
      </c>
      <c r="W31" s="100"/>
      <c r="X31" s="100">
        <f>('Economic Model'!H$43+'Economic Model'!H$51)/100</f>
        <v>0.21914999999999998</v>
      </c>
      <c r="Y31" s="100"/>
      <c r="Z31" s="100">
        <f t="shared" si="3"/>
        <v>1.6074857142857142</v>
      </c>
      <c r="AA31" s="100"/>
      <c r="AB31" s="100">
        <f>'Economic Model'!H$58/100</f>
        <v>0.2135298575757576</v>
      </c>
      <c r="AC31" s="100"/>
      <c r="AD31" s="100">
        <f t="shared" si="4"/>
        <v>1.8210155718614718</v>
      </c>
      <c r="AE31" s="100"/>
      <c r="AF31" s="100">
        <f t="shared" si="5"/>
        <v>1.4982902317254174</v>
      </c>
      <c r="AG31" s="112"/>
      <c r="AH31" s="100"/>
      <c r="AI31" s="100">
        <f>Q31-T31-V31-('Economic Model'!H$49/100)</f>
        <v>0.93588962585034041</v>
      </c>
      <c r="AJ31" s="100"/>
      <c r="AK31" s="100">
        <f t="shared" si="6"/>
        <v>0.75523962585034043</v>
      </c>
      <c r="AL31" s="100"/>
      <c r="AM31" s="100">
        <f t="shared" si="16"/>
        <v>0.54170976827458284</v>
      </c>
      <c r="AN31" s="87"/>
      <c r="AO31" s="15"/>
      <c r="AP31" s="88"/>
      <c r="AQ31" s="100">
        <f>'Returns per Bu.'!AJ31/'Economic Model'!C$30</f>
        <v>0.29044750430292599</v>
      </c>
      <c r="AR31" s="100"/>
      <c r="AS31" s="100">
        <f t="shared" si="14"/>
        <v>0.6792137579335199</v>
      </c>
      <c r="AT31" s="100"/>
      <c r="AU31" s="100">
        <f>'Returns per Bu.'!AN31/'Economic Model'!C$30</f>
        <v>0.96966126223644589</v>
      </c>
      <c r="AV31" s="112"/>
      <c r="AW31" s="111"/>
      <c r="AX31" s="100">
        <f t="shared" si="8"/>
        <v>1.4066112622364457</v>
      </c>
      <c r="AY31" s="100"/>
      <c r="AZ31" s="100">
        <f t="shared" si="9"/>
        <v>1.6201411198122033</v>
      </c>
      <c r="BA31" s="112"/>
      <c r="BB31" s="100"/>
      <c r="BC31" s="100"/>
      <c r="BD31" s="100">
        <f t="shared" si="10"/>
        <v>0.95611407789960889</v>
      </c>
      <c r="BE31" s="100"/>
      <c r="BF31" s="100">
        <f t="shared" si="11"/>
        <v>0.7425842203238513</v>
      </c>
      <c r="BG31" s="100"/>
      <c r="BH31" s="100">
        <f t="shared" si="12"/>
        <v>0.54170976827458295</v>
      </c>
      <c r="BI31" s="100"/>
      <c r="BJ31" s="100">
        <f t="shared" si="13"/>
        <v>0.20087445204926835</v>
      </c>
      <c r="BK31" s="57"/>
      <c r="BM31" s="79"/>
      <c r="BN31" s="79"/>
    </row>
    <row r="32" spans="1:66" x14ac:dyDescent="0.35">
      <c r="A32" s="75">
        <v>39052</v>
      </c>
      <c r="B32" s="75"/>
      <c r="C32" s="63"/>
      <c r="D32" s="104">
        <f>Data!D25+'Economic Model'!C$63</f>
        <v>2.23</v>
      </c>
      <c r="E32" s="104"/>
      <c r="F32" s="106">
        <f>Data!F25+'Economic Model'!C$64</f>
        <v>126.1</v>
      </c>
      <c r="G32" s="104"/>
      <c r="H32" s="104">
        <f>Data!H25+'Economic Model'!C$65</f>
        <v>3.4264999999999999</v>
      </c>
      <c r="I32" s="104"/>
      <c r="J32" s="107">
        <f>Data!J25+'Economic Model'!C$66</f>
        <v>8.31</v>
      </c>
      <c r="K32" s="72"/>
      <c r="L32" s="73"/>
      <c r="M32" s="104">
        <f t="shared" si="2"/>
        <v>2.23</v>
      </c>
      <c r="N32" s="104"/>
      <c r="O32" s="104">
        <f>F32/2000*'Economic Model'!C$32/'Economic Model'!C$30</f>
        <v>0.38280357142857147</v>
      </c>
      <c r="P32" s="104"/>
      <c r="Q32" s="104">
        <f t="shared" si="15"/>
        <v>2.6128035714285716</v>
      </c>
      <c r="R32" s="104"/>
      <c r="S32" s="113"/>
      <c r="T32" s="104">
        <f>H32/'Economic Model'!C$30</f>
        <v>1.2237500000000001</v>
      </c>
      <c r="U32" s="104"/>
      <c r="V32" s="104">
        <f>J32/1000*'Economic Model'!C$33</f>
        <v>0.24929999999999999</v>
      </c>
      <c r="W32" s="104"/>
      <c r="X32" s="104">
        <f>('Economic Model'!H$43+'Economic Model'!H$51)/100</f>
        <v>0.21914999999999998</v>
      </c>
      <c r="Y32" s="104"/>
      <c r="Z32" s="104">
        <f t="shared" si="3"/>
        <v>1.6922000000000001</v>
      </c>
      <c r="AA32" s="104"/>
      <c r="AB32" s="104">
        <f>'Economic Model'!H$58/100</f>
        <v>0.2135298575757576</v>
      </c>
      <c r="AC32" s="104"/>
      <c r="AD32" s="104">
        <f t="shared" si="4"/>
        <v>1.9057298575757577</v>
      </c>
      <c r="AE32" s="104"/>
      <c r="AF32" s="104">
        <f t="shared" si="5"/>
        <v>1.5229262861471864</v>
      </c>
      <c r="AG32" s="114"/>
      <c r="AH32" s="104"/>
      <c r="AI32" s="100">
        <f>Q32-T32-V32-('Economic Model'!H$49/100)</f>
        <v>1.1012535714285714</v>
      </c>
      <c r="AJ32" s="104"/>
      <c r="AK32" s="104">
        <f t="shared" si="6"/>
        <v>0.92060357142857141</v>
      </c>
      <c r="AL32" s="104"/>
      <c r="AM32" s="104">
        <f t="shared" si="16"/>
        <v>0.70707371385281381</v>
      </c>
      <c r="AN32" s="89"/>
      <c r="AO32" s="15"/>
      <c r="AP32" s="90"/>
      <c r="AQ32" s="104">
        <f>'Returns per Bu.'!AJ32/'Economic Model'!C$30</f>
        <v>0.29044750430292599</v>
      </c>
      <c r="AR32" s="104"/>
      <c r="AS32" s="104">
        <f t="shared" si="14"/>
        <v>0.68221580518502578</v>
      </c>
      <c r="AT32" s="104"/>
      <c r="AU32" s="104">
        <f>'Returns per Bu.'!AN32/'Economic Model'!C$30</f>
        <v>0.97266330948795177</v>
      </c>
      <c r="AV32" s="114"/>
      <c r="AW32" s="113"/>
      <c r="AX32" s="104">
        <f t="shared" si="8"/>
        <v>1.4411133094879518</v>
      </c>
      <c r="AY32" s="104"/>
      <c r="AZ32" s="104">
        <f t="shared" si="9"/>
        <v>1.6546431670637094</v>
      </c>
      <c r="BA32" s="114"/>
      <c r="BB32" s="104"/>
      <c r="BC32" s="104"/>
      <c r="BD32" s="104">
        <f t="shared" si="10"/>
        <v>1.1716902619406198</v>
      </c>
      <c r="BE32" s="104"/>
      <c r="BF32" s="104">
        <f t="shared" si="11"/>
        <v>0.95816040436486216</v>
      </c>
      <c r="BG32" s="104"/>
      <c r="BH32" s="104">
        <f t="shared" si="12"/>
        <v>0.70707371385281381</v>
      </c>
      <c r="BI32" s="104"/>
      <c r="BJ32" s="104">
        <f t="shared" si="13"/>
        <v>0.25108669051204835</v>
      </c>
      <c r="BK32" s="71"/>
      <c r="BM32" s="79"/>
      <c r="BN32" s="79"/>
    </row>
    <row r="33" spans="1:66" ht="13.15" x14ac:dyDescent="0.4">
      <c r="A33" s="22">
        <v>39083</v>
      </c>
      <c r="B33" s="6"/>
      <c r="C33" s="55"/>
      <c r="D33" s="100">
        <f>Data!D26+'Economic Model'!C$63</f>
        <v>2.15</v>
      </c>
      <c r="E33" s="101"/>
      <c r="F33" s="102">
        <f>Data!F26+'Economic Model'!C$64</f>
        <v>128.08750000000001</v>
      </c>
      <c r="G33" s="101"/>
      <c r="H33" s="100">
        <f>Data!H26+'Economic Model'!C$65</f>
        <v>3.5306250000000001</v>
      </c>
      <c r="I33" s="101"/>
      <c r="J33" s="103">
        <f>Data!J26+'Economic Model'!C$66</f>
        <v>8.8699999999999992</v>
      </c>
      <c r="K33" s="16"/>
      <c r="L33" s="91"/>
      <c r="M33" s="100">
        <f t="shared" si="2"/>
        <v>2.15</v>
      </c>
      <c r="N33" s="115"/>
      <c r="O33" s="100">
        <f>F33/2000*'Economic Model'!C$32/'Economic Model'!C$30</f>
        <v>0.38883705357142856</v>
      </c>
      <c r="P33" s="100"/>
      <c r="Q33" s="100">
        <f t="shared" ref="Q33:Q43" si="17">M33+O33</f>
        <v>2.5388370535714286</v>
      </c>
      <c r="R33" s="115"/>
      <c r="S33" s="116"/>
      <c r="T33" s="100">
        <f>H33/'Economic Model'!C$30</f>
        <v>1.2609375</v>
      </c>
      <c r="U33" s="115"/>
      <c r="V33" s="100">
        <f>J33/1000*'Economic Model'!C$33</f>
        <v>0.2661</v>
      </c>
      <c r="W33" s="115"/>
      <c r="X33" s="100">
        <f>('Economic Model'!H$43+'Economic Model'!H$51)/100</f>
        <v>0.21914999999999998</v>
      </c>
      <c r="Y33" s="115"/>
      <c r="Z33" s="100">
        <f t="shared" si="3"/>
        <v>1.7461875</v>
      </c>
      <c r="AA33" s="115"/>
      <c r="AB33" s="100">
        <f>'Economic Model'!H$58/100</f>
        <v>0.2135298575757576</v>
      </c>
      <c r="AC33" s="115"/>
      <c r="AD33" s="100">
        <f t="shared" si="4"/>
        <v>1.9597173575757576</v>
      </c>
      <c r="AE33" s="115"/>
      <c r="AF33" s="100">
        <f t="shared" si="5"/>
        <v>1.5708803040043291</v>
      </c>
      <c r="AG33" s="112"/>
      <c r="AH33" s="100"/>
      <c r="AI33" s="108">
        <f>Q33-T33-V33-('Economic Model'!H$49/100)</f>
        <v>0.97329955357142861</v>
      </c>
      <c r="AJ33" s="100"/>
      <c r="AK33" s="100">
        <f t="shared" si="6"/>
        <v>0.79264955357142863</v>
      </c>
      <c r="AL33" s="100"/>
      <c r="AM33" s="100">
        <f t="shared" si="16"/>
        <v>0.57911969599567104</v>
      </c>
      <c r="AN33" s="87"/>
      <c r="AO33" s="15"/>
      <c r="AP33" s="88"/>
      <c r="AQ33" s="100">
        <f>'Returns per Bu.'!AJ33/'Economic Model'!C$30</f>
        <v>0.29044750430292599</v>
      </c>
      <c r="AR33" s="100"/>
      <c r="AS33" s="100">
        <f t="shared" si="14"/>
        <v>0.68521785243653188</v>
      </c>
      <c r="AT33" s="100"/>
      <c r="AU33" s="100">
        <f>'Returns per Bu.'!AN33/'Economic Model'!C$30</f>
        <v>0.97566535673945787</v>
      </c>
      <c r="AV33" s="112"/>
      <c r="AW33" s="111"/>
      <c r="AX33" s="100">
        <f t="shared" si="8"/>
        <v>1.4609153567394579</v>
      </c>
      <c r="AY33" s="100"/>
      <c r="AZ33" s="100">
        <f t="shared" si="9"/>
        <v>1.6744452143152155</v>
      </c>
      <c r="BA33" s="112"/>
      <c r="BB33" s="100"/>
      <c r="BC33" s="100"/>
      <c r="BD33" s="100">
        <f t="shared" si="10"/>
        <v>1.0779216968319707</v>
      </c>
      <c r="BE33" s="100"/>
      <c r="BF33" s="100">
        <f t="shared" si="11"/>
        <v>0.8643918392562131</v>
      </c>
      <c r="BG33" s="100"/>
      <c r="BH33" s="100">
        <f t="shared" si="12"/>
        <v>0.57911969599567092</v>
      </c>
      <c r="BI33" s="100"/>
      <c r="BJ33" s="100">
        <f t="shared" si="13"/>
        <v>0.28527214326054218</v>
      </c>
      <c r="BK33" s="57"/>
      <c r="BM33" s="79"/>
      <c r="BN33" s="79"/>
    </row>
    <row r="34" spans="1:66" ht="13.15" x14ac:dyDescent="0.4">
      <c r="A34" s="8">
        <v>39114</v>
      </c>
      <c r="B34" s="8"/>
      <c r="C34" s="55"/>
      <c r="D34" s="100">
        <f>Data!D27+'Economic Model'!C$63</f>
        <v>1.9</v>
      </c>
      <c r="E34" s="101"/>
      <c r="F34" s="102">
        <f>Data!F27+'Economic Model'!C$64</f>
        <v>127.55555555555556</v>
      </c>
      <c r="G34" s="101"/>
      <c r="H34" s="100">
        <f>Data!H27+'Economic Model'!C$65</f>
        <v>3.8377777777777777</v>
      </c>
      <c r="I34" s="101"/>
      <c r="J34" s="103">
        <f>Data!J27+'Economic Model'!C$66</f>
        <v>9.39</v>
      </c>
      <c r="K34" s="16"/>
      <c r="L34" s="91"/>
      <c r="M34" s="100">
        <f t="shared" si="2"/>
        <v>1.9</v>
      </c>
      <c r="N34" s="115"/>
      <c r="O34" s="100">
        <f>F34/2000*'Economic Model'!C$32/'Economic Model'!C$30</f>
        <v>0.38722222222222225</v>
      </c>
      <c r="P34" s="100"/>
      <c r="Q34" s="100">
        <f t="shared" si="17"/>
        <v>2.2872222222222223</v>
      </c>
      <c r="R34" s="115"/>
      <c r="S34" s="116"/>
      <c r="T34" s="100">
        <f>H34/'Economic Model'!C$30</f>
        <v>1.3706349206349207</v>
      </c>
      <c r="U34" s="115"/>
      <c r="V34" s="100">
        <f>J34/1000*'Economic Model'!C$33</f>
        <v>0.28170000000000001</v>
      </c>
      <c r="W34" s="115"/>
      <c r="X34" s="100">
        <f>('Economic Model'!H$43+'Economic Model'!H$51)/100</f>
        <v>0.21914999999999998</v>
      </c>
      <c r="Y34" s="115"/>
      <c r="Z34" s="100">
        <f t="shared" si="3"/>
        <v>1.8714849206349207</v>
      </c>
      <c r="AA34" s="115"/>
      <c r="AB34" s="100">
        <f>'Economic Model'!H$58/100</f>
        <v>0.2135298575757576</v>
      </c>
      <c r="AC34" s="115"/>
      <c r="AD34" s="100">
        <f t="shared" si="4"/>
        <v>2.0850147782106783</v>
      </c>
      <c r="AE34" s="115"/>
      <c r="AF34" s="100">
        <f t="shared" si="5"/>
        <v>1.6977925559884559</v>
      </c>
      <c r="AG34" s="112"/>
      <c r="AH34" s="100"/>
      <c r="AI34" s="100">
        <f>Q34-T34-V34-('Economic Model'!H$49/100)</f>
        <v>0.59638730158730158</v>
      </c>
      <c r="AJ34" s="100"/>
      <c r="AK34" s="100">
        <f t="shared" si="6"/>
        <v>0.4157373015873016</v>
      </c>
      <c r="AL34" s="100"/>
      <c r="AM34" s="100">
        <f t="shared" si="16"/>
        <v>0.202207444011544</v>
      </c>
      <c r="AN34" s="87"/>
      <c r="AO34" s="15"/>
      <c r="AP34" s="88"/>
      <c r="AQ34" s="100">
        <f>'Returns per Bu.'!AJ34/'Economic Model'!C$30</f>
        <v>0.29044750430292599</v>
      </c>
      <c r="AR34" s="100"/>
      <c r="AS34" s="100">
        <f t="shared" si="14"/>
        <v>0.68821989968803798</v>
      </c>
      <c r="AT34" s="100"/>
      <c r="AU34" s="100">
        <f>'Returns per Bu.'!AN34/'Economic Model'!C$30</f>
        <v>0.97866740399096397</v>
      </c>
      <c r="AV34" s="112"/>
      <c r="AW34" s="111"/>
      <c r="AX34" s="100">
        <f t="shared" si="8"/>
        <v>1.479517403990964</v>
      </c>
      <c r="AY34" s="100"/>
      <c r="AZ34" s="100">
        <f t="shared" si="9"/>
        <v>1.6930472615667216</v>
      </c>
      <c r="BA34" s="112"/>
      <c r="BB34" s="100"/>
      <c r="BC34" s="100"/>
      <c r="BD34" s="100">
        <f t="shared" si="10"/>
        <v>0.80770481823125828</v>
      </c>
      <c r="BE34" s="100"/>
      <c r="BF34" s="100">
        <f t="shared" si="11"/>
        <v>0.59417496065550068</v>
      </c>
      <c r="BG34" s="100"/>
      <c r="BH34" s="100">
        <f t="shared" si="12"/>
        <v>0.202207444011544</v>
      </c>
      <c r="BI34" s="100"/>
      <c r="BJ34" s="100">
        <f t="shared" si="13"/>
        <v>0.39196751664395668</v>
      </c>
      <c r="BK34" s="57"/>
      <c r="BM34" s="79"/>
      <c r="BN34" s="79"/>
    </row>
    <row r="35" spans="1:66" ht="13.15" x14ac:dyDescent="0.4">
      <c r="A35" s="6">
        <v>39142</v>
      </c>
      <c r="B35" s="6"/>
      <c r="C35" s="55"/>
      <c r="D35" s="100">
        <f>Data!D28+'Economic Model'!C$63</f>
        <v>2.19</v>
      </c>
      <c r="E35" s="101"/>
      <c r="F35" s="102">
        <f>Data!F28+'Economic Model'!C$64</f>
        <v>129.28571428571428</v>
      </c>
      <c r="G35" s="101"/>
      <c r="H35" s="100">
        <f>Data!H28+'Economic Model'!C$65</f>
        <v>3.7503690476190483</v>
      </c>
      <c r="I35" s="101"/>
      <c r="J35" s="103">
        <f>Data!J28+'Economic Model'!C$66</f>
        <v>9.2799999999999994</v>
      </c>
      <c r="K35" s="16"/>
      <c r="L35" s="91"/>
      <c r="M35" s="100">
        <f t="shared" si="2"/>
        <v>2.19</v>
      </c>
      <c r="N35" s="115"/>
      <c r="O35" s="100">
        <f>F35/2000*'Economic Model'!C$32/'Economic Model'!C$30</f>
        <v>0.39247448979591842</v>
      </c>
      <c r="P35" s="100"/>
      <c r="Q35" s="100">
        <f t="shared" si="17"/>
        <v>2.5824744897959184</v>
      </c>
      <c r="R35" s="115"/>
      <c r="S35" s="116"/>
      <c r="T35" s="100">
        <f>H35/'Economic Model'!C$30</f>
        <v>1.339417517006803</v>
      </c>
      <c r="U35" s="115"/>
      <c r="V35" s="100">
        <f>J35/1000*'Economic Model'!C$33</f>
        <v>0.27839999999999998</v>
      </c>
      <c r="W35" s="115"/>
      <c r="X35" s="100">
        <f>('Economic Model'!H$43+'Economic Model'!H$51)/100</f>
        <v>0.21914999999999998</v>
      </c>
      <c r="Y35" s="115"/>
      <c r="Z35" s="100">
        <f t="shared" si="3"/>
        <v>1.8369675170068029</v>
      </c>
      <c r="AA35" s="115"/>
      <c r="AB35" s="100">
        <f>'Economic Model'!H$58/100</f>
        <v>0.2135298575757576</v>
      </c>
      <c r="AC35" s="115"/>
      <c r="AD35" s="100">
        <f t="shared" si="4"/>
        <v>2.0504973745825605</v>
      </c>
      <c r="AE35" s="115"/>
      <c r="AF35" s="100">
        <f t="shared" si="5"/>
        <v>1.6580228847866421</v>
      </c>
      <c r="AG35" s="112"/>
      <c r="AH35" s="100"/>
      <c r="AI35" s="100">
        <f>Q35-T35-V35-('Economic Model'!H$49/100)</f>
        <v>0.92615697278911546</v>
      </c>
      <c r="AJ35" s="100"/>
      <c r="AK35" s="100">
        <f t="shared" si="6"/>
        <v>0.74550697278911549</v>
      </c>
      <c r="AL35" s="100"/>
      <c r="AM35" s="100">
        <f t="shared" si="16"/>
        <v>0.53197711521335789</v>
      </c>
      <c r="AN35" s="87"/>
      <c r="AO35" s="15"/>
      <c r="AP35" s="88"/>
      <c r="AQ35" s="100">
        <f>'Returns per Bu.'!AJ35/'Economic Model'!C$30</f>
        <v>0.29044750430292599</v>
      </c>
      <c r="AR35" s="100"/>
      <c r="AS35" s="100">
        <f t="shared" si="14"/>
        <v>0.69122194693954386</v>
      </c>
      <c r="AT35" s="100"/>
      <c r="AU35" s="100">
        <f>'Returns per Bu.'!AN35/'Economic Model'!C$30</f>
        <v>0.98166945124246985</v>
      </c>
      <c r="AV35" s="112"/>
      <c r="AW35" s="111"/>
      <c r="AX35" s="100">
        <f t="shared" si="8"/>
        <v>1.4792194512424697</v>
      </c>
      <c r="AY35" s="100"/>
      <c r="AZ35" s="100">
        <f t="shared" si="9"/>
        <v>1.6927493088182273</v>
      </c>
      <c r="BA35" s="112"/>
      <c r="BB35" s="100"/>
      <c r="BC35" s="100"/>
      <c r="BD35" s="100">
        <f t="shared" si="10"/>
        <v>1.1032550385534488</v>
      </c>
      <c r="BE35" s="100"/>
      <c r="BF35" s="100">
        <f t="shared" si="11"/>
        <v>0.88972518097769115</v>
      </c>
      <c r="BG35" s="100"/>
      <c r="BH35" s="100">
        <f t="shared" si="12"/>
        <v>0.531977115213358</v>
      </c>
      <c r="BI35" s="100"/>
      <c r="BJ35" s="100">
        <f t="shared" si="13"/>
        <v>0.35774806576433316</v>
      </c>
      <c r="BK35" s="57"/>
      <c r="BM35" s="79"/>
      <c r="BN35" s="79"/>
    </row>
    <row r="36" spans="1:66" ht="13.15" x14ac:dyDescent="0.4">
      <c r="A36" s="8">
        <v>39173</v>
      </c>
      <c r="B36" s="8"/>
      <c r="C36" s="55"/>
      <c r="D36" s="100">
        <f>Data!D29+'Economic Model'!C$63</f>
        <v>2.16</v>
      </c>
      <c r="E36" s="101"/>
      <c r="F36" s="102">
        <f>Data!F29+'Economic Model'!C$64</f>
        <v>112.42857142857143</v>
      </c>
      <c r="G36" s="101"/>
      <c r="H36" s="100">
        <f>Data!H29+'Economic Model'!C$65</f>
        <v>3.3292857142857133</v>
      </c>
      <c r="I36" s="101"/>
      <c r="J36" s="103">
        <f>Data!J29+'Economic Model'!C$66</f>
        <v>8.58</v>
      </c>
      <c r="K36" s="16"/>
      <c r="L36" s="91"/>
      <c r="M36" s="100">
        <f t="shared" si="2"/>
        <v>2.16</v>
      </c>
      <c r="N36" s="115"/>
      <c r="O36" s="100">
        <f>F36/2000*'Economic Model'!C$32/'Economic Model'!C$30</f>
        <v>0.34130102040816335</v>
      </c>
      <c r="P36" s="100"/>
      <c r="Q36" s="100">
        <f t="shared" si="17"/>
        <v>2.5013010204081634</v>
      </c>
      <c r="R36" s="115"/>
      <c r="S36" s="116"/>
      <c r="T36" s="100">
        <f>H36/'Economic Model'!C$30</f>
        <v>1.1890306122448977</v>
      </c>
      <c r="U36" s="115"/>
      <c r="V36" s="100">
        <f>J36/1000*'Economic Model'!C$33</f>
        <v>0.25740000000000002</v>
      </c>
      <c r="W36" s="115"/>
      <c r="X36" s="100">
        <f>('Economic Model'!H$43+'Economic Model'!H$51)/100</f>
        <v>0.21914999999999998</v>
      </c>
      <c r="Y36" s="115"/>
      <c r="Z36" s="100">
        <f t="shared" si="3"/>
        <v>1.6655806122448977</v>
      </c>
      <c r="AA36" s="115"/>
      <c r="AB36" s="100">
        <f>'Economic Model'!H$58/100</f>
        <v>0.2135298575757576</v>
      </c>
      <c r="AC36" s="115"/>
      <c r="AD36" s="100">
        <f t="shared" si="4"/>
        <v>1.8791104698206553</v>
      </c>
      <c r="AE36" s="115"/>
      <c r="AF36" s="100">
        <f t="shared" si="5"/>
        <v>1.5378094494124919</v>
      </c>
      <c r="AG36" s="112"/>
      <c r="AH36" s="100"/>
      <c r="AI36" s="100">
        <f>Q36-T36-V36-('Economic Model'!H$49/100)</f>
        <v>1.0163704081632656</v>
      </c>
      <c r="AJ36" s="100"/>
      <c r="AK36" s="100">
        <f t="shared" si="6"/>
        <v>0.83572040816326565</v>
      </c>
      <c r="AL36" s="100"/>
      <c r="AM36" s="100">
        <f t="shared" si="16"/>
        <v>0.62219055058750805</v>
      </c>
      <c r="AN36" s="87"/>
      <c r="AO36" s="15"/>
      <c r="AP36" s="88"/>
      <c r="AQ36" s="100">
        <f>'Returns per Bu.'!AJ36/'Economic Model'!C$30</f>
        <v>0.29044750430292599</v>
      </c>
      <c r="AR36" s="100"/>
      <c r="AS36" s="100">
        <f t="shared" si="14"/>
        <v>0.69422399419104996</v>
      </c>
      <c r="AT36" s="100"/>
      <c r="AU36" s="100">
        <f>'Returns per Bu.'!AN36/'Economic Model'!C$30</f>
        <v>0.98467149849397595</v>
      </c>
      <c r="AV36" s="112"/>
      <c r="AW36" s="111"/>
      <c r="AX36" s="100">
        <f t="shared" si="8"/>
        <v>1.461221498493976</v>
      </c>
      <c r="AY36" s="100"/>
      <c r="AZ36" s="100">
        <f t="shared" si="9"/>
        <v>1.6747513560697336</v>
      </c>
      <c r="BA36" s="112"/>
      <c r="BB36" s="100"/>
      <c r="BC36" s="100"/>
      <c r="BD36" s="100">
        <f t="shared" si="10"/>
        <v>1.0400795219141874</v>
      </c>
      <c r="BE36" s="100"/>
      <c r="BF36" s="100">
        <f t="shared" si="11"/>
        <v>0.8265496643384298</v>
      </c>
      <c r="BG36" s="100"/>
      <c r="BH36" s="100">
        <f t="shared" si="12"/>
        <v>0.62219055058750805</v>
      </c>
      <c r="BI36" s="100"/>
      <c r="BJ36" s="100">
        <f t="shared" si="13"/>
        <v>0.20435911375092175</v>
      </c>
      <c r="BK36" s="57"/>
      <c r="BM36" s="79"/>
      <c r="BN36" s="79"/>
    </row>
    <row r="37" spans="1:66" ht="13.15" x14ac:dyDescent="0.4">
      <c r="A37" s="6">
        <v>39203</v>
      </c>
      <c r="B37" s="6"/>
      <c r="C37" s="55"/>
      <c r="D37" s="100">
        <f>Data!D30+'Economic Model'!C$63</f>
        <v>2.17</v>
      </c>
      <c r="E37" s="101"/>
      <c r="F37" s="102">
        <f>Data!F30+'Economic Model'!C$64</f>
        <v>102.17045454545455</v>
      </c>
      <c r="G37" s="101"/>
      <c r="H37" s="100">
        <f>Data!H30+'Economic Model'!C$65</f>
        <v>3.4418181818181819</v>
      </c>
      <c r="I37" s="101"/>
      <c r="J37" s="103">
        <f>Data!J30+'Economic Model'!C$66</f>
        <v>8</v>
      </c>
      <c r="K37" s="16"/>
      <c r="L37" s="91"/>
      <c r="M37" s="100">
        <f t="shared" si="2"/>
        <v>2.17</v>
      </c>
      <c r="N37" s="115"/>
      <c r="O37" s="100">
        <f>F37/2000*'Economic Model'!C$32/'Economic Model'!C$30</f>
        <v>0.31016030844155845</v>
      </c>
      <c r="P37" s="100"/>
      <c r="Q37" s="100">
        <f t="shared" si="17"/>
        <v>2.4801603084415582</v>
      </c>
      <c r="R37" s="115"/>
      <c r="S37" s="116"/>
      <c r="T37" s="100">
        <f>H37/'Economic Model'!C$30</f>
        <v>1.2292207792207792</v>
      </c>
      <c r="U37" s="115"/>
      <c r="V37" s="100">
        <f>J37/1000*'Economic Model'!C$33</f>
        <v>0.24</v>
      </c>
      <c r="W37" s="115"/>
      <c r="X37" s="100">
        <f>('Economic Model'!H$43+'Economic Model'!H$51)/100</f>
        <v>0.21914999999999998</v>
      </c>
      <c r="Y37" s="115"/>
      <c r="Z37" s="100">
        <f t="shared" si="3"/>
        <v>1.6883707792207792</v>
      </c>
      <c r="AA37" s="115"/>
      <c r="AB37" s="100">
        <f>'Economic Model'!H$58/100</f>
        <v>0.2135298575757576</v>
      </c>
      <c r="AC37" s="115"/>
      <c r="AD37" s="100">
        <f t="shared" si="4"/>
        <v>1.9019006367965368</v>
      </c>
      <c r="AE37" s="115"/>
      <c r="AF37" s="100">
        <f t="shared" si="5"/>
        <v>1.5917403283549783</v>
      </c>
      <c r="AG37" s="112"/>
      <c r="AH37" s="100"/>
      <c r="AI37" s="100">
        <f>Q37-T37-V37-('Economic Model'!H$49/100)</f>
        <v>0.97243952922077903</v>
      </c>
      <c r="AJ37" s="100"/>
      <c r="AK37" s="100">
        <f t="shared" si="6"/>
        <v>0.79178952922077905</v>
      </c>
      <c r="AL37" s="100"/>
      <c r="AM37" s="100">
        <f t="shared" si="16"/>
        <v>0.57825967164502146</v>
      </c>
      <c r="AN37" s="87"/>
      <c r="AO37" s="15"/>
      <c r="AP37" s="88"/>
      <c r="AQ37" s="100">
        <f>'Returns per Bu.'!AJ37/'Economic Model'!C$30</f>
        <v>0.29044750430292599</v>
      </c>
      <c r="AR37" s="100"/>
      <c r="AS37" s="100">
        <f t="shared" si="14"/>
        <v>0.69722604144255607</v>
      </c>
      <c r="AT37" s="100"/>
      <c r="AU37" s="100">
        <f>'Returns per Bu.'!AN37/'Economic Model'!C$30</f>
        <v>0.98767354574548205</v>
      </c>
      <c r="AV37" s="112"/>
      <c r="AW37" s="111"/>
      <c r="AX37" s="100">
        <f t="shared" si="8"/>
        <v>1.4468235457454819</v>
      </c>
      <c r="AY37" s="100"/>
      <c r="AZ37" s="100">
        <f t="shared" si="9"/>
        <v>1.6603534033212395</v>
      </c>
      <c r="BA37" s="112"/>
      <c r="BB37" s="100"/>
      <c r="BC37" s="100"/>
      <c r="BD37" s="100">
        <f t="shared" si="10"/>
        <v>1.0333367626960763</v>
      </c>
      <c r="BE37" s="100"/>
      <c r="BF37" s="100">
        <f t="shared" si="11"/>
        <v>0.81980690512031873</v>
      </c>
      <c r="BG37" s="100"/>
      <c r="BH37" s="100">
        <f t="shared" si="12"/>
        <v>0.57825967164502157</v>
      </c>
      <c r="BI37" s="100"/>
      <c r="BJ37" s="100">
        <f t="shared" si="13"/>
        <v>0.24154723347529716</v>
      </c>
      <c r="BK37" s="57"/>
      <c r="BM37" s="79"/>
      <c r="BN37" s="79"/>
    </row>
    <row r="38" spans="1:66" ht="13.15" x14ac:dyDescent="0.4">
      <c r="A38" s="8">
        <v>39234</v>
      </c>
      <c r="B38" s="8"/>
      <c r="C38" s="55"/>
      <c r="D38" s="100">
        <f>Data!D31+'Economic Model'!C$63</f>
        <v>2.09</v>
      </c>
      <c r="E38" s="101"/>
      <c r="F38" s="102">
        <f>Data!F31+'Economic Model'!C$64</f>
        <v>96.642857142857139</v>
      </c>
      <c r="G38" s="101"/>
      <c r="H38" s="100">
        <f>Data!H31+'Economic Model'!C$65</f>
        <v>3.6492857142857154</v>
      </c>
      <c r="I38" s="101"/>
      <c r="J38" s="103">
        <f>Data!J31+'Economic Model'!C$66</f>
        <v>8.58</v>
      </c>
      <c r="K38" s="16"/>
      <c r="L38" s="91"/>
      <c r="M38" s="100">
        <f t="shared" si="2"/>
        <v>2.09</v>
      </c>
      <c r="N38" s="115"/>
      <c r="O38" s="100">
        <f>F38/2000*'Economic Model'!C$32/'Economic Model'!C$30</f>
        <v>0.29338010204081638</v>
      </c>
      <c r="P38" s="100"/>
      <c r="Q38" s="100">
        <f t="shared" si="17"/>
        <v>2.3833801020408161</v>
      </c>
      <c r="R38" s="115"/>
      <c r="S38" s="116"/>
      <c r="T38" s="100">
        <f>H38/'Economic Model'!C$30</f>
        <v>1.3033163265306127</v>
      </c>
      <c r="U38" s="115"/>
      <c r="V38" s="100">
        <f>J38/1000*'Economic Model'!C$33</f>
        <v>0.25740000000000002</v>
      </c>
      <c r="W38" s="115"/>
      <c r="X38" s="100">
        <f>('Economic Model'!H$43+'Economic Model'!H$51)/100</f>
        <v>0.21914999999999998</v>
      </c>
      <c r="Y38" s="115"/>
      <c r="Z38" s="100">
        <f t="shared" si="3"/>
        <v>1.7798663265306127</v>
      </c>
      <c r="AA38" s="115"/>
      <c r="AB38" s="100">
        <f>'Economic Model'!H$58/100</f>
        <v>0.2135298575757576</v>
      </c>
      <c r="AC38" s="115"/>
      <c r="AD38" s="100">
        <f t="shared" si="4"/>
        <v>1.9933961841063703</v>
      </c>
      <c r="AE38" s="115"/>
      <c r="AF38" s="100">
        <f t="shared" si="5"/>
        <v>1.7000160820655539</v>
      </c>
      <c r="AG38" s="112"/>
      <c r="AH38" s="100"/>
      <c r="AI38" s="100">
        <f>Q38-T38-V38-('Economic Model'!H$49/100)</f>
        <v>0.78416377551020333</v>
      </c>
      <c r="AJ38" s="100"/>
      <c r="AK38" s="100">
        <f t="shared" si="6"/>
        <v>0.60351377551020335</v>
      </c>
      <c r="AL38" s="100"/>
      <c r="AM38" s="100">
        <f t="shared" si="16"/>
        <v>0.38998391793444576</v>
      </c>
      <c r="AN38" s="87"/>
      <c r="AO38" s="15"/>
      <c r="AP38" s="88"/>
      <c r="AQ38" s="100">
        <f>'Returns per Bu.'!AJ38/'Economic Model'!C$30</f>
        <v>0.29044750430292599</v>
      </c>
      <c r="AR38" s="100"/>
      <c r="AS38" s="100">
        <f t="shared" si="14"/>
        <v>0.70022808869406206</v>
      </c>
      <c r="AT38" s="100"/>
      <c r="AU38" s="100">
        <f>'Returns per Bu.'!AN38/'Economic Model'!C$30</f>
        <v>0.99067559299698804</v>
      </c>
      <c r="AV38" s="112"/>
      <c r="AW38" s="111"/>
      <c r="AX38" s="100">
        <f t="shared" si="8"/>
        <v>1.467225592996988</v>
      </c>
      <c r="AY38" s="100"/>
      <c r="AZ38" s="100">
        <f t="shared" si="9"/>
        <v>1.6807554505727456</v>
      </c>
      <c r="BA38" s="112"/>
      <c r="BB38" s="100"/>
      <c r="BC38" s="100"/>
      <c r="BD38" s="100">
        <f t="shared" si="10"/>
        <v>0.91615450904382811</v>
      </c>
      <c r="BE38" s="100"/>
      <c r="BF38" s="100">
        <f t="shared" si="11"/>
        <v>0.70262465146807052</v>
      </c>
      <c r="BG38" s="100"/>
      <c r="BH38" s="100">
        <f t="shared" si="12"/>
        <v>0.38998391793444587</v>
      </c>
      <c r="BI38" s="100"/>
      <c r="BJ38" s="100">
        <f t="shared" si="13"/>
        <v>0.31264073353362465</v>
      </c>
      <c r="BK38" s="57"/>
      <c r="BM38" s="79"/>
      <c r="BN38" s="79"/>
    </row>
    <row r="39" spans="1:66" ht="13.15" x14ac:dyDescent="0.4">
      <c r="A39" s="6">
        <v>39264</v>
      </c>
      <c r="B39" s="6"/>
      <c r="C39" s="55"/>
      <c r="D39" s="100">
        <f>Data!D32+'Economic Model'!C$63</f>
        <v>1.97</v>
      </c>
      <c r="E39" s="101"/>
      <c r="F39" s="102">
        <f>Data!F32+'Economic Model'!C$64</f>
        <v>93.88095238095238</v>
      </c>
      <c r="G39" s="101"/>
      <c r="H39" s="100">
        <f>Data!H32+'Economic Model'!C$65</f>
        <v>3.013363571428572</v>
      </c>
      <c r="I39" s="101"/>
      <c r="J39" s="103">
        <f>Data!J32+'Economic Model'!C$66</f>
        <v>8.61</v>
      </c>
      <c r="K39" s="16"/>
      <c r="L39" s="91"/>
      <c r="M39" s="100">
        <f t="shared" si="2"/>
        <v>1.97</v>
      </c>
      <c r="N39" s="115"/>
      <c r="O39" s="100">
        <f>F39/2000*'Economic Model'!C$32/'Economic Model'!C$30</f>
        <v>0.28499574829931973</v>
      </c>
      <c r="P39" s="100"/>
      <c r="Q39" s="100">
        <f t="shared" si="17"/>
        <v>2.2549957482993195</v>
      </c>
      <c r="R39" s="115"/>
      <c r="S39" s="116"/>
      <c r="T39" s="100">
        <f>H39/'Economic Model'!C$30</f>
        <v>1.0762012755102044</v>
      </c>
      <c r="U39" s="115"/>
      <c r="V39" s="100">
        <f>J39/1000*'Economic Model'!C$33</f>
        <v>0.25829999999999997</v>
      </c>
      <c r="W39" s="115"/>
      <c r="X39" s="100">
        <f>('Economic Model'!H$43+'Economic Model'!H$51)/100</f>
        <v>0.21914999999999998</v>
      </c>
      <c r="Y39" s="115"/>
      <c r="Z39" s="100">
        <f t="shared" si="3"/>
        <v>1.5536512755102043</v>
      </c>
      <c r="AA39" s="115"/>
      <c r="AB39" s="100">
        <f>'Economic Model'!H$58/100</f>
        <v>0.2135298575757576</v>
      </c>
      <c r="AC39" s="115"/>
      <c r="AD39" s="100">
        <f t="shared" si="4"/>
        <v>1.7671811330859619</v>
      </c>
      <c r="AE39" s="115"/>
      <c r="AF39" s="100">
        <f t="shared" si="5"/>
        <v>1.4821853847866422</v>
      </c>
      <c r="AG39" s="112"/>
      <c r="AH39" s="100"/>
      <c r="AI39" s="100">
        <f>Q39-T39-V39-('Economic Model'!H$49/100)</f>
        <v>0.88199447278911514</v>
      </c>
      <c r="AJ39" s="100"/>
      <c r="AK39" s="100">
        <f t="shared" si="6"/>
        <v>0.70134447278911516</v>
      </c>
      <c r="AL39" s="100"/>
      <c r="AM39" s="100">
        <f t="shared" si="16"/>
        <v>0.48781461521335756</v>
      </c>
      <c r="AN39" s="87"/>
      <c r="AO39" s="15"/>
      <c r="AP39" s="88"/>
      <c r="AQ39" s="100">
        <f>'Returns per Bu.'!AJ39/'Economic Model'!C$30</f>
        <v>0.29044750430292599</v>
      </c>
      <c r="AR39" s="100"/>
      <c r="AS39" s="100">
        <f t="shared" si="14"/>
        <v>0.70323013594556805</v>
      </c>
      <c r="AT39" s="100"/>
      <c r="AU39" s="100">
        <f>'Returns per Bu.'!AN39/'Economic Model'!C$30</f>
        <v>0.99367764024849403</v>
      </c>
      <c r="AV39" s="112"/>
      <c r="AW39" s="111"/>
      <c r="AX39" s="100">
        <f t="shared" si="8"/>
        <v>1.4711276402484939</v>
      </c>
      <c r="AY39" s="100"/>
      <c r="AZ39" s="100">
        <f t="shared" si="9"/>
        <v>1.6846574978242514</v>
      </c>
      <c r="BA39" s="112"/>
      <c r="BB39" s="100"/>
      <c r="BC39" s="100"/>
      <c r="BD39" s="100">
        <f t="shared" si="10"/>
        <v>0.78386810805082563</v>
      </c>
      <c r="BE39" s="100"/>
      <c r="BF39" s="100">
        <f t="shared" si="11"/>
        <v>0.57033825047506803</v>
      </c>
      <c r="BG39" s="100"/>
      <c r="BH39" s="100">
        <f t="shared" si="12"/>
        <v>0.48781461521335767</v>
      </c>
      <c r="BI39" s="100"/>
      <c r="BJ39" s="100">
        <f t="shared" si="13"/>
        <v>8.252363526171036E-2</v>
      </c>
      <c r="BK39" s="57"/>
      <c r="BM39" s="79"/>
      <c r="BN39" s="79"/>
    </row>
    <row r="40" spans="1:66" ht="13.15" x14ac:dyDescent="0.4">
      <c r="A40" s="8">
        <v>39295</v>
      </c>
      <c r="B40" s="6"/>
      <c r="C40" s="55"/>
      <c r="D40" s="100">
        <f>Data!D33+'Economic Model'!C$63</f>
        <v>1.86</v>
      </c>
      <c r="E40" s="101"/>
      <c r="F40" s="102">
        <f>Data!F33+'Economic Model'!C$64</f>
        <v>92.413043478260875</v>
      </c>
      <c r="G40" s="101"/>
      <c r="H40" s="100">
        <f>Data!H33+'Economic Model'!C$65</f>
        <v>3.0681576086956519</v>
      </c>
      <c r="I40" s="101"/>
      <c r="J40" s="103">
        <f>Data!J33+'Economic Model'!C$66</f>
        <v>7.88</v>
      </c>
      <c r="K40" s="16"/>
      <c r="L40" s="91"/>
      <c r="M40" s="100">
        <f t="shared" si="2"/>
        <v>1.86</v>
      </c>
      <c r="N40" s="115"/>
      <c r="O40" s="100">
        <f>F40/2000*'Economic Model'!C$32/'Economic Model'!C$30</f>
        <v>0.28053959627329195</v>
      </c>
      <c r="P40" s="100"/>
      <c r="Q40" s="100">
        <f t="shared" si="17"/>
        <v>2.140539596273292</v>
      </c>
      <c r="R40" s="115"/>
      <c r="S40" s="116"/>
      <c r="T40" s="100">
        <f>H40/'Economic Model'!C$30</f>
        <v>1.0957705745341615</v>
      </c>
      <c r="U40" s="115"/>
      <c r="V40" s="100">
        <f>J40/1000*'Economic Model'!C$33</f>
        <v>0.2364</v>
      </c>
      <c r="W40" s="115"/>
      <c r="X40" s="100">
        <f>('Economic Model'!H$43+'Economic Model'!H$51)/100</f>
        <v>0.21914999999999998</v>
      </c>
      <c r="Y40" s="115"/>
      <c r="Z40" s="100">
        <f t="shared" si="3"/>
        <v>1.5513205745341614</v>
      </c>
      <c r="AA40" s="115"/>
      <c r="AB40" s="100">
        <f>'Economic Model'!H$58/100</f>
        <v>0.2135298575757576</v>
      </c>
      <c r="AC40" s="115"/>
      <c r="AD40" s="100">
        <f t="shared" si="4"/>
        <v>1.764850432109919</v>
      </c>
      <c r="AE40" s="115"/>
      <c r="AF40" s="100">
        <f t="shared" si="5"/>
        <v>1.484310835836627</v>
      </c>
      <c r="AG40" s="112"/>
      <c r="AH40" s="100"/>
      <c r="AI40" s="100">
        <f>Q40-T40-V40-('Economic Model'!H$49/100)</f>
        <v>0.76986902173913063</v>
      </c>
      <c r="AJ40" s="100"/>
      <c r="AK40" s="100">
        <f t="shared" si="6"/>
        <v>0.58921902173913066</v>
      </c>
      <c r="AL40" s="100"/>
      <c r="AM40" s="100">
        <f t="shared" si="16"/>
        <v>0.37568916416337306</v>
      </c>
      <c r="AN40" s="87"/>
      <c r="AO40" s="15"/>
      <c r="AP40" s="88"/>
      <c r="AQ40" s="100">
        <f>'Returns per Bu.'!AJ40/'Economic Model'!C$30</f>
        <v>0.29044750430292599</v>
      </c>
      <c r="AR40" s="100"/>
      <c r="AS40" s="100">
        <f t="shared" si="14"/>
        <v>0.70623218319707404</v>
      </c>
      <c r="AT40" s="100"/>
      <c r="AU40" s="100">
        <f>'Returns per Bu.'!AN40/'Economic Model'!C$30</f>
        <v>0.99667968750000002</v>
      </c>
      <c r="AV40" s="112"/>
      <c r="AW40" s="111"/>
      <c r="AX40" s="100">
        <f t="shared" si="8"/>
        <v>1.4522296875</v>
      </c>
      <c r="AY40" s="100"/>
      <c r="AZ40" s="100">
        <f t="shared" si="9"/>
        <v>1.6657595450757576</v>
      </c>
      <c r="BA40" s="112"/>
      <c r="BB40" s="100"/>
      <c r="BC40" s="100"/>
      <c r="BD40" s="100">
        <f t="shared" si="10"/>
        <v>0.68830990877329201</v>
      </c>
      <c r="BE40" s="100"/>
      <c r="BF40" s="100">
        <f t="shared" si="11"/>
        <v>0.47478005119753441</v>
      </c>
      <c r="BG40" s="100"/>
      <c r="BH40" s="100">
        <f t="shared" si="12"/>
        <v>0.37568916416337295</v>
      </c>
      <c r="BI40" s="100"/>
      <c r="BJ40" s="100">
        <f t="shared" si="13"/>
        <v>9.9090887034161468E-2</v>
      </c>
      <c r="BK40" s="57"/>
      <c r="BM40" s="79"/>
      <c r="BN40" s="79"/>
    </row>
    <row r="41" spans="1:66" ht="13.15" x14ac:dyDescent="0.4">
      <c r="A41" s="6">
        <v>39326</v>
      </c>
      <c r="B41" s="6"/>
      <c r="C41" s="55"/>
      <c r="D41" s="100">
        <f>Data!D34+'Economic Model'!C$63</f>
        <v>1.5768421052631594</v>
      </c>
      <c r="E41" s="101"/>
      <c r="F41" s="102">
        <f>Data!F34+'Economic Model'!C$64</f>
        <v>99.973684210526315</v>
      </c>
      <c r="G41" s="101"/>
      <c r="H41" s="100">
        <f>Data!H34+'Economic Model'!C$65</f>
        <v>3.161973684210527</v>
      </c>
      <c r="I41" s="101"/>
      <c r="J41" s="103">
        <f>Data!J34+'Economic Model'!C$66</f>
        <v>7.48</v>
      </c>
      <c r="K41" s="16"/>
      <c r="L41" s="91"/>
      <c r="M41" s="100">
        <f t="shared" si="2"/>
        <v>1.5768421052631594</v>
      </c>
      <c r="N41" s="115"/>
      <c r="O41" s="100">
        <f>F41/2000*'Economic Model'!C$32/'Economic Model'!C$30</f>
        <v>0.30349154135338346</v>
      </c>
      <c r="P41" s="100"/>
      <c r="Q41" s="100">
        <f t="shared" si="17"/>
        <v>1.8803336466165428</v>
      </c>
      <c r="R41" s="115"/>
      <c r="S41" s="116"/>
      <c r="T41" s="100">
        <f>H41/'Economic Model'!C$30</f>
        <v>1.1292763157894741</v>
      </c>
      <c r="U41" s="115"/>
      <c r="V41" s="100">
        <f>J41/1000*'Economic Model'!C$33</f>
        <v>0.22440000000000002</v>
      </c>
      <c r="W41" s="115"/>
      <c r="X41" s="100">
        <f>('Economic Model'!H$43+'Economic Model'!H$51)/100</f>
        <v>0.21914999999999998</v>
      </c>
      <c r="Y41" s="115"/>
      <c r="Z41" s="100">
        <f t="shared" si="3"/>
        <v>1.572826315789474</v>
      </c>
      <c r="AA41" s="115"/>
      <c r="AB41" s="100">
        <f>'Economic Model'!H$58/100</f>
        <v>0.2135298575757576</v>
      </c>
      <c r="AC41" s="115"/>
      <c r="AD41" s="100">
        <f t="shared" si="4"/>
        <v>1.7863561733652316</v>
      </c>
      <c r="AE41" s="115"/>
      <c r="AF41" s="100">
        <f t="shared" si="5"/>
        <v>1.4828646320118481</v>
      </c>
      <c r="AG41" s="112"/>
      <c r="AH41" s="100"/>
      <c r="AI41" s="100">
        <f>Q41-T41-V41-('Economic Model'!H$49/100)</f>
        <v>0.48815733082706869</v>
      </c>
      <c r="AJ41" s="100"/>
      <c r="AK41" s="100">
        <f t="shared" si="6"/>
        <v>0.30750733082706883</v>
      </c>
      <c r="AL41" s="100"/>
      <c r="AM41" s="100">
        <f t="shared" si="16"/>
        <v>9.3977473251311228E-2</v>
      </c>
      <c r="AN41" s="87"/>
      <c r="AO41" s="15"/>
      <c r="AP41" s="88"/>
      <c r="AQ41" s="100">
        <f>'Returns per Bu.'!AJ41/'Economic Model'!C$30</f>
        <v>0.30910609857978277</v>
      </c>
      <c r="AR41" s="100"/>
      <c r="AS41" s="100">
        <f t="shared" si="14"/>
        <v>0.71681690336953496</v>
      </c>
      <c r="AT41" s="100"/>
      <c r="AU41" s="100">
        <f>'Returns per Bu.'!AN41/'Economic Model'!C$30</f>
        <v>1.0259230019493177</v>
      </c>
      <c r="AV41" s="112"/>
      <c r="AW41" s="111"/>
      <c r="AX41" s="100">
        <f t="shared" si="8"/>
        <v>1.4694730019493176</v>
      </c>
      <c r="AY41" s="100"/>
      <c r="AZ41" s="100">
        <f t="shared" si="9"/>
        <v>1.6830028595250752</v>
      </c>
      <c r="BA41" s="112"/>
      <c r="BB41" s="100"/>
      <c r="BC41" s="100"/>
      <c r="BD41" s="100">
        <f t="shared" si="10"/>
        <v>0.41086064466722516</v>
      </c>
      <c r="BE41" s="100"/>
      <c r="BF41" s="100">
        <f t="shared" si="11"/>
        <v>0.19733078709146756</v>
      </c>
      <c r="BG41" s="100"/>
      <c r="BH41" s="100">
        <f t="shared" si="12"/>
        <v>9.3977473251311228E-2</v>
      </c>
      <c r="BI41" s="100"/>
      <c r="BJ41" s="100">
        <f t="shared" si="13"/>
        <v>0.10335331384015634</v>
      </c>
      <c r="BK41" s="57"/>
      <c r="BM41" s="79"/>
      <c r="BN41" s="79"/>
    </row>
    <row r="42" spans="1:66" ht="13.15" x14ac:dyDescent="0.4">
      <c r="A42" s="8">
        <v>39356</v>
      </c>
      <c r="B42" s="6"/>
      <c r="C42" s="55"/>
      <c r="D42" s="100">
        <f>Data!D35+'Economic Model'!C$63</f>
        <v>1.5232608695652179</v>
      </c>
      <c r="E42" s="101"/>
      <c r="F42" s="102">
        <f>Data!F35+'Economic Model'!C$64</f>
        <v>114.71739130434783</v>
      </c>
      <c r="G42" s="101"/>
      <c r="H42" s="100">
        <f>Data!H35+'Economic Model'!C$65</f>
        <v>3.1945951086956517</v>
      </c>
      <c r="I42" s="101"/>
      <c r="J42" s="103">
        <f>Data!J35+'Economic Model'!C$66</f>
        <v>7.48</v>
      </c>
      <c r="K42" s="16"/>
      <c r="L42" s="91"/>
      <c r="M42" s="100">
        <f t="shared" si="2"/>
        <v>1.5232608695652179</v>
      </c>
      <c r="N42" s="115"/>
      <c r="O42" s="100">
        <f>(F42+'Economic Model'!C$64)/2000*'Economic Model'!C$32/'Economic Model'!C$30</f>
        <v>0.3482492236024845</v>
      </c>
      <c r="P42" s="100"/>
      <c r="Q42" s="100">
        <f t="shared" si="17"/>
        <v>1.8715100931677024</v>
      </c>
      <c r="R42" s="115"/>
      <c r="S42" s="116"/>
      <c r="T42" s="100">
        <f>H42/'Economic Model'!C$30</f>
        <v>1.1409268245341613</v>
      </c>
      <c r="U42" s="115"/>
      <c r="V42" s="100">
        <f>J42/1000*'Economic Model'!C$33</f>
        <v>0.22440000000000002</v>
      </c>
      <c r="W42" s="115"/>
      <c r="X42" s="100">
        <f>('Economic Model'!H$43+'Economic Model'!H$51)/100</f>
        <v>0.21914999999999998</v>
      </c>
      <c r="Y42" s="115"/>
      <c r="Z42" s="100">
        <f t="shared" si="3"/>
        <v>1.5844768245341612</v>
      </c>
      <c r="AA42" s="115"/>
      <c r="AB42" s="100">
        <f>'Economic Model'!H$58/100</f>
        <v>0.2135298575757576</v>
      </c>
      <c r="AC42" s="115"/>
      <c r="AD42" s="100">
        <f t="shared" si="4"/>
        <v>1.7980066821099188</v>
      </c>
      <c r="AE42" s="115"/>
      <c r="AF42" s="100">
        <f t="shared" si="5"/>
        <v>1.4497574585074342</v>
      </c>
      <c r="AG42" s="117"/>
      <c r="AH42" s="115"/>
      <c r="AI42" s="100">
        <f>Q42-T42-V42-('Economic Model'!H$49/100)</f>
        <v>0.46768326863354115</v>
      </c>
      <c r="AJ42" s="115"/>
      <c r="AK42" s="100">
        <f t="shared" si="6"/>
        <v>0.28703326863354128</v>
      </c>
      <c r="AL42" s="100"/>
      <c r="AM42" s="100">
        <f t="shared" si="16"/>
        <v>7.3503411057783685E-2</v>
      </c>
      <c r="AN42" s="87"/>
      <c r="AO42" s="15"/>
      <c r="AP42" s="88"/>
      <c r="AQ42" s="100">
        <f>'Returns per Bu.'!AJ42/'Economic Model'!C$30</f>
        <v>0.30910609857978277</v>
      </c>
      <c r="AR42" s="100"/>
      <c r="AS42" s="100">
        <f t="shared" si="14"/>
        <v>0.72022528543581166</v>
      </c>
      <c r="AT42" s="100"/>
      <c r="AU42" s="100">
        <f>'Returns per Bu.'!AN42/'Economic Model'!C$30</f>
        <v>1.0293313840155944</v>
      </c>
      <c r="AV42" s="112"/>
      <c r="AW42" s="111"/>
      <c r="AX42" s="100">
        <f t="shared" si="8"/>
        <v>1.4728813840155943</v>
      </c>
      <c r="AY42" s="100"/>
      <c r="AZ42" s="100">
        <f t="shared" si="9"/>
        <v>1.6864112415913519</v>
      </c>
      <c r="BA42" s="112"/>
      <c r="BB42" s="100"/>
      <c r="BC42" s="100"/>
      <c r="BD42" s="100">
        <f t="shared" si="10"/>
        <v>0.39862870915210813</v>
      </c>
      <c r="BE42" s="100"/>
      <c r="BF42" s="100">
        <f t="shared" si="11"/>
        <v>0.18509885157635053</v>
      </c>
      <c r="BG42" s="100"/>
      <c r="BH42" s="100">
        <f t="shared" si="12"/>
        <v>7.3503411057783685E-2</v>
      </c>
      <c r="BI42" s="100"/>
      <c r="BJ42" s="100">
        <f t="shared" si="13"/>
        <v>0.11159544051856685</v>
      </c>
      <c r="BK42" s="57"/>
      <c r="BM42" s="79"/>
      <c r="BN42" s="79"/>
    </row>
    <row r="43" spans="1:66" ht="13.15" x14ac:dyDescent="0.4">
      <c r="A43" s="6">
        <v>39387</v>
      </c>
      <c r="B43" s="6"/>
      <c r="C43" s="55"/>
      <c r="D43" s="100">
        <f>Data!D36+'Economic Model'!C$63</f>
        <v>1.740454545454545</v>
      </c>
      <c r="E43" s="101"/>
      <c r="F43" s="102">
        <f>Data!F36+'Economic Model'!C$64</f>
        <v>135.10714285714286</v>
      </c>
      <c r="G43" s="101"/>
      <c r="H43" s="100">
        <f>Data!H36+'Economic Model'!C$65</f>
        <v>3.5963095238095235</v>
      </c>
      <c r="I43" s="101"/>
      <c r="J43" s="103">
        <f>Data!J36+'Economic Model'!C$66</f>
        <v>8.5299999999999994</v>
      </c>
      <c r="K43" s="16"/>
      <c r="L43" s="91"/>
      <c r="M43" s="100">
        <f t="shared" si="2"/>
        <v>1.740454545454545</v>
      </c>
      <c r="N43" s="115"/>
      <c r="O43" s="100">
        <f>(F43+'Economic Model'!C$64)/2000*'Economic Model'!C$32/'Economic Model'!C$30</f>
        <v>0.4101466836734694</v>
      </c>
      <c r="P43" s="100"/>
      <c r="Q43" s="100">
        <f t="shared" si="17"/>
        <v>2.1506012291280143</v>
      </c>
      <c r="R43" s="115"/>
      <c r="S43" s="116"/>
      <c r="T43" s="100">
        <f>H43/'Economic Model'!C$30</f>
        <v>1.2843962585034014</v>
      </c>
      <c r="U43" s="115"/>
      <c r="V43" s="100">
        <f>J43/1000*'Economic Model'!C$33</f>
        <v>0.25589999999999996</v>
      </c>
      <c r="W43" s="115"/>
      <c r="X43" s="100">
        <f>('Economic Model'!H$43+'Economic Model'!H$51)/100</f>
        <v>0.21914999999999998</v>
      </c>
      <c r="Y43" s="115"/>
      <c r="Z43" s="100">
        <f t="shared" si="3"/>
        <v>1.7594462585034014</v>
      </c>
      <c r="AA43" s="115"/>
      <c r="AB43" s="100">
        <f>'Economic Model'!H$58/100</f>
        <v>0.2135298575757576</v>
      </c>
      <c r="AC43" s="115"/>
      <c r="AD43" s="100">
        <f t="shared" si="4"/>
        <v>1.972976116079159</v>
      </c>
      <c r="AE43" s="115"/>
      <c r="AF43" s="100">
        <f t="shared" si="5"/>
        <v>1.5628294324056897</v>
      </c>
      <c r="AG43" s="117"/>
      <c r="AH43" s="115"/>
      <c r="AI43" s="100">
        <f>Q43-T43-V43-('Economic Model'!H$49/100)</f>
        <v>0.57180497062461288</v>
      </c>
      <c r="AJ43" s="115"/>
      <c r="AK43" s="100">
        <f t="shared" si="6"/>
        <v>0.39115497062461291</v>
      </c>
      <c r="AL43" s="100"/>
      <c r="AM43" s="100">
        <f t="shared" si="16"/>
        <v>0.17762511304885531</v>
      </c>
      <c r="AN43" s="87"/>
      <c r="AO43" s="15"/>
      <c r="AP43" s="88"/>
      <c r="AQ43" s="100">
        <f>'Returns per Bu.'!AJ43/'Economic Model'!C$30</f>
        <v>0.30910609857978277</v>
      </c>
      <c r="AR43" s="100"/>
      <c r="AS43" s="100">
        <f t="shared" si="14"/>
        <v>0.72363366750208857</v>
      </c>
      <c r="AT43" s="100"/>
      <c r="AU43" s="100">
        <f>'Returns per Bu.'!AN43/'Economic Model'!C$30</f>
        <v>1.0327397660818713</v>
      </c>
      <c r="AV43" s="112"/>
      <c r="AW43" s="111"/>
      <c r="AX43" s="100">
        <f t="shared" si="8"/>
        <v>1.5077897660818713</v>
      </c>
      <c r="AY43" s="100"/>
      <c r="AZ43" s="100">
        <f t="shared" si="9"/>
        <v>1.7213196236576289</v>
      </c>
      <c r="BA43" s="112"/>
      <c r="BB43" s="100"/>
      <c r="BC43" s="100"/>
      <c r="BD43" s="100">
        <f t="shared" si="10"/>
        <v>0.64281146304614301</v>
      </c>
      <c r="BE43" s="100"/>
      <c r="BF43" s="100">
        <f t="shared" si="11"/>
        <v>0.42928160547038541</v>
      </c>
      <c r="BG43" s="100"/>
      <c r="BH43" s="100">
        <f t="shared" si="12"/>
        <v>0.17762511304885531</v>
      </c>
      <c r="BI43" s="100"/>
      <c r="BJ43" s="100">
        <f t="shared" si="13"/>
        <v>0.2516564924215301</v>
      </c>
      <c r="BK43" s="57"/>
      <c r="BM43" s="79"/>
      <c r="BN43" s="79"/>
    </row>
    <row r="44" spans="1:66" ht="13.15" x14ac:dyDescent="0.4">
      <c r="A44" s="75">
        <v>39417</v>
      </c>
      <c r="B44" s="77"/>
      <c r="C44" s="74"/>
      <c r="D44" s="104">
        <f>Data!D37+'Economic Model'!C$63</f>
        <v>1.9428947368421057</v>
      </c>
      <c r="E44" s="105"/>
      <c r="F44" s="106">
        <f>Data!F37+'Economic Model'!C$64</f>
        <v>148.18421052631578</v>
      </c>
      <c r="G44" s="105"/>
      <c r="H44" s="104">
        <f>Data!H37+'Economic Model'!C$65</f>
        <v>4.0218421052631568</v>
      </c>
      <c r="I44" s="105"/>
      <c r="J44" s="107">
        <f>Data!J37+'Economic Model'!C$66</f>
        <v>8.86</v>
      </c>
      <c r="K44" s="78"/>
      <c r="L44" s="93"/>
      <c r="M44" s="104">
        <f>D44</f>
        <v>1.9428947368421057</v>
      </c>
      <c r="N44" s="118"/>
      <c r="O44" s="104">
        <f>(F44+'Economic Model'!C$64)/2000*'Economic Model'!C$32/'Economic Model'!C$30</f>
        <v>0.44984492481203003</v>
      </c>
      <c r="P44" s="104"/>
      <c r="Q44" s="104">
        <f>M44+O44</f>
        <v>2.3927396616541357</v>
      </c>
      <c r="R44" s="118"/>
      <c r="S44" s="119"/>
      <c r="T44" s="104">
        <f>H44/'Economic Model'!C$30</f>
        <v>1.4363721804511276</v>
      </c>
      <c r="U44" s="118"/>
      <c r="V44" s="104">
        <f>J44/1000*'Economic Model'!C$33</f>
        <v>0.26579999999999998</v>
      </c>
      <c r="W44" s="118"/>
      <c r="X44" s="104">
        <f>('Economic Model'!H$43+'Economic Model'!H$51)/100</f>
        <v>0.21914999999999998</v>
      </c>
      <c r="Y44" s="118"/>
      <c r="Z44" s="104">
        <f>T44+V44+X44</f>
        <v>1.9213221804511276</v>
      </c>
      <c r="AA44" s="118"/>
      <c r="AB44" s="104">
        <f>'Economic Model'!H$58/100</f>
        <v>0.2135298575757576</v>
      </c>
      <c r="AC44" s="118"/>
      <c r="AD44" s="104">
        <f>Z44+AB44</f>
        <v>2.1348520380268852</v>
      </c>
      <c r="AE44" s="118"/>
      <c r="AF44" s="104">
        <f>AD44-O44</f>
        <v>1.6850071132148552</v>
      </c>
      <c r="AG44" s="120"/>
      <c r="AH44" s="118"/>
      <c r="AI44" s="100">
        <f>Q44-T44-V44-('Economic Model'!H$49/100)</f>
        <v>0.65206748120300806</v>
      </c>
      <c r="AJ44" s="118"/>
      <c r="AK44" s="104">
        <f>Q44-Z44</f>
        <v>0.47141748120300808</v>
      </c>
      <c r="AL44" s="104"/>
      <c r="AM44" s="104">
        <f>Q44-AD44</f>
        <v>0.25788762362725048</v>
      </c>
      <c r="AN44" s="89"/>
      <c r="AO44" s="15"/>
      <c r="AP44" s="90"/>
      <c r="AQ44" s="104">
        <f>'Returns per Bu.'!AJ44/'Economic Model'!C$30</f>
        <v>0.30910609857978277</v>
      </c>
      <c r="AR44" s="104"/>
      <c r="AS44" s="104">
        <f t="shared" si="14"/>
        <v>0.72704204956836549</v>
      </c>
      <c r="AT44" s="104"/>
      <c r="AU44" s="104">
        <f>'Returns per Bu.'!AN44/'Economic Model'!C$30</f>
        <v>1.0361481481481483</v>
      </c>
      <c r="AV44" s="114"/>
      <c r="AW44" s="113"/>
      <c r="AX44" s="104">
        <f t="shared" si="8"/>
        <v>1.5210981481481483</v>
      </c>
      <c r="AY44" s="104"/>
      <c r="AZ44" s="104">
        <f t="shared" si="9"/>
        <v>1.7346280057239059</v>
      </c>
      <c r="BA44" s="114"/>
      <c r="BB44" s="104"/>
      <c r="BC44" s="104"/>
      <c r="BD44" s="104">
        <f t="shared" si="10"/>
        <v>0.8716415135059874</v>
      </c>
      <c r="BE44" s="104"/>
      <c r="BF44" s="104">
        <f t="shared" si="11"/>
        <v>0.6581116559302298</v>
      </c>
      <c r="BG44" s="104"/>
      <c r="BH44" s="104">
        <f t="shared" si="12"/>
        <v>0.25788762362725048</v>
      </c>
      <c r="BI44" s="104"/>
      <c r="BJ44" s="104">
        <f t="shared" si="13"/>
        <v>0.40022403230297932</v>
      </c>
      <c r="BK44" s="71"/>
      <c r="BM44" s="79"/>
      <c r="BN44" s="79"/>
    </row>
    <row r="45" spans="1:66" ht="13.15" x14ac:dyDescent="0.4">
      <c r="A45" s="22">
        <v>39448</v>
      </c>
      <c r="B45" s="6"/>
      <c r="C45" s="55"/>
      <c r="D45" s="100">
        <f>Data!D38+'Economic Model'!C$63</f>
        <v>2.19</v>
      </c>
      <c r="E45" s="101"/>
      <c r="F45" s="102">
        <f>Data!F38+'Economic Model'!C$64</f>
        <v>175.54545454545453</v>
      </c>
      <c r="G45" s="101"/>
      <c r="H45" s="100">
        <f>Data!H38+'Economic Model'!C$65</f>
        <v>4.5595454545454537</v>
      </c>
      <c r="I45" s="101"/>
      <c r="J45" s="103">
        <f>Data!J38+'Economic Model'!C$66</f>
        <v>8.74</v>
      </c>
      <c r="K45" s="16"/>
      <c r="L45" s="91"/>
      <c r="M45" s="100">
        <f t="shared" ref="M45:M50" si="18">D45</f>
        <v>2.19</v>
      </c>
      <c r="N45" s="115"/>
      <c r="O45" s="100">
        <f>F45/2000*'Economic Model'!C$32/'Economic Model'!C$30</f>
        <v>0.53290584415584419</v>
      </c>
      <c r="P45" s="100"/>
      <c r="Q45" s="100">
        <f t="shared" ref="Q45:Q50" si="19">M45+O45</f>
        <v>2.7229058441558442</v>
      </c>
      <c r="R45" s="115"/>
      <c r="S45" s="116"/>
      <c r="T45" s="100">
        <f>H45/'Economic Model'!C$30</f>
        <v>1.6284090909090907</v>
      </c>
      <c r="U45" s="115"/>
      <c r="V45" s="100">
        <f>J45/1000*'Economic Model'!C$33</f>
        <v>0.26219999999999999</v>
      </c>
      <c r="W45" s="115"/>
      <c r="X45" s="100">
        <f>('Economic Model'!H$43+'Economic Model'!H$51)/100</f>
        <v>0.21914999999999998</v>
      </c>
      <c r="Y45" s="115"/>
      <c r="Z45" s="100">
        <f t="shared" ref="Z45:Z50" si="20">T45+V45+X45</f>
        <v>2.1097590909090909</v>
      </c>
      <c r="AA45" s="115"/>
      <c r="AB45" s="100">
        <f>'Economic Model'!H$58/100</f>
        <v>0.2135298575757576</v>
      </c>
      <c r="AC45" s="115"/>
      <c r="AD45" s="100">
        <f t="shared" ref="AD45:AD50" si="21">Z45+AB45</f>
        <v>2.3232889484848487</v>
      </c>
      <c r="AE45" s="115"/>
      <c r="AF45" s="100">
        <f t="shared" ref="AF45:AF50" si="22">AD45-O45</f>
        <v>1.7903831043290044</v>
      </c>
      <c r="AG45" s="112"/>
      <c r="AH45" s="100"/>
      <c r="AI45" s="108">
        <f>Q45-T45-V45-('Economic Model'!H$49/100)</f>
        <v>0.79379675324675358</v>
      </c>
      <c r="AJ45" s="100"/>
      <c r="AK45" s="100">
        <f t="shared" ref="AK45:AK50" si="23">Q45-Z45</f>
        <v>0.61314675324675338</v>
      </c>
      <c r="AL45" s="100"/>
      <c r="AM45" s="100">
        <f t="shared" ref="AM45:AM50" si="24">Q45-AD45</f>
        <v>0.39961689567099556</v>
      </c>
      <c r="AN45" s="87"/>
      <c r="AO45" s="15"/>
      <c r="AP45" s="88"/>
      <c r="AQ45" s="100">
        <f>'Returns per Bu.'!AJ45/'Economic Model'!C$30</f>
        <v>0.30910609857978277</v>
      </c>
      <c r="AR45" s="100"/>
      <c r="AS45" s="100">
        <f t="shared" si="14"/>
        <v>0.73045043163464218</v>
      </c>
      <c r="AT45" s="100"/>
      <c r="AU45" s="100">
        <f>'Returns per Bu.'!AN45/'Economic Model'!C$30</f>
        <v>1.039556530214425</v>
      </c>
      <c r="AV45" s="112"/>
      <c r="AW45" s="111"/>
      <c r="AX45" s="100">
        <f t="shared" si="8"/>
        <v>1.5209065302144249</v>
      </c>
      <c r="AY45" s="100"/>
      <c r="AZ45" s="100">
        <f t="shared" si="9"/>
        <v>1.7344363877901825</v>
      </c>
      <c r="BA45" s="112"/>
      <c r="BB45" s="100"/>
      <c r="BC45" s="100"/>
      <c r="BD45" s="100">
        <f t="shared" si="10"/>
        <v>1.2019993139414193</v>
      </c>
      <c r="BE45" s="100"/>
      <c r="BF45" s="100">
        <f t="shared" si="11"/>
        <v>0.98846945636566175</v>
      </c>
      <c r="BG45" s="100"/>
      <c r="BH45" s="100">
        <f t="shared" si="12"/>
        <v>0.39961689567099601</v>
      </c>
      <c r="BI45" s="100"/>
      <c r="BJ45" s="100">
        <f t="shared" si="13"/>
        <v>0.58885256069466574</v>
      </c>
      <c r="BK45" s="57"/>
      <c r="BM45" s="79"/>
      <c r="BN45" s="79"/>
    </row>
    <row r="46" spans="1:66" ht="13.15" x14ac:dyDescent="0.4">
      <c r="A46" s="8">
        <v>39479</v>
      </c>
      <c r="B46" s="8"/>
      <c r="C46" s="55"/>
      <c r="D46" s="100">
        <f>Data!D39+'Economic Model'!C$63</f>
        <v>2.1254761904761899</v>
      </c>
      <c r="E46" s="101"/>
      <c r="F46" s="102">
        <f>Data!F39+'Economic Model'!C$64</f>
        <v>163.1904761904762</v>
      </c>
      <c r="G46" s="101"/>
      <c r="H46" s="100">
        <f>Data!H39+'Economic Model'!C$65</f>
        <v>4.906190476190476</v>
      </c>
      <c r="I46" s="101"/>
      <c r="J46" s="103">
        <f>Data!J39+'Economic Model'!C$66</f>
        <v>9.99</v>
      </c>
      <c r="K46" s="16"/>
      <c r="L46" s="91"/>
      <c r="M46" s="100">
        <f t="shared" si="18"/>
        <v>2.1254761904761899</v>
      </c>
      <c r="N46" s="115"/>
      <c r="O46" s="100">
        <f>F46/2000*'Economic Model'!C$32/'Economic Model'!C$30</f>
        <v>0.49539965986394557</v>
      </c>
      <c r="P46" s="100"/>
      <c r="Q46" s="100">
        <f t="shared" si="19"/>
        <v>2.6208758503401355</v>
      </c>
      <c r="R46" s="115"/>
      <c r="S46" s="116"/>
      <c r="T46" s="100">
        <f>H46/'Economic Model'!C$30</f>
        <v>1.7522108843537416</v>
      </c>
      <c r="U46" s="115"/>
      <c r="V46" s="100">
        <f>J46/1000*'Economic Model'!C$33</f>
        <v>0.29970000000000002</v>
      </c>
      <c r="W46" s="115"/>
      <c r="X46" s="100">
        <f>('Economic Model'!H$43+'Economic Model'!H$51)/100</f>
        <v>0.21914999999999998</v>
      </c>
      <c r="Y46" s="115"/>
      <c r="Z46" s="100">
        <f t="shared" si="20"/>
        <v>2.2710608843537416</v>
      </c>
      <c r="AA46" s="115"/>
      <c r="AB46" s="100">
        <f>'Economic Model'!H$58/100</f>
        <v>0.2135298575757576</v>
      </c>
      <c r="AC46" s="115"/>
      <c r="AD46" s="100">
        <f t="shared" si="21"/>
        <v>2.484590741929499</v>
      </c>
      <c r="AE46" s="115"/>
      <c r="AF46" s="100">
        <f t="shared" si="22"/>
        <v>1.9891910820655534</v>
      </c>
      <c r="AG46" s="112"/>
      <c r="AH46" s="100"/>
      <c r="AI46" s="100">
        <f>Q46-T46-V46-('Economic Model'!H$49/100)</f>
        <v>0.53046496598639381</v>
      </c>
      <c r="AJ46" s="100"/>
      <c r="AK46" s="100">
        <f t="shared" si="23"/>
        <v>0.34981496598639383</v>
      </c>
      <c r="AL46" s="100"/>
      <c r="AM46" s="100">
        <f t="shared" si="24"/>
        <v>0.13628510841063646</v>
      </c>
      <c r="AN46" s="87"/>
      <c r="AO46" s="15"/>
      <c r="AP46" s="88"/>
      <c r="AQ46" s="100">
        <f>'Returns per Bu.'!AJ46/'Economic Model'!C$30</f>
        <v>0.30910609857978277</v>
      </c>
      <c r="AR46" s="100"/>
      <c r="AS46" s="100">
        <f t="shared" si="14"/>
        <v>0.73385881370091888</v>
      </c>
      <c r="AT46" s="100"/>
      <c r="AU46" s="100">
        <f>'Returns per Bu.'!AN46/'Economic Model'!C$30</f>
        <v>1.0429649122807017</v>
      </c>
      <c r="AV46" s="112"/>
      <c r="AW46" s="111"/>
      <c r="AX46" s="100">
        <f t="shared" si="8"/>
        <v>1.5618149122807017</v>
      </c>
      <c r="AY46" s="100"/>
      <c r="AZ46" s="100">
        <f t="shared" si="9"/>
        <v>1.7753447698564593</v>
      </c>
      <c r="BA46" s="112"/>
      <c r="BB46" s="100"/>
      <c r="BC46" s="100"/>
      <c r="BD46" s="100">
        <f t="shared" si="10"/>
        <v>1.0590609380594338</v>
      </c>
      <c r="BE46" s="100"/>
      <c r="BF46" s="100">
        <f t="shared" si="11"/>
        <v>0.8455310804836762</v>
      </c>
      <c r="BG46" s="100"/>
      <c r="BH46" s="100">
        <f t="shared" si="12"/>
        <v>0.13628510841063624</v>
      </c>
      <c r="BI46" s="100"/>
      <c r="BJ46" s="100">
        <f t="shared" si="13"/>
        <v>0.70924597207303997</v>
      </c>
      <c r="BK46" s="57"/>
      <c r="BM46" s="79"/>
      <c r="BN46" s="79"/>
    </row>
    <row r="47" spans="1:66" ht="13.15" x14ac:dyDescent="0.4">
      <c r="A47" s="8">
        <v>39508</v>
      </c>
      <c r="B47" s="6"/>
      <c r="C47" s="55"/>
      <c r="D47" s="100">
        <f>Data!D40+'Economic Model'!C$63</f>
        <v>2.3149999999999999</v>
      </c>
      <c r="E47" s="101"/>
      <c r="F47" s="102">
        <f>Data!F40+'Economic Model'!C$64</f>
        <v>161.36904761904762</v>
      </c>
      <c r="G47" s="101"/>
      <c r="H47" s="100">
        <f>Data!H40+'Economic Model'!C$65</f>
        <v>5.1739404761904764</v>
      </c>
      <c r="I47" s="101"/>
      <c r="J47" s="103">
        <f>Data!J40+'Economic Model'!C$66</f>
        <v>10.06</v>
      </c>
      <c r="K47" s="16"/>
      <c r="L47" s="91"/>
      <c r="M47" s="100">
        <f t="shared" si="18"/>
        <v>2.3149999999999999</v>
      </c>
      <c r="N47" s="115"/>
      <c r="O47" s="100">
        <f>F47/2000*'Economic Model'!C$32/'Economic Model'!C$30</f>
        <v>0.48987032312925177</v>
      </c>
      <c r="P47" s="100"/>
      <c r="Q47" s="100">
        <f t="shared" si="19"/>
        <v>2.8048703231292516</v>
      </c>
      <c r="R47" s="115"/>
      <c r="S47" s="116"/>
      <c r="T47" s="100">
        <f>H47/'Economic Model'!C$30</f>
        <v>1.8478358843537417</v>
      </c>
      <c r="U47" s="115"/>
      <c r="V47" s="100">
        <f>J47/1000*'Economic Model'!C$33</f>
        <v>0.30180000000000001</v>
      </c>
      <c r="W47" s="115"/>
      <c r="X47" s="100">
        <f>('Economic Model'!H$43+'Economic Model'!H$51)/100</f>
        <v>0.21914999999999998</v>
      </c>
      <c r="Y47" s="115"/>
      <c r="Z47" s="100">
        <f t="shared" si="20"/>
        <v>2.3687858843537417</v>
      </c>
      <c r="AA47" s="115"/>
      <c r="AB47" s="100">
        <f>'Economic Model'!H$58/100</f>
        <v>0.2135298575757576</v>
      </c>
      <c r="AC47" s="115"/>
      <c r="AD47" s="100">
        <f t="shared" si="21"/>
        <v>2.5823157419294995</v>
      </c>
      <c r="AE47" s="115"/>
      <c r="AF47" s="100">
        <f t="shared" si="22"/>
        <v>2.0924454188002479</v>
      </c>
      <c r="AG47" s="112"/>
      <c r="AH47" s="100"/>
      <c r="AI47" s="100">
        <f>Q47-T47-V47-('Economic Model'!H$49/100)</f>
        <v>0.61673443877550982</v>
      </c>
      <c r="AJ47" s="100"/>
      <c r="AK47" s="100">
        <f t="shared" si="23"/>
        <v>0.43608443877550984</v>
      </c>
      <c r="AL47" s="100"/>
      <c r="AM47" s="100">
        <f t="shared" si="24"/>
        <v>0.22255458119975202</v>
      </c>
      <c r="AN47" s="87"/>
      <c r="AO47" s="15"/>
      <c r="AP47" s="88"/>
      <c r="AQ47" s="100">
        <f>'Returns per Bu.'!AJ47/'Economic Model'!C$30</f>
        <v>0.30910609857978277</v>
      </c>
      <c r="AR47" s="100"/>
      <c r="AS47" s="100">
        <f t="shared" si="14"/>
        <v>0.73726719576719579</v>
      </c>
      <c r="AT47" s="100"/>
      <c r="AU47" s="100">
        <f>'Returns per Bu.'!AN47/'Economic Model'!C$30</f>
        <v>1.0463732943469786</v>
      </c>
      <c r="AV47" s="112"/>
      <c r="AW47" s="111"/>
      <c r="AX47" s="100">
        <f t="shared" si="8"/>
        <v>1.5673232943469786</v>
      </c>
      <c r="AY47" s="100"/>
      <c r="AZ47" s="100">
        <f t="shared" si="9"/>
        <v>1.7808531519227362</v>
      </c>
      <c r="BA47" s="112"/>
      <c r="BB47" s="100"/>
      <c r="BC47" s="100"/>
      <c r="BD47" s="100">
        <f t="shared" si="10"/>
        <v>1.237547028782273</v>
      </c>
      <c r="BE47" s="100"/>
      <c r="BF47" s="100">
        <f t="shared" si="11"/>
        <v>1.0240171712065154</v>
      </c>
      <c r="BG47" s="100"/>
      <c r="BH47" s="100">
        <f t="shared" si="12"/>
        <v>0.22255458119975224</v>
      </c>
      <c r="BI47" s="100"/>
      <c r="BJ47" s="100">
        <f t="shared" si="13"/>
        <v>0.80146259000676312</v>
      </c>
      <c r="BK47" s="57"/>
      <c r="BM47" s="79"/>
      <c r="BN47" s="79"/>
    </row>
    <row r="48" spans="1:66" ht="13.15" x14ac:dyDescent="0.4">
      <c r="A48" s="8">
        <v>39539</v>
      </c>
      <c r="B48" s="8"/>
      <c r="C48" s="55"/>
      <c r="D48" s="100">
        <f>Data!D41+'Economic Model'!C$63</f>
        <v>2.455227272727273</v>
      </c>
      <c r="E48" s="101"/>
      <c r="F48" s="102">
        <f>Data!F41+'Economic Model'!C$64</f>
        <v>169.68181818181819</v>
      </c>
      <c r="G48" s="101"/>
      <c r="H48" s="100">
        <f>Data!H41+'Economic Model'!C$65</f>
        <v>5.590227272727275</v>
      </c>
      <c r="I48" s="101"/>
      <c r="J48" s="103">
        <f>Data!J41+'Economic Model'!C$66</f>
        <v>10.71</v>
      </c>
      <c r="K48" s="16"/>
      <c r="L48" s="91"/>
      <c r="M48" s="100">
        <f t="shared" si="18"/>
        <v>2.455227272727273</v>
      </c>
      <c r="N48" s="115"/>
      <c r="O48" s="100">
        <f>F48/2000*'Economic Model'!C$32/'Economic Model'!C$30</f>
        <v>0.51510551948051952</v>
      </c>
      <c r="P48" s="100"/>
      <c r="Q48" s="100">
        <f t="shared" si="19"/>
        <v>2.9703327922077927</v>
      </c>
      <c r="R48" s="115"/>
      <c r="S48" s="116"/>
      <c r="T48" s="100">
        <f>H48/'Economic Model'!C$30</f>
        <v>1.9965097402597412</v>
      </c>
      <c r="U48" s="115"/>
      <c r="V48" s="100">
        <f>J48/1000*'Economic Model'!C$33</f>
        <v>0.32130000000000003</v>
      </c>
      <c r="W48" s="115"/>
      <c r="X48" s="100">
        <f>('Economic Model'!H$43+'Economic Model'!H$51)/100</f>
        <v>0.21914999999999998</v>
      </c>
      <c r="Y48" s="115"/>
      <c r="Z48" s="100">
        <f t="shared" si="20"/>
        <v>2.536959740259741</v>
      </c>
      <c r="AA48" s="115"/>
      <c r="AB48" s="100">
        <f>'Economic Model'!H$58/100</f>
        <v>0.2135298575757576</v>
      </c>
      <c r="AC48" s="115"/>
      <c r="AD48" s="100">
        <f t="shared" si="21"/>
        <v>2.7504895978354984</v>
      </c>
      <c r="AE48" s="115"/>
      <c r="AF48" s="100">
        <f t="shared" si="22"/>
        <v>2.2353840783549788</v>
      </c>
      <c r="AG48" s="112"/>
      <c r="AH48" s="100"/>
      <c r="AI48" s="100">
        <f>Q48-T48-V48-('Economic Model'!H$49/100)</f>
        <v>0.61402305194805151</v>
      </c>
      <c r="AJ48" s="100"/>
      <c r="AK48" s="100">
        <f t="shared" si="23"/>
        <v>0.43337305194805165</v>
      </c>
      <c r="AL48" s="100"/>
      <c r="AM48" s="100">
        <f t="shared" si="24"/>
        <v>0.21984319437229427</v>
      </c>
      <c r="AN48" s="87"/>
      <c r="AO48" s="15"/>
      <c r="AP48" s="88"/>
      <c r="AQ48" s="100">
        <f>'Returns per Bu.'!AJ48/'Economic Model'!C$30</f>
        <v>0.30910609857978277</v>
      </c>
      <c r="AR48" s="100"/>
      <c r="AS48" s="100">
        <f t="shared" si="14"/>
        <v>0.74067557783347271</v>
      </c>
      <c r="AT48" s="100"/>
      <c r="AU48" s="100">
        <f>'Returns per Bu.'!AN48/'Economic Model'!C$30</f>
        <v>1.0497816764132555</v>
      </c>
      <c r="AV48" s="112"/>
      <c r="AW48" s="111"/>
      <c r="AX48" s="100">
        <f t="shared" si="8"/>
        <v>1.5902316764132554</v>
      </c>
      <c r="AY48" s="100"/>
      <c r="AZ48" s="100">
        <f t="shared" si="9"/>
        <v>1.803761533989013</v>
      </c>
      <c r="BA48" s="112"/>
      <c r="BB48" s="100"/>
      <c r="BC48" s="100"/>
      <c r="BD48" s="100">
        <f t="shared" si="10"/>
        <v>1.3801011157945373</v>
      </c>
      <c r="BE48" s="100"/>
      <c r="BF48" s="100">
        <f t="shared" si="11"/>
        <v>1.1665712582187797</v>
      </c>
      <c r="BG48" s="100"/>
      <c r="BH48" s="100">
        <f t="shared" si="12"/>
        <v>0.21984319437229405</v>
      </c>
      <c r="BI48" s="100"/>
      <c r="BJ48" s="100">
        <f t="shared" si="13"/>
        <v>0.94672806384648567</v>
      </c>
      <c r="BK48" s="57"/>
      <c r="BM48" s="79"/>
      <c r="BN48" s="79"/>
    </row>
    <row r="49" spans="1:66" ht="13.15" x14ac:dyDescent="0.4">
      <c r="A49" s="8">
        <v>39569</v>
      </c>
      <c r="B49" s="6"/>
      <c r="C49" s="55"/>
      <c r="D49" s="100">
        <f>Data!D42+'Economic Model'!C$63</f>
        <v>2.4852380952380968</v>
      </c>
      <c r="E49" s="101"/>
      <c r="F49" s="102">
        <f>Data!F42+'Economic Model'!C$64</f>
        <v>173.54761904761904</v>
      </c>
      <c r="G49" s="101"/>
      <c r="H49" s="100">
        <f>Data!H42+'Economic Model'!C$65</f>
        <v>5.6180238095238098</v>
      </c>
      <c r="I49" s="101"/>
      <c r="J49" s="103">
        <f>Data!J42+'Economic Model'!C$66</f>
        <v>10.89</v>
      </c>
      <c r="K49" s="16"/>
      <c r="L49" s="91"/>
      <c r="M49" s="100">
        <f t="shared" si="18"/>
        <v>2.4852380952380968</v>
      </c>
      <c r="N49" s="115"/>
      <c r="O49" s="100">
        <f>F49/2000*'Economic Model'!C$32/'Economic Model'!C$30</f>
        <v>0.52684098639455779</v>
      </c>
      <c r="P49" s="100"/>
      <c r="Q49" s="100">
        <f t="shared" si="19"/>
        <v>3.0120790816326544</v>
      </c>
      <c r="R49" s="115"/>
      <c r="S49" s="116"/>
      <c r="T49" s="100">
        <f>H49/'Economic Model'!C$30</f>
        <v>2.0064370748299321</v>
      </c>
      <c r="U49" s="115"/>
      <c r="V49" s="100">
        <f>J49/1000*'Economic Model'!C$33</f>
        <v>0.32669999999999999</v>
      </c>
      <c r="W49" s="115"/>
      <c r="X49" s="100">
        <f>('Economic Model'!H$43+'Economic Model'!H$51)/100</f>
        <v>0.21914999999999998</v>
      </c>
      <c r="Y49" s="115"/>
      <c r="Z49" s="100">
        <f t="shared" si="20"/>
        <v>2.5522870748299322</v>
      </c>
      <c r="AA49" s="115"/>
      <c r="AB49" s="100">
        <f>'Economic Model'!H$58/100</f>
        <v>0.2135298575757576</v>
      </c>
      <c r="AC49" s="115"/>
      <c r="AD49" s="100">
        <f t="shared" si="21"/>
        <v>2.7658169324056896</v>
      </c>
      <c r="AE49" s="115"/>
      <c r="AF49" s="100">
        <f t="shared" si="22"/>
        <v>2.2389759460111316</v>
      </c>
      <c r="AG49" s="112"/>
      <c r="AH49" s="100"/>
      <c r="AI49" s="100">
        <f>Q49-T49-V49-('Economic Model'!H$49/100)</f>
        <v>0.64044200680272234</v>
      </c>
      <c r="AJ49" s="100"/>
      <c r="AK49" s="100">
        <f t="shared" si="23"/>
        <v>0.45979200680272214</v>
      </c>
      <c r="AL49" s="100"/>
      <c r="AM49" s="100">
        <f t="shared" si="24"/>
        <v>0.24626214922696477</v>
      </c>
      <c r="AN49" s="87"/>
      <c r="AO49" s="15"/>
      <c r="AP49" s="88"/>
      <c r="AQ49" s="100">
        <f>'Returns per Bu.'!AJ49/'Economic Model'!C$30</f>
        <v>0.30910609857978277</v>
      </c>
      <c r="AR49" s="100"/>
      <c r="AS49" s="100">
        <f t="shared" si="14"/>
        <v>0.7440839598997494</v>
      </c>
      <c r="AT49" s="100"/>
      <c r="AU49" s="100">
        <f>'Returns per Bu.'!AN49/'Economic Model'!C$30</f>
        <v>1.0531900584795322</v>
      </c>
      <c r="AV49" s="112"/>
      <c r="AW49" s="111"/>
      <c r="AX49" s="100">
        <f t="shared" si="8"/>
        <v>1.5990400584795321</v>
      </c>
      <c r="AY49" s="100"/>
      <c r="AZ49" s="100">
        <f t="shared" si="9"/>
        <v>1.8125699160552897</v>
      </c>
      <c r="BA49" s="112"/>
      <c r="BB49" s="100"/>
      <c r="BC49" s="100"/>
      <c r="BD49" s="100">
        <f t="shared" si="10"/>
        <v>1.4130390231531222</v>
      </c>
      <c r="BE49" s="100"/>
      <c r="BF49" s="100">
        <f t="shared" si="11"/>
        <v>1.1995091655773646</v>
      </c>
      <c r="BG49" s="100"/>
      <c r="BH49" s="100">
        <f t="shared" si="12"/>
        <v>0.24626214922696477</v>
      </c>
      <c r="BI49" s="100"/>
      <c r="BJ49" s="100">
        <f t="shared" si="13"/>
        <v>0.95324701635039988</v>
      </c>
      <c r="BK49" s="57"/>
      <c r="BM49" s="79"/>
      <c r="BN49" s="79"/>
    </row>
    <row r="50" spans="1:66" ht="13.15" x14ac:dyDescent="0.4">
      <c r="A50" s="8">
        <v>39600</v>
      </c>
      <c r="B50" s="8"/>
      <c r="C50" s="55"/>
      <c r="D50" s="100">
        <f>Data!D43+'Economic Model'!C$63</f>
        <v>2.5354761904761918</v>
      </c>
      <c r="E50" s="101"/>
      <c r="F50" s="102">
        <f>Data!F43+'Economic Model'!C$64</f>
        <v>182.13095238095238</v>
      </c>
      <c r="G50" s="101"/>
      <c r="H50" s="100">
        <f>Data!H43+'Economic Model'!C$65</f>
        <v>6.4493154761904758</v>
      </c>
      <c r="I50" s="101"/>
      <c r="J50" s="103">
        <f>Data!J43+'Economic Model'!C$66</f>
        <v>11.83</v>
      </c>
      <c r="K50" s="16"/>
      <c r="L50" s="91"/>
      <c r="M50" s="100">
        <f t="shared" si="18"/>
        <v>2.5354761904761918</v>
      </c>
      <c r="N50" s="115"/>
      <c r="O50" s="100">
        <f>F50/2000*'Economic Model'!C$32/'Economic Model'!C$30</f>
        <v>0.55289753401360553</v>
      </c>
      <c r="P50" s="100"/>
      <c r="Q50" s="100">
        <f t="shared" si="19"/>
        <v>3.0883737244897973</v>
      </c>
      <c r="R50" s="115"/>
      <c r="S50" s="116"/>
      <c r="T50" s="100">
        <f>H50/'Economic Model'!C$30</f>
        <v>2.3033269557823131</v>
      </c>
      <c r="U50" s="115"/>
      <c r="V50" s="100">
        <f>J50/1000*'Economic Model'!C$33</f>
        <v>0.35489999999999999</v>
      </c>
      <c r="W50" s="115"/>
      <c r="X50" s="100">
        <f>('Economic Model'!H$43+'Economic Model'!H$51)/100</f>
        <v>0.21914999999999998</v>
      </c>
      <c r="Y50" s="115"/>
      <c r="Z50" s="100">
        <f t="shared" si="20"/>
        <v>2.8773769557823128</v>
      </c>
      <c r="AA50" s="115"/>
      <c r="AB50" s="100">
        <f>'Economic Model'!H$58/100</f>
        <v>0.2135298575757576</v>
      </c>
      <c r="AC50" s="115"/>
      <c r="AD50" s="100">
        <f t="shared" si="21"/>
        <v>3.0909068133580702</v>
      </c>
      <c r="AE50" s="115"/>
      <c r="AF50" s="100">
        <f t="shared" si="22"/>
        <v>2.5380092793444646</v>
      </c>
      <c r="AG50" s="112"/>
      <c r="AH50" s="100"/>
      <c r="AI50" s="100">
        <f>Q50-T50-V50-('Economic Model'!H$49/100)</f>
        <v>0.39164676870748427</v>
      </c>
      <c r="AJ50" s="100"/>
      <c r="AK50" s="100">
        <f t="shared" si="23"/>
        <v>0.21099676870748452</v>
      </c>
      <c r="AL50" s="100"/>
      <c r="AM50" s="100">
        <f t="shared" si="24"/>
        <v>-2.5330888682728592E-3</v>
      </c>
      <c r="AN50" s="87"/>
      <c r="AO50" s="15"/>
      <c r="AP50" s="88"/>
      <c r="AQ50" s="100">
        <f>'Returns per Bu.'!AJ50/'Economic Model'!C$30</f>
        <v>0.30910609857978277</v>
      </c>
      <c r="AR50" s="100"/>
      <c r="AS50" s="100">
        <f t="shared" si="14"/>
        <v>0.7474923419660261</v>
      </c>
      <c r="AT50" s="100"/>
      <c r="AU50" s="100">
        <f>'Returns per Bu.'!AN50/'Economic Model'!C$30</f>
        <v>1.0565984405458089</v>
      </c>
      <c r="AV50" s="112"/>
      <c r="AW50" s="111"/>
      <c r="AX50" s="100">
        <f t="shared" si="8"/>
        <v>1.6306484405458088</v>
      </c>
      <c r="AY50" s="100"/>
      <c r="AZ50" s="100">
        <f t="shared" si="9"/>
        <v>1.8441782981215664</v>
      </c>
      <c r="BA50" s="112"/>
      <c r="BB50" s="100"/>
      <c r="BC50" s="100"/>
      <c r="BD50" s="100">
        <f t="shared" si="10"/>
        <v>1.4577252839439885</v>
      </c>
      <c r="BE50" s="100"/>
      <c r="BF50" s="100">
        <f t="shared" si="11"/>
        <v>1.2441954263682309</v>
      </c>
      <c r="BG50" s="100"/>
      <c r="BH50" s="100">
        <f t="shared" si="12"/>
        <v>-2.5330888682733033E-3</v>
      </c>
      <c r="BI50" s="100"/>
      <c r="BJ50" s="100">
        <f t="shared" si="13"/>
        <v>1.2467285152365042</v>
      </c>
      <c r="BK50" s="57"/>
      <c r="BM50" s="79"/>
      <c r="BN50" s="79"/>
    </row>
    <row r="51" spans="1:66" ht="13.15" x14ac:dyDescent="0.4">
      <c r="A51" s="8">
        <v>39630</v>
      </c>
      <c r="B51" s="6"/>
      <c r="C51" s="55"/>
      <c r="D51" s="100">
        <f>Data!D44+'Economic Model'!C$63</f>
        <v>2.6422727272727262</v>
      </c>
      <c r="E51" s="101"/>
      <c r="F51" s="102">
        <f>Data!F44+'Economic Model'!C$64</f>
        <v>185.86363636363637</v>
      </c>
      <c r="G51" s="101"/>
      <c r="H51" s="100">
        <f>Data!H44+'Economic Model'!C$65</f>
        <v>5.9243181818181823</v>
      </c>
      <c r="I51" s="101"/>
      <c r="J51" s="103">
        <f>Data!J44+'Economic Model'!C$66</f>
        <v>12.42</v>
      </c>
      <c r="K51" s="16"/>
      <c r="L51" s="91"/>
      <c r="M51" s="100">
        <f t="shared" ref="M51:M56" si="25">D51</f>
        <v>2.6422727272727262</v>
      </c>
      <c r="N51" s="115"/>
      <c r="O51" s="100">
        <f>F51/2000*'Economic Model'!C$32/'Economic Model'!C$30</f>
        <v>0.56422889610389615</v>
      </c>
      <c r="P51" s="100"/>
      <c r="Q51" s="100">
        <f t="shared" ref="Q51:Q56" si="26">M51+O51</f>
        <v>3.2065016233766226</v>
      </c>
      <c r="R51" s="115"/>
      <c r="S51" s="116"/>
      <c r="T51" s="100">
        <f>H51/'Economic Model'!C$30</f>
        <v>2.1158279220779224</v>
      </c>
      <c r="U51" s="115"/>
      <c r="V51" s="100">
        <f>J51/1000*'Economic Model'!C$33</f>
        <v>0.37260000000000004</v>
      </c>
      <c r="W51" s="115"/>
      <c r="X51" s="100">
        <f>('Economic Model'!H$43+'Economic Model'!H$51)/100</f>
        <v>0.21914999999999998</v>
      </c>
      <c r="Y51" s="115"/>
      <c r="Z51" s="100">
        <f t="shared" ref="Z51:Z56" si="27">T51+V51+X51</f>
        <v>2.7075779220779221</v>
      </c>
      <c r="AA51" s="115"/>
      <c r="AB51" s="100">
        <f>'Economic Model'!H$58/100</f>
        <v>0.2135298575757576</v>
      </c>
      <c r="AC51" s="115"/>
      <c r="AD51" s="100">
        <f t="shared" ref="AD51:AD56" si="28">Z51+AB51</f>
        <v>2.9211077796536795</v>
      </c>
      <c r="AE51" s="115"/>
      <c r="AF51" s="100">
        <f t="shared" ref="AF51:AF56" si="29">AD51-O51</f>
        <v>2.3568788835497836</v>
      </c>
      <c r="AG51" s="112"/>
      <c r="AH51" s="100"/>
      <c r="AI51" s="100">
        <f>Q51-T51-V51-('Economic Model'!H$49/100)</f>
        <v>0.67957370129870021</v>
      </c>
      <c r="AJ51" s="100"/>
      <c r="AK51" s="100">
        <f t="shared" ref="AK51:AK56" si="30">Q51-Z51</f>
        <v>0.49892370129870045</v>
      </c>
      <c r="AL51" s="100"/>
      <c r="AM51" s="100">
        <f t="shared" ref="AM51:AM56" si="31">Q51-AD51</f>
        <v>0.28539384372294307</v>
      </c>
      <c r="AN51" s="87"/>
      <c r="AO51" s="15"/>
      <c r="AP51" s="88"/>
      <c r="AQ51" s="100">
        <f>'Returns per Bu.'!AJ51/'Economic Model'!C$30</f>
        <v>0.30910609857978277</v>
      </c>
      <c r="AR51" s="100"/>
      <c r="AS51" s="100">
        <f t="shared" si="14"/>
        <v>0.75090072403230301</v>
      </c>
      <c r="AT51" s="100"/>
      <c r="AU51" s="100">
        <f>'Returns per Bu.'!AN51/'Economic Model'!C$30</f>
        <v>1.0600068226120858</v>
      </c>
      <c r="AV51" s="112"/>
      <c r="AW51" s="111"/>
      <c r="AX51" s="100">
        <f t="shared" si="8"/>
        <v>1.6517568226120858</v>
      </c>
      <c r="AY51" s="100"/>
      <c r="AZ51" s="100">
        <f t="shared" si="9"/>
        <v>1.8652866801878434</v>
      </c>
      <c r="BA51" s="112"/>
      <c r="BB51" s="100"/>
      <c r="BC51" s="100"/>
      <c r="BD51" s="100">
        <f t="shared" si="10"/>
        <v>1.5547448007645368</v>
      </c>
      <c r="BE51" s="100"/>
      <c r="BF51" s="100">
        <f t="shared" si="11"/>
        <v>1.3412149431887792</v>
      </c>
      <c r="BG51" s="100"/>
      <c r="BH51" s="100">
        <f t="shared" si="12"/>
        <v>0.28539384372294263</v>
      </c>
      <c r="BI51" s="100"/>
      <c r="BJ51" s="100">
        <f t="shared" si="13"/>
        <v>1.0558210994658366</v>
      </c>
      <c r="BK51" s="57"/>
      <c r="BM51" s="79"/>
      <c r="BN51" s="79"/>
    </row>
    <row r="52" spans="1:66" ht="13.15" x14ac:dyDescent="0.4">
      <c r="A52" s="8">
        <v>39661</v>
      </c>
      <c r="B52" s="6"/>
      <c r="C52" s="55"/>
      <c r="D52" s="100">
        <f>Data!D45+'Economic Model'!C$63</f>
        <v>2.2238095238095235</v>
      </c>
      <c r="E52" s="101"/>
      <c r="F52" s="102">
        <f>Data!F45+'Economic Model'!C$64</f>
        <v>154.66666666666666</v>
      </c>
      <c r="G52" s="101"/>
      <c r="H52" s="100">
        <f>Data!H45+'Economic Model'!C$65</f>
        <v>5.0598809523809516</v>
      </c>
      <c r="I52" s="101"/>
      <c r="J52" s="103">
        <f>Data!J45+'Economic Model'!C$66</f>
        <v>11.83</v>
      </c>
      <c r="K52" s="16"/>
      <c r="L52" s="91"/>
      <c r="M52" s="100">
        <f t="shared" si="25"/>
        <v>2.2238095238095235</v>
      </c>
      <c r="N52" s="115"/>
      <c r="O52" s="100">
        <f>F52/2000*'Economic Model'!C$32/'Economic Model'!C$30</f>
        <v>0.46952380952380945</v>
      </c>
      <c r="P52" s="100"/>
      <c r="Q52" s="100">
        <f t="shared" si="26"/>
        <v>2.6933333333333329</v>
      </c>
      <c r="R52" s="115"/>
      <c r="S52" s="116"/>
      <c r="T52" s="100">
        <f>H52/'Economic Model'!C$30</f>
        <v>1.8071003401360544</v>
      </c>
      <c r="U52" s="115"/>
      <c r="V52" s="100">
        <f>J52/1000*'Economic Model'!C$33</f>
        <v>0.35489999999999999</v>
      </c>
      <c r="W52" s="115"/>
      <c r="X52" s="100">
        <f>('Economic Model'!H$43+'Economic Model'!H$51)/100</f>
        <v>0.21914999999999998</v>
      </c>
      <c r="Y52" s="115"/>
      <c r="Z52" s="100">
        <f t="shared" si="27"/>
        <v>2.3811503401360543</v>
      </c>
      <c r="AA52" s="115"/>
      <c r="AB52" s="100">
        <f>'Economic Model'!H$58/100</f>
        <v>0.2135298575757576</v>
      </c>
      <c r="AC52" s="115"/>
      <c r="AD52" s="100">
        <f t="shared" si="28"/>
        <v>2.5946801977118117</v>
      </c>
      <c r="AE52" s="115"/>
      <c r="AF52" s="100">
        <f t="shared" si="29"/>
        <v>2.1251563881880022</v>
      </c>
      <c r="AG52" s="112"/>
      <c r="AH52" s="100"/>
      <c r="AI52" s="100">
        <f>Q52-T52-V52-('Economic Model'!H$49/100)</f>
        <v>0.49283299319727858</v>
      </c>
      <c r="AJ52" s="100"/>
      <c r="AK52" s="100">
        <f t="shared" si="30"/>
        <v>0.3121829931972786</v>
      </c>
      <c r="AL52" s="100"/>
      <c r="AM52" s="100">
        <f t="shared" si="31"/>
        <v>9.8653135621521226E-2</v>
      </c>
      <c r="AN52" s="87"/>
      <c r="AO52" s="15"/>
      <c r="AP52" s="88"/>
      <c r="AQ52" s="100">
        <f>'Returns per Bu.'!AJ52/'Economic Model'!C$30</f>
        <v>0.30910609857978277</v>
      </c>
      <c r="AR52" s="100"/>
      <c r="AS52" s="100">
        <f t="shared" si="14"/>
        <v>0.75430910609857971</v>
      </c>
      <c r="AT52" s="100"/>
      <c r="AU52" s="100">
        <f>'Returns per Bu.'!AN52/'Economic Model'!C$30</f>
        <v>1.0634152046783625</v>
      </c>
      <c r="AV52" s="112"/>
      <c r="AW52" s="111"/>
      <c r="AX52" s="100">
        <f t="shared" si="8"/>
        <v>1.6374652046783624</v>
      </c>
      <c r="AY52" s="100"/>
      <c r="AZ52" s="100">
        <f t="shared" si="9"/>
        <v>1.85099506225412</v>
      </c>
      <c r="BA52" s="112"/>
      <c r="BB52" s="100"/>
      <c r="BC52" s="100"/>
      <c r="BD52" s="100">
        <f t="shared" si="10"/>
        <v>1.0558681286549705</v>
      </c>
      <c r="BE52" s="100"/>
      <c r="BF52" s="100">
        <f t="shared" si="11"/>
        <v>0.84233827107921289</v>
      </c>
      <c r="BG52" s="100"/>
      <c r="BH52" s="100">
        <f t="shared" si="12"/>
        <v>9.8653135621521004E-2</v>
      </c>
      <c r="BI52" s="100"/>
      <c r="BJ52" s="100">
        <f t="shared" si="13"/>
        <v>0.74368513545769188</v>
      </c>
      <c r="BK52" s="57"/>
      <c r="BM52" s="79"/>
      <c r="BN52" s="79"/>
    </row>
    <row r="53" spans="1:66" ht="13.15" x14ac:dyDescent="0.4">
      <c r="A53" s="8">
        <v>39692</v>
      </c>
      <c r="B53" s="6"/>
      <c r="C53" s="55"/>
      <c r="D53" s="100">
        <f>Data!D46+'Economic Model'!C$63</f>
        <v>2.15</v>
      </c>
      <c r="E53" s="101"/>
      <c r="F53" s="102">
        <f>Data!F46+'Economic Model'!C$64</f>
        <v>141.13095238095238</v>
      </c>
      <c r="G53" s="101"/>
      <c r="H53" s="100">
        <f>Data!H46+'Economic Model'!C$65</f>
        <v>5.1102678571428575</v>
      </c>
      <c r="I53" s="101"/>
      <c r="J53" s="103">
        <f>Data!J46+'Economic Model'!C$66</f>
        <v>9.3000000000000007</v>
      </c>
      <c r="K53" s="16"/>
      <c r="L53" s="91"/>
      <c r="M53" s="100">
        <f t="shared" si="25"/>
        <v>2.15</v>
      </c>
      <c r="N53" s="115"/>
      <c r="O53" s="100">
        <f>F53/2000*'Economic Model'!C$32/'Economic Model'!C$30</f>
        <v>0.42843324829931972</v>
      </c>
      <c r="P53" s="100"/>
      <c r="Q53" s="100">
        <f t="shared" si="26"/>
        <v>2.5784332482993197</v>
      </c>
      <c r="R53" s="115"/>
      <c r="S53" s="116"/>
      <c r="T53" s="100">
        <f>H53/'Economic Model'!C$30</f>
        <v>1.8250956632653064</v>
      </c>
      <c r="U53" s="115"/>
      <c r="V53" s="100">
        <f>J53/1000*'Economic Model'!C$33</f>
        <v>0.27900000000000003</v>
      </c>
      <c r="W53" s="115"/>
      <c r="X53" s="100">
        <f>('Economic Model'!H$43+'Economic Model'!H$51)/100</f>
        <v>0.21914999999999998</v>
      </c>
      <c r="Y53" s="115"/>
      <c r="Z53" s="100">
        <f t="shared" si="27"/>
        <v>2.3232456632653062</v>
      </c>
      <c r="AA53" s="115"/>
      <c r="AB53" s="100">
        <f>'Economic Model'!H$58/100</f>
        <v>0.2135298575757576</v>
      </c>
      <c r="AC53" s="115"/>
      <c r="AD53" s="100">
        <f t="shared" si="28"/>
        <v>2.5367755208410641</v>
      </c>
      <c r="AE53" s="115"/>
      <c r="AF53" s="100">
        <f t="shared" si="29"/>
        <v>2.1083422725417442</v>
      </c>
      <c r="AG53" s="112"/>
      <c r="AH53" s="100"/>
      <c r="AI53" s="100">
        <f>Q53-T53-V53-('Economic Model'!H$49/100)</f>
        <v>0.43583758503401338</v>
      </c>
      <c r="AJ53" s="100"/>
      <c r="AK53" s="100">
        <f t="shared" si="30"/>
        <v>0.25518758503401351</v>
      </c>
      <c r="AL53" s="100"/>
      <c r="AM53" s="100">
        <f t="shared" si="31"/>
        <v>4.1657727458255689E-2</v>
      </c>
      <c r="AN53" s="87"/>
      <c r="AO53" s="15"/>
      <c r="AP53" s="88"/>
      <c r="AQ53" s="100">
        <f>'Returns per Bu.'!AJ53/'Economic Model'!C$30</f>
        <v>0.36758563074352546</v>
      </c>
      <c r="AR53" s="100"/>
      <c r="AS53" s="100">
        <f t="shared" si="14"/>
        <v>0.82339885738652208</v>
      </c>
      <c r="AT53" s="100"/>
      <c r="AU53" s="100">
        <f>'Returns per Bu.'!AN53/'Economic Model'!C$30</f>
        <v>1.1909844881300475</v>
      </c>
      <c r="AV53" s="112"/>
      <c r="AW53" s="111"/>
      <c r="AX53" s="100">
        <f t="shared" si="8"/>
        <v>1.6891344881300476</v>
      </c>
      <c r="AY53" s="100"/>
      <c r="AZ53" s="100">
        <f t="shared" si="9"/>
        <v>1.9026643457058052</v>
      </c>
      <c r="BA53" s="112"/>
      <c r="BB53" s="100"/>
      <c r="BC53" s="100"/>
      <c r="BD53" s="100">
        <f t="shared" si="10"/>
        <v>0.88929876016927212</v>
      </c>
      <c r="BE53" s="100"/>
      <c r="BF53" s="100">
        <f t="shared" si="11"/>
        <v>0.67576890259351452</v>
      </c>
      <c r="BG53" s="100"/>
      <c r="BH53" s="100">
        <f t="shared" si="12"/>
        <v>4.1657727458255689E-2</v>
      </c>
      <c r="BI53" s="100"/>
      <c r="BJ53" s="100">
        <f t="shared" si="13"/>
        <v>0.63411117513525883</v>
      </c>
      <c r="BK53" s="57"/>
      <c r="BM53" s="79"/>
      <c r="BN53" s="79"/>
    </row>
    <row r="54" spans="1:66" ht="13.15" x14ac:dyDescent="0.4">
      <c r="A54" s="8">
        <v>39722</v>
      </c>
      <c r="B54" s="6"/>
      <c r="C54" s="55"/>
      <c r="D54" s="100">
        <f>Data!D47+'Economic Model'!C$63</f>
        <v>1.85</v>
      </c>
      <c r="E54" s="101"/>
      <c r="F54" s="102">
        <f>Data!F47+'Economic Model'!C$64</f>
        <v>129.5</v>
      </c>
      <c r="G54" s="101"/>
      <c r="H54" s="100">
        <f>Data!H47+'Economic Model'!C$65</f>
        <v>3.9515652173913023</v>
      </c>
      <c r="I54" s="101"/>
      <c r="J54" s="103">
        <f>Data!J47+'Economic Model'!C$66</f>
        <v>7.3</v>
      </c>
      <c r="K54" s="16"/>
      <c r="L54" s="91"/>
      <c r="M54" s="100">
        <f t="shared" si="25"/>
        <v>1.85</v>
      </c>
      <c r="N54" s="115"/>
      <c r="O54" s="100">
        <f>F54/2000*'Economic Model'!C$32/'Economic Model'!C$30</f>
        <v>0.39312500000000006</v>
      </c>
      <c r="P54" s="100"/>
      <c r="Q54" s="100">
        <f t="shared" si="26"/>
        <v>2.243125</v>
      </c>
      <c r="R54" s="115"/>
      <c r="S54" s="116"/>
      <c r="T54" s="100">
        <f>H54/'Economic Model'!C$30</f>
        <v>1.4112732919254651</v>
      </c>
      <c r="U54" s="115"/>
      <c r="V54" s="100">
        <f>J54/1000*'Economic Model'!C$33</f>
        <v>0.219</v>
      </c>
      <c r="W54" s="115"/>
      <c r="X54" s="100">
        <f>('Economic Model'!H$43+'Economic Model'!H$51)/100</f>
        <v>0.21914999999999998</v>
      </c>
      <c r="Y54" s="115"/>
      <c r="Z54" s="100">
        <f t="shared" si="27"/>
        <v>1.8494232919254652</v>
      </c>
      <c r="AA54" s="115"/>
      <c r="AB54" s="100">
        <f>'Economic Model'!H$58/100</f>
        <v>0.2135298575757576</v>
      </c>
      <c r="AC54" s="115"/>
      <c r="AD54" s="100">
        <f t="shared" si="28"/>
        <v>2.0629531495012228</v>
      </c>
      <c r="AE54" s="115"/>
      <c r="AF54" s="100">
        <f t="shared" si="29"/>
        <v>1.6698281495012228</v>
      </c>
      <c r="AG54" s="112"/>
      <c r="AH54" s="100"/>
      <c r="AI54" s="100">
        <f>Q54-T54-V54-('Economic Model'!H$49/100)</f>
        <v>0.57435170807453495</v>
      </c>
      <c r="AJ54" s="100"/>
      <c r="AK54" s="100">
        <f t="shared" si="30"/>
        <v>0.39370170807453486</v>
      </c>
      <c r="AL54" s="100"/>
      <c r="AM54" s="100">
        <f t="shared" si="31"/>
        <v>0.18017185049877726</v>
      </c>
      <c r="AN54" s="87"/>
      <c r="AO54" s="15"/>
      <c r="AP54" s="88"/>
      <c r="AQ54" s="100">
        <f>'Returns per Bu.'!AJ54/'Economic Model'!C$30</f>
        <v>0.36758563074352546</v>
      </c>
      <c r="AR54" s="100"/>
      <c r="AS54" s="100">
        <f t="shared" si="14"/>
        <v>0.82686245996936791</v>
      </c>
      <c r="AT54" s="100"/>
      <c r="AU54" s="100">
        <f>'Returns per Bu.'!AN54/'Economic Model'!C$30</f>
        <v>1.1944480907128934</v>
      </c>
      <c r="AV54" s="112"/>
      <c r="AW54" s="111"/>
      <c r="AX54" s="100">
        <f t="shared" si="8"/>
        <v>1.6325980907128934</v>
      </c>
      <c r="AY54" s="100"/>
      <c r="AZ54" s="100">
        <f t="shared" si="9"/>
        <v>1.846127948288651</v>
      </c>
      <c r="BA54" s="112"/>
      <c r="BB54" s="100"/>
      <c r="BC54" s="100"/>
      <c r="BD54" s="100">
        <f t="shared" si="10"/>
        <v>0.61052690928710662</v>
      </c>
      <c r="BE54" s="100"/>
      <c r="BF54" s="100">
        <f t="shared" si="11"/>
        <v>0.39699705171134902</v>
      </c>
      <c r="BG54" s="100"/>
      <c r="BH54" s="100">
        <f t="shared" si="12"/>
        <v>0.18017185049877726</v>
      </c>
      <c r="BI54" s="100"/>
      <c r="BJ54" s="100">
        <f t="shared" si="13"/>
        <v>0.21682520121257176</v>
      </c>
      <c r="BK54" s="57"/>
      <c r="BM54" s="79"/>
      <c r="BN54" s="79"/>
    </row>
    <row r="55" spans="1:66" ht="13.15" x14ac:dyDescent="0.4">
      <c r="A55" s="8">
        <v>39753</v>
      </c>
      <c r="B55" s="6"/>
      <c r="C55" s="55"/>
      <c r="D55" s="100">
        <f>Data!D48+'Economic Model'!C$63</f>
        <v>1.6465000000000001</v>
      </c>
      <c r="E55" s="101"/>
      <c r="F55" s="102">
        <f>Data!F48+'Economic Model'!C$64</f>
        <v>120.30263157894737</v>
      </c>
      <c r="G55" s="101"/>
      <c r="H55" s="100">
        <f>Data!H48+'Economic Model'!C$65</f>
        <v>3.5661842105263171</v>
      </c>
      <c r="I55" s="101"/>
      <c r="J55" s="103">
        <f>Data!J48+'Economic Model'!C$66</f>
        <v>7.11</v>
      </c>
      <c r="K55" s="16"/>
      <c r="L55" s="91"/>
      <c r="M55" s="100">
        <f t="shared" si="25"/>
        <v>1.6465000000000001</v>
      </c>
      <c r="N55" s="115"/>
      <c r="O55" s="100">
        <f>F55/2000*'Economic Model'!C$32/'Economic Model'!C$30</f>
        <v>0.36520441729323311</v>
      </c>
      <c r="P55" s="100"/>
      <c r="Q55" s="100">
        <f t="shared" si="26"/>
        <v>2.0117044172932332</v>
      </c>
      <c r="R55" s="115"/>
      <c r="S55" s="116"/>
      <c r="T55" s="100">
        <f>H55/'Economic Model'!C$30</f>
        <v>1.2736372180451134</v>
      </c>
      <c r="U55" s="115"/>
      <c r="V55" s="100">
        <f>J55/1000*'Economic Model'!C$33</f>
        <v>0.21329999999999999</v>
      </c>
      <c r="W55" s="115"/>
      <c r="X55" s="100">
        <f>('Economic Model'!H$43+'Economic Model'!H$51)/100</f>
        <v>0.21914999999999998</v>
      </c>
      <c r="Y55" s="115"/>
      <c r="Z55" s="100">
        <f t="shared" si="27"/>
        <v>1.7060872180451134</v>
      </c>
      <c r="AA55" s="115"/>
      <c r="AB55" s="100">
        <f>'Economic Model'!H$58/100</f>
        <v>0.2135298575757576</v>
      </c>
      <c r="AC55" s="115"/>
      <c r="AD55" s="100">
        <f t="shared" si="28"/>
        <v>1.919617075620871</v>
      </c>
      <c r="AE55" s="115"/>
      <c r="AF55" s="100">
        <f t="shared" si="29"/>
        <v>1.5544126583276379</v>
      </c>
      <c r="AG55" s="112"/>
      <c r="AH55" s="100"/>
      <c r="AI55" s="100">
        <f>Q55-T55-V55-('Economic Model'!H$49/100)</f>
        <v>0.48626719924811979</v>
      </c>
      <c r="AJ55" s="100"/>
      <c r="AK55" s="100">
        <f t="shared" si="30"/>
        <v>0.30561719924811981</v>
      </c>
      <c r="AL55" s="100"/>
      <c r="AM55" s="100">
        <f t="shared" si="31"/>
        <v>9.2087341672362211E-2</v>
      </c>
      <c r="AN55" s="87"/>
      <c r="AO55" s="15"/>
      <c r="AP55" s="88"/>
      <c r="AQ55" s="100">
        <f>'Returns per Bu.'!AJ55/'Economic Model'!C$30</f>
        <v>0.36758563074352546</v>
      </c>
      <c r="AR55" s="100"/>
      <c r="AS55" s="100">
        <f t="shared" si="14"/>
        <v>0.83032606255221397</v>
      </c>
      <c r="AT55" s="100"/>
      <c r="AU55" s="100">
        <f>'Returns per Bu.'!AN55/'Economic Model'!C$30</f>
        <v>1.1979116932957394</v>
      </c>
      <c r="AV55" s="112"/>
      <c r="AW55" s="111"/>
      <c r="AX55" s="100">
        <f t="shared" si="8"/>
        <v>1.6303616932957394</v>
      </c>
      <c r="AY55" s="100"/>
      <c r="AZ55" s="100">
        <f t="shared" si="9"/>
        <v>1.843891550871497</v>
      </c>
      <c r="BA55" s="112"/>
      <c r="BB55" s="100"/>
      <c r="BC55" s="100"/>
      <c r="BD55" s="100">
        <f t="shared" si="10"/>
        <v>0.3813427239974938</v>
      </c>
      <c r="BE55" s="100"/>
      <c r="BF55" s="100">
        <f t="shared" si="11"/>
        <v>0.16781286642173621</v>
      </c>
      <c r="BG55" s="100"/>
      <c r="BH55" s="100">
        <f t="shared" si="12"/>
        <v>9.2087341672362211E-2</v>
      </c>
      <c r="BI55" s="100"/>
      <c r="BJ55" s="100">
        <f t="shared" si="13"/>
        <v>7.5725524749373996E-2</v>
      </c>
      <c r="BK55" s="57"/>
      <c r="BM55" s="79"/>
      <c r="BN55" s="79"/>
    </row>
    <row r="56" spans="1:66" ht="13.15" x14ac:dyDescent="0.4">
      <c r="A56" s="75">
        <v>39783</v>
      </c>
      <c r="B56" s="77"/>
      <c r="C56" s="74"/>
      <c r="D56" s="104">
        <f>Data!D49+'Economic Model'!C$63</f>
        <v>1.4927272727272725</v>
      </c>
      <c r="E56" s="105"/>
      <c r="F56" s="106">
        <f>Data!F49+'Economic Model'!C$64</f>
        <v>116.3452380952381</v>
      </c>
      <c r="G56" s="105"/>
      <c r="H56" s="104">
        <f>Data!H49+'Economic Model'!C$65</f>
        <v>3.3650595238095233</v>
      </c>
      <c r="I56" s="105"/>
      <c r="J56" s="107">
        <f>Data!J49+'Economic Model'!C$66</f>
        <v>7.92</v>
      </c>
      <c r="K56" s="78"/>
      <c r="L56" s="93"/>
      <c r="M56" s="104">
        <f t="shared" si="25"/>
        <v>1.4927272727272725</v>
      </c>
      <c r="N56" s="118"/>
      <c r="O56" s="104">
        <f>F56/2000*'Economic Model'!C$32/'Economic Model'!C$30</f>
        <v>0.35319090136054426</v>
      </c>
      <c r="P56" s="104"/>
      <c r="Q56" s="104">
        <f t="shared" si="26"/>
        <v>1.8459181740878168</v>
      </c>
      <c r="R56" s="118"/>
      <c r="S56" s="119"/>
      <c r="T56" s="104">
        <f>H56/'Economic Model'!C$30</f>
        <v>1.2018069727891156</v>
      </c>
      <c r="U56" s="118"/>
      <c r="V56" s="104">
        <f>J56/1000*'Economic Model'!C$33</f>
        <v>0.23760000000000001</v>
      </c>
      <c r="W56" s="118"/>
      <c r="X56" s="104">
        <f>('Economic Model'!H$43+'Economic Model'!H$51)/100</f>
        <v>0.21914999999999998</v>
      </c>
      <c r="Y56" s="118"/>
      <c r="Z56" s="104">
        <f t="shared" si="27"/>
        <v>1.6585569727891156</v>
      </c>
      <c r="AA56" s="118"/>
      <c r="AB56" s="104">
        <f>'Economic Model'!H$58/100</f>
        <v>0.2135298575757576</v>
      </c>
      <c r="AC56" s="118"/>
      <c r="AD56" s="104">
        <f t="shared" si="28"/>
        <v>1.8720868303648732</v>
      </c>
      <c r="AE56" s="118"/>
      <c r="AF56" s="104">
        <f t="shared" si="29"/>
        <v>1.5188959290043289</v>
      </c>
      <c r="AG56" s="114"/>
      <c r="AH56" s="104"/>
      <c r="AI56" s="100">
        <f>Q56-T56-V56-('Economic Model'!H$49/100)</f>
        <v>0.36801120129870113</v>
      </c>
      <c r="AJ56" s="104"/>
      <c r="AK56" s="104">
        <f t="shared" si="30"/>
        <v>0.18736120129870115</v>
      </c>
      <c r="AL56" s="104"/>
      <c r="AM56" s="104">
        <f t="shared" si="31"/>
        <v>-2.6168656277056446E-2</v>
      </c>
      <c r="AN56" s="89"/>
      <c r="AO56" s="15"/>
      <c r="AP56" s="90"/>
      <c r="AQ56" s="104">
        <f>'Returns per Bu.'!AJ56/'Economic Model'!C$30</f>
        <v>0.36758563074352546</v>
      </c>
      <c r="AR56" s="104"/>
      <c r="AS56" s="104">
        <f t="shared" si="14"/>
        <v>0.83378966513506003</v>
      </c>
      <c r="AT56" s="104"/>
      <c r="AU56" s="104">
        <f>'Returns per Bu.'!AN56/'Economic Model'!C$30</f>
        <v>1.2013752958785855</v>
      </c>
      <c r="AV56" s="114"/>
      <c r="AW56" s="113"/>
      <c r="AX56" s="104">
        <f t="shared" si="8"/>
        <v>1.6581252958785855</v>
      </c>
      <c r="AY56" s="104"/>
      <c r="AZ56" s="104">
        <f t="shared" si="9"/>
        <v>1.8716551534543431</v>
      </c>
      <c r="BA56" s="114"/>
      <c r="BB56" s="104"/>
      <c r="BC56" s="104"/>
      <c r="BD56" s="104">
        <f t="shared" si="10"/>
        <v>0.1877928782092313</v>
      </c>
      <c r="BE56" s="104"/>
      <c r="BF56" s="104">
        <f t="shared" si="11"/>
        <v>-2.5736979366526302E-2</v>
      </c>
      <c r="BG56" s="104"/>
      <c r="BH56" s="104">
        <f t="shared" si="12"/>
        <v>-2.6168656277056446E-2</v>
      </c>
      <c r="BI56" s="104"/>
      <c r="BJ56" s="104">
        <f t="shared" si="13"/>
        <v>4.3167691053014323E-4</v>
      </c>
      <c r="BK56" s="71"/>
      <c r="BM56" s="79"/>
      <c r="BN56" s="79"/>
    </row>
    <row r="57" spans="1:66" ht="13.15" x14ac:dyDescent="0.4">
      <c r="A57" s="22">
        <v>39814</v>
      </c>
      <c r="C57" s="58"/>
      <c r="D57" s="108">
        <f>Data!D50+'Economic Model'!C$63</f>
        <v>1.5161363636363638</v>
      </c>
      <c r="E57" s="109"/>
      <c r="F57" s="110">
        <f>Data!F50+'Economic Model'!C$64</f>
        <v>125.22619047619048</v>
      </c>
      <c r="G57" s="109"/>
      <c r="H57" s="108">
        <f>Data!H50+'Economic Model'!C$65</f>
        <v>3.6678988095238108</v>
      </c>
      <c r="I57" s="109"/>
      <c r="J57" s="97">
        <f>Data!J50+'Economic Model'!C$66</f>
        <v>8.2200000000000006</v>
      </c>
      <c r="K57" s="95"/>
      <c r="L57" s="80"/>
      <c r="M57" s="108">
        <f t="shared" ref="M57:M62" si="32">D57</f>
        <v>1.5161363636363638</v>
      </c>
      <c r="N57" s="121"/>
      <c r="O57" s="108">
        <f>F57/2000*'Economic Model'!C$32/'Economic Model'!C$30</f>
        <v>0.38015093537414973</v>
      </c>
      <c r="P57" s="108"/>
      <c r="Q57" s="108">
        <f t="shared" ref="Q57:Q62" si="33">M57+O57</f>
        <v>1.8962872990105135</v>
      </c>
      <c r="R57" s="122"/>
      <c r="S57" s="121"/>
      <c r="T57" s="108">
        <f>H57/'Economic Model'!C$30</f>
        <v>1.3099638605442183</v>
      </c>
      <c r="U57" s="121"/>
      <c r="V57" s="108">
        <f>J57/1000*'Economic Model'!C$33</f>
        <v>0.24659999999999999</v>
      </c>
      <c r="W57" s="121"/>
      <c r="X57" s="108">
        <f>('Economic Model'!H$43+'Economic Model'!H$51)/100</f>
        <v>0.21914999999999998</v>
      </c>
      <c r="Y57" s="121"/>
      <c r="Z57" s="108">
        <f t="shared" ref="Z57:Z62" si="34">T57+V57+X57</f>
        <v>1.7757138605442182</v>
      </c>
      <c r="AA57" s="121"/>
      <c r="AB57" s="108">
        <f>'Economic Model'!H$58/100</f>
        <v>0.2135298575757576</v>
      </c>
      <c r="AC57" s="121"/>
      <c r="AD57" s="108">
        <f t="shared" ref="AD57:AD62" si="35">Z57+AB57</f>
        <v>1.9892437181199758</v>
      </c>
      <c r="AE57" s="121"/>
      <c r="AF57" s="108">
        <f t="shared" ref="AF57:AF62" si="36">AD57-O57</f>
        <v>1.6090927827458261</v>
      </c>
      <c r="AG57" s="123"/>
      <c r="AH57" s="108"/>
      <c r="AI57" s="108">
        <f>Q57-T57-V57-('Economic Model'!H$49/100)</f>
        <v>0.30122343846629523</v>
      </c>
      <c r="AJ57" s="108"/>
      <c r="AK57" s="108">
        <f t="shared" ref="AK57:AK62" si="37">Q57-Z57</f>
        <v>0.12057343846629531</v>
      </c>
      <c r="AL57" s="108"/>
      <c r="AM57" s="108">
        <f t="shared" ref="AM57:AM62" si="38">Q57-AD57</f>
        <v>-9.2956419109462285E-2</v>
      </c>
      <c r="AN57" s="87"/>
      <c r="AO57" s="15"/>
      <c r="AP57" s="88"/>
      <c r="AQ57" s="100">
        <f>'Returns per Bu.'!AJ57/'Economic Model'!C$30</f>
        <v>0.36758563074352546</v>
      </c>
      <c r="AR57" s="100"/>
      <c r="AS57" s="100">
        <f t="shared" si="14"/>
        <v>0.83725326771790609</v>
      </c>
      <c r="AT57" s="100"/>
      <c r="AU57" s="100">
        <f>'Returns per Bu.'!AN57/'Economic Model'!C$30</f>
        <v>1.2048388984614316</v>
      </c>
      <c r="AV57" s="112"/>
      <c r="AW57" s="111"/>
      <c r="AX57" s="108">
        <f t="shared" ref="AX57:AX62" si="39">AU57+V57+X57</f>
        <v>1.6705888984614314</v>
      </c>
      <c r="AY57" s="108"/>
      <c r="AZ57" s="108">
        <f t="shared" ref="AZ57:AZ62" si="40">AB57+AX57</f>
        <v>1.884118756037189</v>
      </c>
      <c r="BA57" s="123"/>
      <c r="BB57" s="108"/>
      <c r="BC57" s="108"/>
      <c r="BD57" s="108">
        <f t="shared" ref="BD57:BD62" si="41">Q57-AX57</f>
        <v>0.22569840054908208</v>
      </c>
      <c r="BE57" s="108"/>
      <c r="BF57" s="108">
        <f t="shared" ref="BF57:BF62" si="42">Q57-AZ57</f>
        <v>1.2168542973324481E-2</v>
      </c>
      <c r="BG57" s="108"/>
      <c r="BH57" s="108">
        <f t="shared" ref="BH57:BH62" si="43">BF57-BJ57</f>
        <v>-9.2956419109462285E-2</v>
      </c>
      <c r="BI57" s="108"/>
      <c r="BJ57" s="108">
        <f t="shared" ref="BJ57:BJ62" si="44">T57-AU57</f>
        <v>0.10512496208278677</v>
      </c>
      <c r="BK57" s="57"/>
    </row>
    <row r="58" spans="1:66" ht="13.15" x14ac:dyDescent="0.4">
      <c r="A58" s="8">
        <v>39845</v>
      </c>
      <c r="C58" s="58"/>
      <c r="D58" s="100">
        <f>Data!D51+'Economic Model'!C$63</f>
        <v>1.4890000000000005</v>
      </c>
      <c r="E58" s="28"/>
      <c r="F58" s="102">
        <f>Data!F51+'Economic Model'!C$64</f>
        <v>124.5125</v>
      </c>
      <c r="G58" s="101"/>
      <c r="H58" s="100">
        <f>Data!H51+'Economic Model'!C$65</f>
        <v>3.4548749999999986</v>
      </c>
      <c r="I58" s="101"/>
      <c r="J58" s="103">
        <f>Data!J51+'Economic Model'!C$66</f>
        <v>7.84</v>
      </c>
      <c r="K58" s="92"/>
      <c r="L58" s="16"/>
      <c r="M58" s="100">
        <f t="shared" si="32"/>
        <v>1.4890000000000005</v>
      </c>
      <c r="N58" s="115"/>
      <c r="O58" s="100">
        <f>F58/2000*'Economic Model'!C$32/'Economic Model'!C$30</f>
        <v>0.37798437499999998</v>
      </c>
      <c r="P58" s="100"/>
      <c r="Q58" s="100">
        <f t="shared" si="33"/>
        <v>1.8669843750000006</v>
      </c>
      <c r="R58" s="117"/>
      <c r="S58" s="115"/>
      <c r="T58" s="100">
        <f>H58/'Economic Model'!C$30</f>
        <v>1.233883928571428</v>
      </c>
      <c r="U58" s="115"/>
      <c r="V58" s="100">
        <f>J58/1000*'Economic Model'!C$33</f>
        <v>0.23519999999999999</v>
      </c>
      <c r="W58" s="115"/>
      <c r="X58" s="100">
        <f>('Economic Model'!H$43+'Economic Model'!H$51)/100</f>
        <v>0.21914999999999998</v>
      </c>
      <c r="Y58" s="115"/>
      <c r="Z58" s="100">
        <f t="shared" si="34"/>
        <v>1.6882339285714281</v>
      </c>
      <c r="AA58" s="115"/>
      <c r="AB58" s="100">
        <f>'Economic Model'!H$58/100</f>
        <v>0.2135298575757576</v>
      </c>
      <c r="AC58" s="115"/>
      <c r="AD58" s="100">
        <f t="shared" si="35"/>
        <v>1.9017637861471857</v>
      </c>
      <c r="AE58" s="115"/>
      <c r="AF58" s="100">
        <f t="shared" si="36"/>
        <v>1.5237794111471856</v>
      </c>
      <c r="AG58" s="112"/>
      <c r="AH58" s="100"/>
      <c r="AI58" s="100">
        <f>Q58-T58-V58-('Economic Model'!H$49/100)</f>
        <v>0.35940044642857261</v>
      </c>
      <c r="AJ58" s="100"/>
      <c r="AK58" s="100">
        <f t="shared" si="37"/>
        <v>0.17875044642857252</v>
      </c>
      <c r="AL58" s="100"/>
      <c r="AM58" s="100">
        <f t="shared" si="38"/>
        <v>-3.477941114718508E-2</v>
      </c>
      <c r="AN58" s="87"/>
      <c r="AO58" s="15"/>
      <c r="AP58" s="88"/>
      <c r="AQ58" s="100">
        <f>'Returns per Bu.'!AJ58/'Economic Model'!C$30</f>
        <v>0.36758563074352546</v>
      </c>
      <c r="AR58" s="100"/>
      <c r="AS58" s="100">
        <f t="shared" si="14"/>
        <v>0.84071687030075215</v>
      </c>
      <c r="AT58" s="100"/>
      <c r="AU58" s="100">
        <f>'Returns per Bu.'!AN58/'Economic Model'!C$30</f>
        <v>1.2083025010442776</v>
      </c>
      <c r="AV58" s="112"/>
      <c r="AW58" s="111"/>
      <c r="AX58" s="100">
        <f t="shared" si="39"/>
        <v>1.6626525010442776</v>
      </c>
      <c r="AY58" s="100"/>
      <c r="AZ58" s="100">
        <f t="shared" si="40"/>
        <v>1.8761823586200352</v>
      </c>
      <c r="BA58" s="112"/>
      <c r="BB58" s="100"/>
      <c r="BC58" s="100"/>
      <c r="BD58" s="100">
        <f t="shared" si="41"/>
        <v>0.20433187395572294</v>
      </c>
      <c r="BE58" s="100"/>
      <c r="BF58" s="100">
        <f t="shared" si="42"/>
        <v>-9.1979836200346554E-3</v>
      </c>
      <c r="BG58" s="100"/>
      <c r="BH58" s="100">
        <f t="shared" si="43"/>
        <v>-3.477941114718508E-2</v>
      </c>
      <c r="BI58" s="100"/>
      <c r="BJ58" s="100">
        <f t="shared" si="44"/>
        <v>2.5581427527150424E-2</v>
      </c>
      <c r="BK58" s="57"/>
    </row>
    <row r="59" spans="1:66" ht="13.15" x14ac:dyDescent="0.4">
      <c r="A59" s="8">
        <v>39873</v>
      </c>
      <c r="C59" s="58"/>
      <c r="D59" s="100">
        <f>Data!D52+'Economic Model'!C$63</f>
        <v>1.4606818181818175</v>
      </c>
      <c r="E59" s="28"/>
      <c r="F59" s="102">
        <f>Data!F52+'Economic Model'!C$64</f>
        <v>121.06818181818181</v>
      </c>
      <c r="G59" s="101"/>
      <c r="H59" s="100">
        <f>Data!H52+'Economic Model'!C$65</f>
        <v>3.6221590909090908</v>
      </c>
      <c r="I59" s="101"/>
      <c r="J59" s="103">
        <f>Data!J52+'Economic Model'!C$66</f>
        <v>7.28</v>
      </c>
      <c r="K59" s="92"/>
      <c r="L59" s="16"/>
      <c r="M59" s="100">
        <f t="shared" si="32"/>
        <v>1.4606818181818175</v>
      </c>
      <c r="N59" s="115"/>
      <c r="O59" s="100">
        <f>F59/2000*'Economic Model'!C$32/'Economic Model'!C$30</f>
        <v>0.36752840909090911</v>
      </c>
      <c r="P59" s="100"/>
      <c r="Q59" s="100">
        <f t="shared" si="33"/>
        <v>1.8282102272727268</v>
      </c>
      <c r="R59" s="117"/>
      <c r="S59" s="115"/>
      <c r="T59" s="100">
        <f>H59/'Economic Model'!C$30</f>
        <v>1.2936282467532467</v>
      </c>
      <c r="U59" s="115"/>
      <c r="V59" s="100">
        <f>J59/1000*'Economic Model'!C$33</f>
        <v>0.21840000000000001</v>
      </c>
      <c r="W59" s="115"/>
      <c r="X59" s="100">
        <f>('Economic Model'!H$43+'Economic Model'!H$51)/100</f>
        <v>0.21914999999999998</v>
      </c>
      <c r="Y59" s="115"/>
      <c r="Z59" s="100">
        <f t="shared" si="34"/>
        <v>1.7311782467532466</v>
      </c>
      <c r="AA59" s="115"/>
      <c r="AB59" s="100">
        <f>'Economic Model'!H$58/100</f>
        <v>0.2135298575757576</v>
      </c>
      <c r="AC59" s="115"/>
      <c r="AD59" s="100">
        <f t="shared" si="35"/>
        <v>1.9447081043290042</v>
      </c>
      <c r="AE59" s="115"/>
      <c r="AF59" s="100">
        <f t="shared" si="36"/>
        <v>1.5771796952380952</v>
      </c>
      <c r="AG59" s="112"/>
      <c r="AH59" s="100"/>
      <c r="AI59" s="100">
        <f>Q59-T59-V59-('Economic Model'!H$49/100)</f>
        <v>0.27768198051948001</v>
      </c>
      <c r="AJ59" s="100"/>
      <c r="AK59" s="100">
        <f t="shared" si="37"/>
        <v>9.7031980519480143E-2</v>
      </c>
      <c r="AL59" s="100"/>
      <c r="AM59" s="100">
        <f t="shared" si="38"/>
        <v>-0.11649787705627745</v>
      </c>
      <c r="AN59" s="87"/>
      <c r="AO59" s="15"/>
      <c r="AP59" s="88"/>
      <c r="AQ59" s="100">
        <f>'Returns per Bu.'!AJ59/'Economic Model'!C$30</f>
        <v>0.36758563074352546</v>
      </c>
      <c r="AR59" s="100"/>
      <c r="AS59" s="100">
        <f t="shared" si="14"/>
        <v>0.84418047288359821</v>
      </c>
      <c r="AT59" s="100"/>
      <c r="AU59" s="100">
        <f>'Returns per Bu.'!AN59/'Economic Model'!C$30</f>
        <v>1.2117661036271237</v>
      </c>
      <c r="AV59" s="112"/>
      <c r="AW59" s="111"/>
      <c r="AX59" s="100">
        <f t="shared" si="39"/>
        <v>1.6493161036271236</v>
      </c>
      <c r="AY59" s="100"/>
      <c r="AZ59" s="100">
        <f t="shared" si="40"/>
        <v>1.8628459612028812</v>
      </c>
      <c r="BA59" s="112"/>
      <c r="BB59" s="100"/>
      <c r="BC59" s="100"/>
      <c r="BD59" s="100">
        <f t="shared" si="41"/>
        <v>0.1788941236456032</v>
      </c>
      <c r="BE59" s="100"/>
      <c r="BF59" s="100">
        <f t="shared" si="42"/>
        <v>-3.46357339301544E-2</v>
      </c>
      <c r="BG59" s="100"/>
      <c r="BH59" s="100">
        <f t="shared" si="43"/>
        <v>-0.11649787705627745</v>
      </c>
      <c r="BI59" s="100"/>
      <c r="BJ59" s="100">
        <f t="shared" si="44"/>
        <v>8.1862143126123055E-2</v>
      </c>
      <c r="BK59" s="57"/>
    </row>
    <row r="60" spans="1:66" ht="13.15" x14ac:dyDescent="0.4">
      <c r="A60" s="8">
        <v>39904</v>
      </c>
      <c r="C60" s="58"/>
      <c r="D60" s="100">
        <f>Data!D53+'Economic Model'!C$63</f>
        <v>1.4981818181818185</v>
      </c>
      <c r="E60" s="28"/>
      <c r="F60" s="102">
        <f>Data!F53+'Economic Model'!C$64</f>
        <v>119.94318181818181</v>
      </c>
      <c r="G60" s="101"/>
      <c r="H60" s="100">
        <f>Data!H53+'Economic Model'!C$65</f>
        <v>3.7570454545454526</v>
      </c>
      <c r="I60" s="101"/>
      <c r="J60" s="103">
        <f>Data!J53+'Economic Model'!C$66</f>
        <v>5.6</v>
      </c>
      <c r="K60" s="92"/>
      <c r="L60" s="16"/>
      <c r="M60" s="100">
        <f t="shared" si="32"/>
        <v>1.4981818181818185</v>
      </c>
      <c r="N60" s="115"/>
      <c r="O60" s="100">
        <f>F60/2000*'Economic Model'!C$32/'Economic Model'!C$30</f>
        <v>0.36411323051948052</v>
      </c>
      <c r="P60" s="100"/>
      <c r="Q60" s="100">
        <f t="shared" si="33"/>
        <v>1.862295048701299</v>
      </c>
      <c r="R60" s="92"/>
      <c r="S60" s="16"/>
      <c r="T60" s="100">
        <f>H60/'Economic Model'!C$30</f>
        <v>1.3418019480519474</v>
      </c>
      <c r="U60" s="115"/>
      <c r="V60" s="100">
        <f>J60/1000*'Economic Model'!C$33</f>
        <v>0.16800000000000001</v>
      </c>
      <c r="W60" s="115"/>
      <c r="X60" s="100">
        <f>('Economic Model'!H$43+'Economic Model'!H$51)/100</f>
        <v>0.21914999999999998</v>
      </c>
      <c r="Y60" s="115"/>
      <c r="Z60" s="100">
        <f t="shared" si="34"/>
        <v>1.7289519480519473</v>
      </c>
      <c r="AA60" s="115"/>
      <c r="AB60" s="100">
        <f>'Economic Model'!H$58/100</f>
        <v>0.2135298575757576</v>
      </c>
      <c r="AC60" s="115"/>
      <c r="AD60" s="100">
        <f t="shared" si="35"/>
        <v>1.9424818056277049</v>
      </c>
      <c r="AE60" s="115"/>
      <c r="AF60" s="100">
        <f t="shared" si="36"/>
        <v>1.5783685751082244</v>
      </c>
      <c r="AG60" s="112"/>
      <c r="AH60" s="100"/>
      <c r="AI60" s="100">
        <f>Q60-T60-V60-('Economic Model'!H$49/100)</f>
        <v>0.3139931006493516</v>
      </c>
      <c r="AJ60" s="100"/>
      <c r="AK60" s="100">
        <f t="shared" si="37"/>
        <v>0.13334310064935173</v>
      </c>
      <c r="AL60" s="100"/>
      <c r="AM60" s="100">
        <f t="shared" si="38"/>
        <v>-8.0186756926405867E-2</v>
      </c>
      <c r="AN60" s="87"/>
      <c r="AO60" s="15"/>
      <c r="AP60" s="88"/>
      <c r="AQ60" s="100">
        <f>'Returns per Bu.'!AJ60/'Economic Model'!C$30</f>
        <v>0.36758563074352546</v>
      </c>
      <c r="AR60" s="100"/>
      <c r="AS60" s="100">
        <f t="shared" si="14"/>
        <v>0.84764407546644405</v>
      </c>
      <c r="AT60" s="100"/>
      <c r="AU60" s="100">
        <f>'Returns per Bu.'!AN60/'Economic Model'!C$30</f>
        <v>1.2152297062099695</v>
      </c>
      <c r="AV60" s="112"/>
      <c r="AW60" s="111"/>
      <c r="AX60" s="100">
        <f t="shared" si="39"/>
        <v>1.6023797062099694</v>
      </c>
      <c r="AY60" s="100"/>
      <c r="AZ60" s="100">
        <f t="shared" si="40"/>
        <v>1.815909563785727</v>
      </c>
      <c r="BA60" s="112"/>
      <c r="BB60" s="100"/>
      <c r="BC60" s="100"/>
      <c r="BD60" s="100">
        <f t="shared" si="41"/>
        <v>0.25991534249132964</v>
      </c>
      <c r="BE60" s="100"/>
      <c r="BF60" s="100">
        <f t="shared" si="42"/>
        <v>4.6385484915572039E-2</v>
      </c>
      <c r="BG60" s="100"/>
      <c r="BH60" s="100">
        <f t="shared" si="43"/>
        <v>-8.0186756926405867E-2</v>
      </c>
      <c r="BI60" s="100"/>
      <c r="BJ60" s="100">
        <f t="shared" si="44"/>
        <v>0.12657224184197791</v>
      </c>
      <c r="BK60" s="57"/>
    </row>
    <row r="61" spans="1:66" ht="13.15" x14ac:dyDescent="0.4">
      <c r="A61" s="8">
        <v>39934</v>
      </c>
      <c r="C61" s="58"/>
      <c r="D61" s="100">
        <f>Data!D54+'Economic Model'!C$63</f>
        <v>1.56</v>
      </c>
      <c r="E61" s="28"/>
      <c r="F61" s="102">
        <f>Data!F54+'Economic Model'!C$64</f>
        <v>128.71250000000001</v>
      </c>
      <c r="G61" s="101"/>
      <c r="H61" s="100">
        <f>Data!H54+'Economic Model'!C$65</f>
        <v>3.9796249999999995</v>
      </c>
      <c r="I61" s="101"/>
      <c r="J61" s="103">
        <f>Data!J54+'Economic Model'!C$66</f>
        <v>4.84</v>
      </c>
      <c r="K61" s="92"/>
      <c r="L61" s="16"/>
      <c r="M61" s="100">
        <f t="shared" si="32"/>
        <v>1.56</v>
      </c>
      <c r="N61" s="115"/>
      <c r="O61" s="100">
        <f>F61/2000*'Economic Model'!C$32/'Economic Model'!C$30</f>
        <v>0.39073437500000002</v>
      </c>
      <c r="P61" s="100"/>
      <c r="Q61" s="100">
        <f t="shared" si="33"/>
        <v>1.9507343750000001</v>
      </c>
      <c r="R61" s="92"/>
      <c r="S61" s="16"/>
      <c r="T61" s="100">
        <f>H61/'Economic Model'!C$30</f>
        <v>1.4212946428571427</v>
      </c>
      <c r="U61" s="115"/>
      <c r="V61" s="100">
        <f>J61/1000*'Economic Model'!C$33</f>
        <v>0.1452</v>
      </c>
      <c r="W61" s="115"/>
      <c r="X61" s="100">
        <f>('Economic Model'!H$43+'Economic Model'!H$51)/100</f>
        <v>0.21914999999999998</v>
      </c>
      <c r="Y61" s="115"/>
      <c r="Z61" s="100">
        <f t="shared" si="34"/>
        <v>1.7856446428571426</v>
      </c>
      <c r="AA61" s="115"/>
      <c r="AB61" s="100">
        <f>'Economic Model'!H$58/100</f>
        <v>0.2135298575757576</v>
      </c>
      <c r="AC61" s="115"/>
      <c r="AD61" s="100">
        <f t="shared" si="35"/>
        <v>1.9991745004329002</v>
      </c>
      <c r="AE61" s="115"/>
      <c r="AF61" s="100">
        <f t="shared" si="36"/>
        <v>1.6084401254329002</v>
      </c>
      <c r="AG61" s="112"/>
      <c r="AH61" s="100"/>
      <c r="AI61" s="100">
        <f>Q61-T61-V61-('Economic Model'!H$49/100)</f>
        <v>0.34573973214285747</v>
      </c>
      <c r="AJ61" s="100"/>
      <c r="AK61" s="100">
        <f t="shared" si="37"/>
        <v>0.16508973214285749</v>
      </c>
      <c r="AL61" s="100"/>
      <c r="AM61" s="100">
        <f t="shared" si="38"/>
        <v>-4.8440125432900105E-2</v>
      </c>
      <c r="AN61" s="87"/>
      <c r="AO61" s="15"/>
      <c r="AP61" s="88"/>
      <c r="AQ61" s="100">
        <f>'Returns per Bu.'!AJ61/'Economic Model'!C$30</f>
        <v>0.36758563074352546</v>
      </c>
      <c r="AR61" s="100"/>
      <c r="AS61" s="100">
        <f t="shared" si="14"/>
        <v>0.85110767804929011</v>
      </c>
      <c r="AT61" s="100"/>
      <c r="AU61" s="100">
        <f>'Returns per Bu.'!AN61/'Economic Model'!C$30</f>
        <v>1.2186933087928156</v>
      </c>
      <c r="AV61" s="112"/>
      <c r="AW61" s="111"/>
      <c r="AX61" s="100">
        <f t="shared" si="39"/>
        <v>1.5830433087928155</v>
      </c>
      <c r="AY61" s="100"/>
      <c r="AZ61" s="100">
        <f t="shared" si="40"/>
        <v>1.7965731663685731</v>
      </c>
      <c r="BA61" s="112"/>
      <c r="BB61" s="100"/>
      <c r="BC61" s="100"/>
      <c r="BD61" s="100">
        <f t="shared" si="41"/>
        <v>0.36769106620718461</v>
      </c>
      <c r="BE61" s="100"/>
      <c r="BF61" s="100">
        <f t="shared" si="42"/>
        <v>0.15416120863142702</v>
      </c>
      <c r="BG61" s="100"/>
      <c r="BH61" s="100">
        <f t="shared" si="43"/>
        <v>-4.8440125432900105E-2</v>
      </c>
      <c r="BI61" s="100"/>
      <c r="BJ61" s="100">
        <f t="shared" si="44"/>
        <v>0.20260133406432712</v>
      </c>
      <c r="BK61" s="57"/>
    </row>
    <row r="62" spans="1:66" ht="13.15" x14ac:dyDescent="0.4">
      <c r="A62" s="8">
        <v>39965</v>
      </c>
      <c r="C62" s="58"/>
      <c r="D62" s="100">
        <f>Data!D55+'Economic Model'!C$63</f>
        <v>1.6725000000000001</v>
      </c>
      <c r="E62" s="28"/>
      <c r="F62" s="102">
        <f>Data!F55+'Economic Model'!C$64</f>
        <v>137.32954545454547</v>
      </c>
      <c r="G62" s="101"/>
      <c r="H62" s="100">
        <f>Data!H55+'Economic Model'!C$65</f>
        <v>3.9137499999999998</v>
      </c>
      <c r="I62" s="101"/>
      <c r="J62" s="103">
        <f>Data!J55+'Economic Model'!C$66</f>
        <v>4.57</v>
      </c>
      <c r="K62" s="92"/>
      <c r="L62" s="16"/>
      <c r="M62" s="100">
        <f t="shared" si="32"/>
        <v>1.6725000000000001</v>
      </c>
      <c r="N62" s="115"/>
      <c r="O62" s="100">
        <f>F62/2000*'Economic Model'!C$32/'Economic Model'!C$30</f>
        <v>0.41689326298701301</v>
      </c>
      <c r="P62" s="100"/>
      <c r="Q62" s="100">
        <f t="shared" si="33"/>
        <v>2.0893932629870129</v>
      </c>
      <c r="R62" s="92"/>
      <c r="S62" s="16"/>
      <c r="T62" s="100">
        <f>H62/'Economic Model'!C$30</f>
        <v>1.3977678571428571</v>
      </c>
      <c r="U62" s="115"/>
      <c r="V62" s="100">
        <f>J62/1000*'Economic Model'!C$33</f>
        <v>0.1371</v>
      </c>
      <c r="W62" s="115"/>
      <c r="X62" s="100">
        <f>('Economic Model'!H$43+'Economic Model'!H$51)/100</f>
        <v>0.21914999999999998</v>
      </c>
      <c r="Y62" s="115"/>
      <c r="Z62" s="100">
        <f t="shared" si="34"/>
        <v>1.7540178571428571</v>
      </c>
      <c r="AA62" s="115"/>
      <c r="AB62" s="100">
        <f>'Economic Model'!H$58/100</f>
        <v>0.2135298575757576</v>
      </c>
      <c r="AC62" s="115"/>
      <c r="AD62" s="100">
        <f t="shared" si="35"/>
        <v>1.9675477147186147</v>
      </c>
      <c r="AE62" s="115"/>
      <c r="AF62" s="100">
        <f t="shared" si="36"/>
        <v>1.5506544517316017</v>
      </c>
      <c r="AG62" s="112"/>
      <c r="AH62" s="100"/>
      <c r="AI62" s="100">
        <f>Q62-T62-V62-('Economic Model'!H$49/100)</f>
        <v>0.51602540584415579</v>
      </c>
      <c r="AJ62" s="100"/>
      <c r="AK62" s="100">
        <f t="shared" si="37"/>
        <v>0.33537540584415582</v>
      </c>
      <c r="AL62" s="100"/>
      <c r="AM62" s="100">
        <f t="shared" si="38"/>
        <v>0.12184554826839822</v>
      </c>
      <c r="AN62" s="87"/>
      <c r="AO62" s="15"/>
      <c r="AP62" s="88"/>
      <c r="AQ62" s="100">
        <f>'Returns per Bu.'!AJ62/'Economic Model'!C$30</f>
        <v>0.36758563074352546</v>
      </c>
      <c r="AR62" s="100"/>
      <c r="AS62" s="100">
        <f t="shared" si="14"/>
        <v>0.85457128063213617</v>
      </c>
      <c r="AT62" s="100"/>
      <c r="AU62" s="100">
        <f>'Returns per Bu.'!AN62/'Economic Model'!C$30</f>
        <v>1.2221569113756616</v>
      </c>
      <c r="AV62" s="112"/>
      <c r="AW62" s="111"/>
      <c r="AX62" s="100">
        <f t="shared" si="39"/>
        <v>1.5784069113756616</v>
      </c>
      <c r="AY62" s="100"/>
      <c r="AZ62" s="100">
        <f t="shared" si="40"/>
        <v>1.7919367689514192</v>
      </c>
      <c r="BA62" s="112"/>
      <c r="BB62" s="100"/>
      <c r="BC62" s="100"/>
      <c r="BD62" s="100">
        <f t="shared" si="41"/>
        <v>0.51098635161135131</v>
      </c>
      <c r="BE62" s="100"/>
      <c r="BF62" s="100">
        <f t="shared" si="42"/>
        <v>0.29745649403559371</v>
      </c>
      <c r="BG62" s="100"/>
      <c r="BH62" s="100">
        <f t="shared" si="43"/>
        <v>0.12184554826839822</v>
      </c>
      <c r="BI62" s="100"/>
      <c r="BJ62" s="100">
        <f t="shared" si="44"/>
        <v>0.17561094576719549</v>
      </c>
      <c r="BK62" s="57"/>
    </row>
    <row r="63" spans="1:66" ht="13.15" x14ac:dyDescent="0.4">
      <c r="A63" s="8">
        <v>39995</v>
      </c>
      <c r="C63" s="58"/>
      <c r="D63" s="100">
        <f>Data!D56+'Economic Model'!C$63</f>
        <v>1.5884782608695653</v>
      </c>
      <c r="E63" s="28"/>
      <c r="F63" s="102">
        <f>Data!F56+'Economic Model'!C$64</f>
        <v>90.806818181818187</v>
      </c>
      <c r="G63" s="101"/>
      <c r="H63" s="100">
        <f>Data!H56+'Economic Model'!C$65</f>
        <v>3.0752272727272749</v>
      </c>
      <c r="I63" s="101"/>
      <c r="J63" s="103">
        <f>Data!J56+'Economic Model'!C$66</f>
        <v>4.55</v>
      </c>
      <c r="K63" s="92"/>
      <c r="L63" s="16"/>
      <c r="M63" s="100">
        <f t="shared" ref="M63:M69" si="45">D63</f>
        <v>1.5884782608695653</v>
      </c>
      <c r="N63" s="115"/>
      <c r="O63" s="100">
        <f>F63/2000*'Economic Model'!C$32/'Economic Model'!C$30</f>
        <v>0.27566355519480523</v>
      </c>
      <c r="P63" s="100"/>
      <c r="Q63" s="100">
        <f t="shared" ref="Q63:Q69" si="46">M63+O63</f>
        <v>1.8641418160643706</v>
      </c>
      <c r="R63" s="92"/>
      <c r="S63" s="16"/>
      <c r="T63" s="100">
        <f>H63/'Economic Model'!C$30</f>
        <v>1.0982954545454553</v>
      </c>
      <c r="U63" s="115"/>
      <c r="V63" s="100">
        <f>J63/1000*'Economic Model'!C$33</f>
        <v>0.13650000000000001</v>
      </c>
      <c r="W63" s="115"/>
      <c r="X63" s="100">
        <f>('Economic Model'!H$43+'Economic Model'!H$51)/100</f>
        <v>0.21914999999999998</v>
      </c>
      <c r="Y63" s="115"/>
      <c r="Z63" s="100">
        <f t="shared" ref="Z63:Z69" si="47">T63+V63+X63</f>
        <v>1.4539454545454553</v>
      </c>
      <c r="AA63" s="115"/>
      <c r="AB63" s="100">
        <f>'Economic Model'!H$58/100</f>
        <v>0.2135298575757576</v>
      </c>
      <c r="AC63" s="115"/>
      <c r="AD63" s="100">
        <f t="shared" ref="AD63:AD69" si="48">Z63+AB63</f>
        <v>1.6674753121212129</v>
      </c>
      <c r="AE63" s="115"/>
      <c r="AF63" s="100">
        <f t="shared" ref="AF63:AF69" si="49">AD63-O63</f>
        <v>1.3918117569264077</v>
      </c>
      <c r="AG63" s="112"/>
      <c r="AH63" s="100"/>
      <c r="AI63" s="100">
        <f>Q63-T63-V63-('Economic Model'!H$49/100)</f>
        <v>0.59084636151891523</v>
      </c>
      <c r="AJ63" s="100"/>
      <c r="AK63" s="100">
        <f t="shared" ref="AK63:AK69" si="50">Q63-Z63</f>
        <v>0.41019636151891525</v>
      </c>
      <c r="AL63" s="100"/>
      <c r="AM63" s="100">
        <f t="shared" ref="AM63:AM69" si="51">Q63-AD63</f>
        <v>0.19666650394315766</v>
      </c>
      <c r="AN63" s="87"/>
      <c r="AO63" s="15"/>
      <c r="AP63" s="88"/>
      <c r="AQ63" s="100">
        <f>'Returns per Bu.'!AJ63/'Economic Model'!C$30</f>
        <v>0.36758563074352546</v>
      </c>
      <c r="AR63" s="100"/>
      <c r="AS63" s="100">
        <f t="shared" si="14"/>
        <v>0.858034883214982</v>
      </c>
      <c r="AT63" s="100"/>
      <c r="AU63" s="100">
        <f>'Returns per Bu.'!AN63/'Economic Model'!C$30</f>
        <v>1.2256205139585075</v>
      </c>
      <c r="AV63" s="112"/>
      <c r="AW63" s="111"/>
      <c r="AX63" s="100">
        <f t="shared" ref="AX63:AX70" si="52">AU63+V63+X63</f>
        <v>1.5812705139585075</v>
      </c>
      <c r="AY63" s="100"/>
      <c r="AZ63" s="100">
        <f t="shared" ref="AZ63:AZ70" si="53">AB63+AX63</f>
        <v>1.7948003715342651</v>
      </c>
      <c r="BA63" s="112"/>
      <c r="BB63" s="100"/>
      <c r="BC63" s="100"/>
      <c r="BD63" s="100">
        <f t="shared" ref="BD63:BD70" si="54">Q63-AX63</f>
        <v>0.28287130210586309</v>
      </c>
      <c r="BE63" s="100"/>
      <c r="BF63" s="100">
        <f t="shared" ref="BF63:BF70" si="55">Q63-AZ63</f>
        <v>6.9341444530105489E-2</v>
      </c>
      <c r="BG63" s="100"/>
      <c r="BH63" s="100">
        <f t="shared" ref="BH63:BH70" si="56">BF63-BJ63</f>
        <v>0.19666650394315766</v>
      </c>
      <c r="BI63" s="100"/>
      <c r="BJ63" s="100">
        <f t="shared" ref="BJ63:BJ70" si="57">T63-AU63</f>
        <v>-0.12732505941305217</v>
      </c>
      <c r="BK63" s="57"/>
    </row>
    <row r="64" spans="1:66" ht="13.15" x14ac:dyDescent="0.4">
      <c r="A64" s="8">
        <v>40026</v>
      </c>
      <c r="C64" s="58"/>
      <c r="D64" s="100">
        <f>Data!D57+'Economic Model'!C$63</f>
        <v>1.5345238095238098</v>
      </c>
      <c r="E64" s="28"/>
      <c r="F64" s="102">
        <f>Data!F57+'Economic Model'!C$64</f>
        <v>78.75</v>
      </c>
      <c r="G64" s="101"/>
      <c r="H64" s="100">
        <f>Data!H57+'Economic Model'!C$65</f>
        <v>3.1445238095238102</v>
      </c>
      <c r="I64" s="101"/>
      <c r="J64" s="103">
        <f>Data!J57+'Economic Model'!C$66</f>
        <v>4.7300000000000004</v>
      </c>
      <c r="K64" s="92"/>
      <c r="L64" s="16"/>
      <c r="M64" s="100">
        <f t="shared" si="45"/>
        <v>1.5345238095238098</v>
      </c>
      <c r="N64" s="115"/>
      <c r="O64" s="100">
        <f>F64/2000*'Economic Model'!C$32/'Economic Model'!C$30</f>
        <v>0.23906250000000004</v>
      </c>
      <c r="P64" s="100"/>
      <c r="Q64" s="100">
        <f t="shared" si="46"/>
        <v>1.7735863095238098</v>
      </c>
      <c r="R64" s="92"/>
      <c r="S64" s="16"/>
      <c r="T64" s="100">
        <f>H64/'Economic Model'!C$30</f>
        <v>1.1230442176870752</v>
      </c>
      <c r="U64" s="115"/>
      <c r="V64" s="100">
        <f>J64/1000*'Economic Model'!C$33</f>
        <v>0.14190000000000003</v>
      </c>
      <c r="W64" s="115"/>
      <c r="X64" s="100">
        <f>('Economic Model'!H$43+'Economic Model'!H$51)/100</f>
        <v>0.21914999999999998</v>
      </c>
      <c r="Y64" s="115"/>
      <c r="Z64" s="100">
        <f t="shared" si="47"/>
        <v>1.4840942176870753</v>
      </c>
      <c r="AA64" s="115"/>
      <c r="AB64" s="100">
        <f>'Economic Model'!H$58/100</f>
        <v>0.2135298575757576</v>
      </c>
      <c r="AC64" s="115"/>
      <c r="AD64" s="100">
        <f t="shared" si="48"/>
        <v>1.6976240752628329</v>
      </c>
      <c r="AE64" s="115"/>
      <c r="AF64" s="100">
        <f t="shared" si="49"/>
        <v>1.4585615752628329</v>
      </c>
      <c r="AG64" s="112"/>
      <c r="AH64" s="100"/>
      <c r="AI64" s="100">
        <f>Q64-T64-V64-('Economic Model'!H$49/100)</f>
        <v>0.47014209183673461</v>
      </c>
      <c r="AJ64" s="100"/>
      <c r="AK64" s="100">
        <f t="shared" si="50"/>
        <v>0.28949209183673452</v>
      </c>
      <c r="AL64" s="100"/>
      <c r="AM64" s="100">
        <f t="shared" si="51"/>
        <v>7.5962234260976924E-2</v>
      </c>
      <c r="AN64" s="87"/>
      <c r="AO64" s="15"/>
      <c r="AP64" s="88"/>
      <c r="AQ64" s="100">
        <f>'Returns per Bu.'!AJ64/'Economic Model'!C$30</f>
        <v>0.36758563074352546</v>
      </c>
      <c r="AR64" s="100"/>
      <c r="AS64" s="100">
        <f t="shared" si="14"/>
        <v>0.86149848579782806</v>
      </c>
      <c r="AT64" s="100"/>
      <c r="AU64" s="100">
        <f>'Returns per Bu.'!AN64/'Economic Model'!C$30</f>
        <v>1.2290841165413535</v>
      </c>
      <c r="AV64" s="112"/>
      <c r="AW64" s="111"/>
      <c r="AX64" s="100">
        <f t="shared" si="52"/>
        <v>1.5901341165413534</v>
      </c>
      <c r="AY64" s="100"/>
      <c r="AZ64" s="100">
        <f t="shared" si="53"/>
        <v>1.803663974117111</v>
      </c>
      <c r="BA64" s="112"/>
      <c r="BB64" s="100"/>
      <c r="BC64" s="100"/>
      <c r="BD64" s="100">
        <f t="shared" si="54"/>
        <v>0.18345219298245641</v>
      </c>
      <c r="BE64" s="100"/>
      <c r="BF64" s="100">
        <f t="shared" si="55"/>
        <v>-3.007766459330119E-2</v>
      </c>
      <c r="BG64" s="100"/>
      <c r="BH64" s="100">
        <f t="shared" si="56"/>
        <v>7.5962234260977146E-2</v>
      </c>
      <c r="BI64" s="100"/>
      <c r="BJ64" s="100">
        <f t="shared" si="57"/>
        <v>-0.10603989885427834</v>
      </c>
      <c r="BK64" s="57"/>
    </row>
    <row r="65" spans="1:63" ht="13.15" x14ac:dyDescent="0.4">
      <c r="A65" s="8">
        <v>40057</v>
      </c>
      <c r="C65" s="58"/>
      <c r="D65" s="100">
        <f>Data!D58+'Economic Model'!C$63</f>
        <v>1.5390909090909093</v>
      </c>
      <c r="E65" s="28"/>
      <c r="F65" s="102">
        <f>Data!F58+'Economic Model'!C$64</f>
        <v>80.892857142857139</v>
      </c>
      <c r="G65" s="101"/>
      <c r="H65" s="100">
        <f>Data!H58+'Economic Model'!C$65</f>
        <v>3.1452380952380952</v>
      </c>
      <c r="I65" s="101"/>
      <c r="J65" s="103">
        <f>Data!J58+'Economic Model'!C$66</f>
        <v>4.68</v>
      </c>
      <c r="K65" s="92"/>
      <c r="L65" s="16"/>
      <c r="M65" s="100">
        <f t="shared" si="45"/>
        <v>1.5390909090909093</v>
      </c>
      <c r="N65" s="115"/>
      <c r="O65" s="100">
        <f>F65/2000*'Economic Model'!C$32/'Economic Model'!C$30</f>
        <v>0.24556760204081632</v>
      </c>
      <c r="P65" s="100"/>
      <c r="Q65" s="100">
        <f t="shared" si="46"/>
        <v>1.7846585111317257</v>
      </c>
      <c r="R65" s="92"/>
      <c r="S65" s="16"/>
      <c r="T65" s="100">
        <f>H65/'Economic Model'!C$30</f>
        <v>1.1232993197278911</v>
      </c>
      <c r="U65" s="115"/>
      <c r="V65" s="100">
        <f>J65/1000*'Economic Model'!C$33</f>
        <v>0.1404</v>
      </c>
      <c r="W65" s="115"/>
      <c r="X65" s="100">
        <f>('Economic Model'!H$43+'Economic Model'!H$51)/100</f>
        <v>0.21914999999999998</v>
      </c>
      <c r="Y65" s="115"/>
      <c r="Z65" s="100">
        <f t="shared" si="47"/>
        <v>1.4828493197278911</v>
      </c>
      <c r="AA65" s="115"/>
      <c r="AB65" s="100">
        <f>'Economic Model'!H$58/100</f>
        <v>0.2135298575757576</v>
      </c>
      <c r="AC65" s="115"/>
      <c r="AD65" s="100">
        <f t="shared" si="48"/>
        <v>1.6963791773036487</v>
      </c>
      <c r="AE65" s="115"/>
      <c r="AF65" s="100">
        <f t="shared" si="49"/>
        <v>1.4508115752628323</v>
      </c>
      <c r="AG65" s="112"/>
      <c r="AH65" s="100"/>
      <c r="AI65" s="100">
        <f>Q65-T65-V65-('Economic Model'!H$49/100)</f>
        <v>0.48245919140383464</v>
      </c>
      <c r="AJ65" s="100"/>
      <c r="AK65" s="100">
        <f t="shared" si="50"/>
        <v>0.30180919140383455</v>
      </c>
      <c r="AL65" s="100"/>
      <c r="AM65" s="100">
        <f t="shared" si="51"/>
        <v>8.8279333828076956E-2</v>
      </c>
      <c r="AN65" s="87"/>
      <c r="AO65" s="15"/>
      <c r="AP65" s="88"/>
      <c r="AQ65" s="100">
        <f>'Returns per Bu.'!AJ65/'Economic Model'!C$30</f>
        <v>0.35910518053375196</v>
      </c>
      <c r="AR65" s="100"/>
      <c r="AS65" s="100">
        <f t="shared" si="14"/>
        <v>1.0397339665658931</v>
      </c>
      <c r="AT65" s="100"/>
      <c r="AU65" s="100">
        <f>'Returns per Bu.'!AN65/'Economic Model'!C$30</f>
        <v>1.3988391470996451</v>
      </c>
      <c r="AV65" s="112"/>
      <c r="AW65" s="111"/>
      <c r="AX65" s="100">
        <f t="shared" si="52"/>
        <v>1.7583891470996451</v>
      </c>
      <c r="AY65" s="100"/>
      <c r="AZ65" s="100">
        <f t="shared" si="53"/>
        <v>1.9719190046754027</v>
      </c>
      <c r="BA65" s="112"/>
      <c r="BB65" s="100"/>
      <c r="BC65" s="100"/>
      <c r="BD65" s="100">
        <f t="shared" si="54"/>
        <v>2.6269364032080578E-2</v>
      </c>
      <c r="BE65" s="100"/>
      <c r="BF65" s="100">
        <f t="shared" si="55"/>
        <v>-0.18726049354367702</v>
      </c>
      <c r="BG65" s="100"/>
      <c r="BH65" s="100">
        <f t="shared" si="56"/>
        <v>8.8279333828076956E-2</v>
      </c>
      <c r="BI65" s="100"/>
      <c r="BJ65" s="100">
        <f t="shared" si="57"/>
        <v>-0.27553982737175398</v>
      </c>
      <c r="BK65" s="57"/>
    </row>
    <row r="66" spans="1:63" ht="13.15" x14ac:dyDescent="0.4">
      <c r="A66" s="8">
        <v>40087</v>
      </c>
      <c r="C66" s="58"/>
      <c r="D66" s="100">
        <f>Data!D59+'Economic Model'!C$63</f>
        <v>1.7979545454545454</v>
      </c>
      <c r="E66" s="28"/>
      <c r="F66" s="102">
        <f>Data!F59+'Economic Model'!C$64</f>
        <v>104.98863636363636</v>
      </c>
      <c r="G66" s="101"/>
      <c r="H66" s="100">
        <f>Data!H59+'Economic Model'!C$65</f>
        <v>3.6098863636363645</v>
      </c>
      <c r="I66" s="101"/>
      <c r="J66" s="103">
        <f>Data!J59+'Economic Model'!C$66</f>
        <v>4.84</v>
      </c>
      <c r="K66" s="92"/>
      <c r="L66" s="16"/>
      <c r="M66" s="100">
        <f t="shared" si="45"/>
        <v>1.7979545454545454</v>
      </c>
      <c r="N66" s="115"/>
      <c r="O66" s="100">
        <f>F66/2000*'Economic Model'!C$32/'Economic Model'!C$30</f>
        <v>0.31871550324675324</v>
      </c>
      <c r="P66" s="100"/>
      <c r="Q66" s="100">
        <f t="shared" si="46"/>
        <v>2.1166700487012986</v>
      </c>
      <c r="R66" s="92"/>
      <c r="S66" s="16"/>
      <c r="T66" s="100">
        <f>H66/'Economic Model'!C$30</f>
        <v>1.2892451298701302</v>
      </c>
      <c r="U66" s="115"/>
      <c r="V66" s="100">
        <f>J66/1000*'Economic Model'!C$33</f>
        <v>0.1452</v>
      </c>
      <c r="W66" s="115"/>
      <c r="X66" s="100">
        <f>('Economic Model'!H$43+'Economic Model'!H$51)/100</f>
        <v>0.21914999999999998</v>
      </c>
      <c r="Y66" s="115"/>
      <c r="Z66" s="100">
        <f t="shared" si="47"/>
        <v>1.6535951298701301</v>
      </c>
      <c r="AA66" s="115"/>
      <c r="AB66" s="100">
        <f>'Economic Model'!H$58/100</f>
        <v>0.2135298575757576</v>
      </c>
      <c r="AC66" s="115"/>
      <c r="AD66" s="100">
        <f t="shared" si="48"/>
        <v>1.8671249874458877</v>
      </c>
      <c r="AE66" s="115"/>
      <c r="AF66" s="100">
        <f t="shared" si="49"/>
        <v>1.5484094841991345</v>
      </c>
      <c r="AG66" s="112"/>
      <c r="AH66" s="100"/>
      <c r="AI66" s="100">
        <f>Q66-T66-V66-('Economic Model'!H$49/100)</f>
        <v>0.64372491883116845</v>
      </c>
      <c r="AJ66" s="100"/>
      <c r="AK66" s="100">
        <f t="shared" si="50"/>
        <v>0.46307491883116847</v>
      </c>
      <c r="AL66" s="100"/>
      <c r="AM66" s="100">
        <f t="shared" si="51"/>
        <v>0.24954506125541087</v>
      </c>
      <c r="AN66" s="87"/>
      <c r="AO66" s="15"/>
      <c r="AP66" s="88"/>
      <c r="AQ66" s="100">
        <f>'Returns per Bu.'!AJ66/'Economic Model'!C$30</f>
        <v>0.35910518053375196</v>
      </c>
      <c r="AR66" s="100"/>
      <c r="AS66" s="100">
        <f t="shared" si="14"/>
        <v>1.0433673149999183</v>
      </c>
      <c r="AT66" s="100"/>
      <c r="AU66" s="100">
        <f>'Returns per Bu.'!AN66/'Economic Model'!C$30</f>
        <v>1.4024724955336703</v>
      </c>
      <c r="AV66" s="112"/>
      <c r="AW66" s="111"/>
      <c r="AX66" s="100">
        <f t="shared" si="52"/>
        <v>1.7668224955336702</v>
      </c>
      <c r="AY66" s="100"/>
      <c r="AZ66" s="100">
        <f t="shared" si="53"/>
        <v>1.9803523531094278</v>
      </c>
      <c r="BA66" s="112"/>
      <c r="BB66" s="100"/>
      <c r="BC66" s="100"/>
      <c r="BD66" s="100">
        <f t="shared" si="54"/>
        <v>0.34984755316762839</v>
      </c>
      <c r="BE66" s="100"/>
      <c r="BF66" s="100">
        <f t="shared" si="55"/>
        <v>0.13631769559187079</v>
      </c>
      <c r="BG66" s="100"/>
      <c r="BH66" s="100">
        <f t="shared" si="56"/>
        <v>0.24954506125541087</v>
      </c>
      <c r="BI66" s="100"/>
      <c r="BJ66" s="100">
        <f t="shared" si="57"/>
        <v>-0.11322736566354008</v>
      </c>
      <c r="BK66" s="57"/>
    </row>
    <row r="67" spans="1:63" ht="13.15" x14ac:dyDescent="0.4">
      <c r="A67" s="8">
        <v>40118</v>
      </c>
      <c r="C67" s="58"/>
      <c r="D67" s="100">
        <f>Data!D60+'Economic Model'!C$63</f>
        <v>1.9832500000000011</v>
      </c>
      <c r="E67" s="28"/>
      <c r="F67" s="102">
        <f>Data!F60+'Economic Model'!C$64</f>
        <v>117.15</v>
      </c>
      <c r="G67" s="101"/>
      <c r="H67" s="100">
        <f>Data!H60+'Economic Model'!C$65</f>
        <v>3.6488749999999994</v>
      </c>
      <c r="I67" s="101"/>
      <c r="J67" s="103">
        <f>Data!J60+'Economic Model'!C$66</f>
        <v>6.16</v>
      </c>
      <c r="K67" s="92"/>
      <c r="L67" s="16"/>
      <c r="M67" s="100">
        <f t="shared" si="45"/>
        <v>1.9832500000000011</v>
      </c>
      <c r="N67" s="115"/>
      <c r="O67" s="100">
        <f>F67/2000*'Economic Model'!C$32/'Economic Model'!C$30</f>
        <v>0.35563392857142861</v>
      </c>
      <c r="P67" s="100"/>
      <c r="Q67" s="100">
        <f t="shared" si="46"/>
        <v>2.3388839285714296</v>
      </c>
      <c r="R67" s="92"/>
      <c r="S67" s="16"/>
      <c r="T67" s="100">
        <f>H67/'Economic Model'!C$30</f>
        <v>1.3031696428571427</v>
      </c>
      <c r="U67" s="115"/>
      <c r="V67" s="100">
        <f>J67/1000*'Economic Model'!C$33</f>
        <v>0.18480000000000002</v>
      </c>
      <c r="W67" s="115"/>
      <c r="X67" s="100">
        <f>('Economic Model'!H$43+'Economic Model'!H$51)/100</f>
        <v>0.21914999999999998</v>
      </c>
      <c r="Y67" s="115"/>
      <c r="Z67" s="100">
        <f t="shared" si="47"/>
        <v>1.7071196428571427</v>
      </c>
      <c r="AA67" s="115"/>
      <c r="AB67" s="100">
        <f>'Economic Model'!H$58/100</f>
        <v>0.2135298575757576</v>
      </c>
      <c r="AC67" s="115"/>
      <c r="AD67" s="100">
        <f t="shared" si="48"/>
        <v>1.9206495004329003</v>
      </c>
      <c r="AE67" s="115"/>
      <c r="AF67" s="100">
        <f t="shared" si="49"/>
        <v>1.5650155718614718</v>
      </c>
      <c r="AG67" s="112"/>
      <c r="AH67" s="100"/>
      <c r="AI67" s="100">
        <f>Q67-T67-V67-('Economic Model'!H$49/100)</f>
        <v>0.81241428571428687</v>
      </c>
      <c r="AJ67" s="100"/>
      <c r="AK67" s="100">
        <f t="shared" si="50"/>
        <v>0.63176428571428689</v>
      </c>
      <c r="AL67" s="100"/>
      <c r="AM67" s="100">
        <f t="shared" si="51"/>
        <v>0.41823442813852929</v>
      </c>
      <c r="AN67" s="87"/>
      <c r="AO67" s="15"/>
      <c r="AP67" s="88"/>
      <c r="AQ67" s="100">
        <f>'Returns per Bu.'!AJ67/'Economic Model'!C$30</f>
        <v>0.35910518053375196</v>
      </c>
      <c r="AR67" s="100"/>
      <c r="AS67" s="100">
        <f t="shared" si="14"/>
        <v>1.0470006634339433</v>
      </c>
      <c r="AT67" s="100"/>
      <c r="AU67" s="100">
        <f>'Returns per Bu.'!AN67/'Economic Model'!C$30</f>
        <v>1.4061058439676952</v>
      </c>
      <c r="AV67" s="112"/>
      <c r="AW67" s="111"/>
      <c r="AX67" s="100">
        <f t="shared" si="52"/>
        <v>1.8100558439676953</v>
      </c>
      <c r="AY67" s="100"/>
      <c r="AZ67" s="100">
        <f t="shared" si="53"/>
        <v>2.0235857015434529</v>
      </c>
      <c r="BA67" s="112"/>
      <c r="BB67" s="100"/>
      <c r="BC67" s="100"/>
      <c r="BD67" s="100">
        <f t="shared" si="54"/>
        <v>0.52882808460373432</v>
      </c>
      <c r="BE67" s="100"/>
      <c r="BF67" s="100">
        <f t="shared" si="55"/>
        <v>0.31529822702797672</v>
      </c>
      <c r="BG67" s="100"/>
      <c r="BH67" s="100">
        <f t="shared" si="56"/>
        <v>0.41823442813852929</v>
      </c>
      <c r="BI67" s="100"/>
      <c r="BJ67" s="100">
        <f t="shared" si="57"/>
        <v>-0.10293620111055257</v>
      </c>
      <c r="BK67" s="57"/>
    </row>
    <row r="68" spans="1:63" ht="13.15" x14ac:dyDescent="0.4">
      <c r="A68" s="75">
        <v>40148</v>
      </c>
      <c r="B68" s="30"/>
      <c r="C68" s="63"/>
      <c r="D68" s="104">
        <f>Data!D61+'Economic Model'!C$63</f>
        <v>1.9576086956521745</v>
      </c>
      <c r="E68" s="30"/>
      <c r="F68" s="106">
        <f>Data!F61+'Economic Model'!C$64</f>
        <v>111.77272727272727</v>
      </c>
      <c r="G68" s="105"/>
      <c r="H68" s="104">
        <f>Data!H61+'Economic Model'!C$65</f>
        <v>3.6548863636363644</v>
      </c>
      <c r="I68" s="105"/>
      <c r="J68" s="107">
        <f>Data!J61+'Economic Model'!C$66</f>
        <v>6.79</v>
      </c>
      <c r="K68" s="94"/>
      <c r="L68" s="78"/>
      <c r="M68" s="104">
        <f t="shared" si="45"/>
        <v>1.9576086956521745</v>
      </c>
      <c r="N68" s="118"/>
      <c r="O68" s="104">
        <f>F68/2000*'Economic Model'!C$32/'Economic Model'!C$30</f>
        <v>0.33931006493506494</v>
      </c>
      <c r="P68" s="104"/>
      <c r="Q68" s="104">
        <f t="shared" si="46"/>
        <v>2.2969187605872396</v>
      </c>
      <c r="R68" s="94"/>
      <c r="S68" s="78"/>
      <c r="T68" s="104">
        <f>H68/'Economic Model'!C$30</f>
        <v>1.3053165584415589</v>
      </c>
      <c r="U68" s="118"/>
      <c r="V68" s="104">
        <f>J68/1000*'Economic Model'!C$33</f>
        <v>0.20369999999999999</v>
      </c>
      <c r="W68" s="118"/>
      <c r="X68" s="104">
        <f>('Economic Model'!H$43+'Economic Model'!H$51)/100</f>
        <v>0.21914999999999998</v>
      </c>
      <c r="Y68" s="118"/>
      <c r="Z68" s="104">
        <f t="shared" si="47"/>
        <v>1.7281665584415589</v>
      </c>
      <c r="AA68" s="118"/>
      <c r="AB68" s="104">
        <f>'Economic Model'!H$58/100</f>
        <v>0.2135298575757576</v>
      </c>
      <c r="AC68" s="118"/>
      <c r="AD68" s="104">
        <f t="shared" si="48"/>
        <v>1.9416964160173165</v>
      </c>
      <c r="AE68" s="118"/>
      <c r="AF68" s="104">
        <f t="shared" si="49"/>
        <v>1.6023863510822516</v>
      </c>
      <c r="AG68" s="114"/>
      <c r="AH68" s="104"/>
      <c r="AI68" s="100">
        <f>Q68-T68-V68-('Economic Model'!H$49/100)</f>
        <v>0.74940220214568076</v>
      </c>
      <c r="AJ68" s="104"/>
      <c r="AK68" s="104">
        <f t="shared" si="50"/>
        <v>0.56875220214568079</v>
      </c>
      <c r="AL68" s="104"/>
      <c r="AM68" s="104">
        <f t="shared" si="51"/>
        <v>0.35522234456992319</v>
      </c>
      <c r="AN68" s="89"/>
      <c r="AO68" s="15"/>
      <c r="AP68" s="90"/>
      <c r="AQ68" s="104">
        <f>'Returns per Bu.'!AJ68/'Economic Model'!C$30</f>
        <v>0.35910518053375196</v>
      </c>
      <c r="AR68" s="104"/>
      <c r="AS68" s="104">
        <f t="shared" si="14"/>
        <v>1.0506340118679682</v>
      </c>
      <c r="AT68" s="104"/>
      <c r="AU68" s="104">
        <f>'Returns per Bu.'!AN68/'Economic Model'!C$30</f>
        <v>1.4097391924017202</v>
      </c>
      <c r="AV68" s="114"/>
      <c r="AW68" s="113"/>
      <c r="AX68" s="104">
        <f t="shared" si="52"/>
        <v>1.8325891924017201</v>
      </c>
      <c r="AY68" s="104"/>
      <c r="AZ68" s="104">
        <f t="shared" si="53"/>
        <v>2.0461190499774777</v>
      </c>
      <c r="BA68" s="114"/>
      <c r="BB68" s="104"/>
      <c r="BC68" s="104"/>
      <c r="BD68" s="104">
        <f t="shared" si="54"/>
        <v>0.46432956818551951</v>
      </c>
      <c r="BE68" s="104"/>
      <c r="BF68" s="104">
        <f t="shared" si="55"/>
        <v>0.25079971060976192</v>
      </c>
      <c r="BG68" s="104"/>
      <c r="BH68" s="104">
        <f t="shared" si="56"/>
        <v>0.35522234456992319</v>
      </c>
      <c r="BI68" s="104"/>
      <c r="BJ68" s="104">
        <f t="shared" si="57"/>
        <v>-0.10442263396016127</v>
      </c>
      <c r="BK68" s="71"/>
    </row>
    <row r="69" spans="1:63" ht="13.15" x14ac:dyDescent="0.4">
      <c r="A69" s="22">
        <v>40179</v>
      </c>
      <c r="C69" s="58"/>
      <c r="D69" s="108">
        <f>Data!D62+'Economic Model'!C$63</f>
        <v>1.8157500000000006</v>
      </c>
      <c r="E69" s="109"/>
      <c r="F69" s="110">
        <f>Data!F62+'Economic Model'!C$64</f>
        <v>101.8125</v>
      </c>
      <c r="G69" s="109"/>
      <c r="H69" s="108">
        <f>Data!H62+'Economic Model'!C$65</f>
        <v>3.6025</v>
      </c>
      <c r="I69" s="109"/>
      <c r="J69" s="97">
        <f>Data!J62+'Economic Model'!C$66</f>
        <v>6.61</v>
      </c>
      <c r="K69" s="95"/>
      <c r="L69" s="80"/>
      <c r="M69" s="108">
        <f t="shared" si="45"/>
        <v>1.8157500000000006</v>
      </c>
      <c r="N69" s="121"/>
      <c r="O69" s="108">
        <f>F69/2000*'Economic Model'!C$32/'Economic Model'!C$30</f>
        <v>0.30907366071428577</v>
      </c>
      <c r="P69" s="108"/>
      <c r="Q69" s="108">
        <f t="shared" si="46"/>
        <v>2.1248236607142865</v>
      </c>
      <c r="R69" s="122"/>
      <c r="S69" s="121"/>
      <c r="T69" s="108">
        <f>H69/'Economic Model'!C$30</f>
        <v>1.2866071428571431</v>
      </c>
      <c r="U69" s="121"/>
      <c r="V69" s="108">
        <f>J69/1000*'Economic Model'!C$33</f>
        <v>0.1983</v>
      </c>
      <c r="W69" s="121"/>
      <c r="X69" s="108">
        <f>('Economic Model'!H$43+'Economic Model'!H$51)/100</f>
        <v>0.21914999999999998</v>
      </c>
      <c r="Y69" s="121"/>
      <c r="Z69" s="108">
        <f t="shared" si="47"/>
        <v>1.7040571428571429</v>
      </c>
      <c r="AA69" s="121"/>
      <c r="AB69" s="108">
        <f>'Economic Model'!H$58/100</f>
        <v>0.2135298575757576</v>
      </c>
      <c r="AC69" s="121"/>
      <c r="AD69" s="108">
        <f t="shared" si="48"/>
        <v>1.9175870004329005</v>
      </c>
      <c r="AE69" s="121"/>
      <c r="AF69" s="108">
        <f t="shared" si="49"/>
        <v>1.6085133397186149</v>
      </c>
      <c r="AG69" s="123"/>
      <c r="AH69" s="108"/>
      <c r="AI69" s="108">
        <f>Q69-T69-V69-('Economic Model'!H$49/100)</f>
        <v>0.60141651785714345</v>
      </c>
      <c r="AJ69" s="108"/>
      <c r="AK69" s="108">
        <f t="shared" si="50"/>
        <v>0.42076651785714358</v>
      </c>
      <c r="AL69" s="108"/>
      <c r="AM69" s="108">
        <f t="shared" si="51"/>
        <v>0.20723666028138599</v>
      </c>
      <c r="AN69" s="87"/>
      <c r="AO69" s="15"/>
      <c r="AP69" s="88"/>
      <c r="AQ69" s="100">
        <f>'Returns per Bu.'!AJ69/'Economic Model'!C$30</f>
        <v>0.35910518053375196</v>
      </c>
      <c r="AR69" s="100"/>
      <c r="AS69" s="100">
        <f t="shared" si="14"/>
        <v>1.0542673603019934</v>
      </c>
      <c r="AT69" s="100"/>
      <c r="AU69" s="100">
        <f>'Returns per Bu.'!AN69/'Economic Model'!C$30</f>
        <v>1.4133725408357454</v>
      </c>
      <c r="AV69" s="112"/>
      <c r="AW69" s="111"/>
      <c r="AX69" s="108">
        <f t="shared" si="52"/>
        <v>1.8308225408357452</v>
      </c>
      <c r="AY69" s="108"/>
      <c r="AZ69" s="108">
        <f t="shared" si="53"/>
        <v>2.0443523984115028</v>
      </c>
      <c r="BA69" s="123"/>
      <c r="BB69" s="108"/>
      <c r="BC69" s="108"/>
      <c r="BD69" s="108">
        <f t="shared" si="54"/>
        <v>0.29400111987854127</v>
      </c>
      <c r="BE69" s="108"/>
      <c r="BF69" s="108">
        <f t="shared" si="55"/>
        <v>8.0471262302783675E-2</v>
      </c>
      <c r="BG69" s="108"/>
      <c r="BH69" s="108">
        <f t="shared" si="56"/>
        <v>0.20723666028138599</v>
      </c>
      <c r="BI69" s="108"/>
      <c r="BJ69" s="108">
        <f t="shared" si="57"/>
        <v>-0.12676539797860231</v>
      </c>
      <c r="BK69" s="57"/>
    </row>
    <row r="70" spans="1:63" ht="13.15" x14ac:dyDescent="0.4">
      <c r="A70" s="8">
        <v>40210</v>
      </c>
      <c r="C70" s="58"/>
      <c r="D70" s="100">
        <f>Data!D63+'Economic Model'!C$63</f>
        <v>1.68625</v>
      </c>
      <c r="E70" s="101"/>
      <c r="F70" s="102">
        <f>Data!F63+'Economic Model'!C$64</f>
        <v>102.7</v>
      </c>
      <c r="G70" s="101"/>
      <c r="H70" s="100">
        <f>Data!H63+'Economic Model'!C$65</f>
        <v>3.4537499999999999</v>
      </c>
      <c r="I70" s="101"/>
      <c r="J70" s="103">
        <f>Data!J63+'Economic Model'!C$66</f>
        <v>7.08</v>
      </c>
      <c r="K70" s="92"/>
      <c r="L70" s="16"/>
      <c r="M70" s="100">
        <f t="shared" ref="M70:M76" si="58">D70</f>
        <v>1.68625</v>
      </c>
      <c r="N70" s="115"/>
      <c r="O70" s="100">
        <f>F70/2000*'Economic Model'!C$32/'Economic Model'!C$30</f>
        <v>0.31176785714285715</v>
      </c>
      <c r="P70" s="100"/>
      <c r="Q70" s="100">
        <f t="shared" ref="Q70:Q76" si="59">M70+O70</f>
        <v>1.9980178571428571</v>
      </c>
      <c r="R70" s="117"/>
      <c r="S70" s="115"/>
      <c r="T70" s="100">
        <f>H70/'Economic Model'!C$30</f>
        <v>1.233482142857143</v>
      </c>
      <c r="U70" s="115"/>
      <c r="V70" s="100">
        <f>J70/1000*'Economic Model'!C$33</f>
        <v>0.21240000000000001</v>
      </c>
      <c r="W70" s="115"/>
      <c r="X70" s="100">
        <f>('Economic Model'!H$43+'Economic Model'!H$51)/100</f>
        <v>0.21914999999999998</v>
      </c>
      <c r="Y70" s="115"/>
      <c r="Z70" s="100">
        <f t="shared" ref="Z70:Z76" si="60">T70+V70+X70</f>
        <v>1.6650321428571428</v>
      </c>
      <c r="AA70" s="115"/>
      <c r="AB70" s="100">
        <f>'Economic Model'!H$58/100</f>
        <v>0.2135298575757576</v>
      </c>
      <c r="AC70" s="115"/>
      <c r="AD70" s="100">
        <f t="shared" ref="AD70:AD76" si="61">Z70+AB70</f>
        <v>1.8785620004329004</v>
      </c>
      <c r="AE70" s="115"/>
      <c r="AF70" s="100">
        <f t="shared" ref="AF70:AF76" si="62">AD70-O70</f>
        <v>1.5667941432900432</v>
      </c>
      <c r="AG70" s="112"/>
      <c r="AH70" s="100"/>
      <c r="AI70" s="100">
        <f>Q70-T70-V70-('Economic Model'!H$49/100)</f>
        <v>0.51363571428571408</v>
      </c>
      <c r="AJ70" s="100"/>
      <c r="AK70" s="100">
        <f t="shared" ref="AK70:AK76" si="63">Q70-Z70</f>
        <v>0.33298571428571422</v>
      </c>
      <c r="AL70" s="100"/>
      <c r="AM70" s="100">
        <f t="shared" ref="AM70:AM76" si="64">Q70-AD70</f>
        <v>0.11945585670995662</v>
      </c>
      <c r="AN70" s="87"/>
      <c r="AO70" s="15"/>
      <c r="AP70" s="88"/>
      <c r="AQ70" s="100">
        <f>'Returns per Bu.'!AJ70/'Economic Model'!C$30</f>
        <v>0.35910518053375196</v>
      </c>
      <c r="AR70" s="100"/>
      <c r="AS70" s="100">
        <f>AU70-AQ70</f>
        <v>1.0579007087360184</v>
      </c>
      <c r="AT70" s="100"/>
      <c r="AU70" s="100">
        <f>'Returns per Bu.'!AN70/'Economic Model'!C$30</f>
        <v>1.4170058892697703</v>
      </c>
      <c r="AV70" s="112"/>
      <c r="AW70" s="111"/>
      <c r="AX70" s="100">
        <f t="shared" si="52"/>
        <v>1.8485558892697702</v>
      </c>
      <c r="AY70" s="100"/>
      <c r="AZ70" s="100">
        <f t="shared" si="53"/>
        <v>2.0620857468455278</v>
      </c>
      <c r="BA70" s="112"/>
      <c r="BB70" s="100"/>
      <c r="BC70" s="100"/>
      <c r="BD70" s="100">
        <f t="shared" si="54"/>
        <v>0.14946196787308685</v>
      </c>
      <c r="BE70" s="100"/>
      <c r="BF70" s="100">
        <f t="shared" si="55"/>
        <v>-6.4067889702670744E-2</v>
      </c>
      <c r="BG70" s="100"/>
      <c r="BH70" s="100">
        <f t="shared" si="56"/>
        <v>0.11945585670995662</v>
      </c>
      <c r="BI70" s="100"/>
      <c r="BJ70" s="100">
        <f t="shared" si="57"/>
        <v>-0.18352374641262736</v>
      </c>
      <c r="BK70" s="57"/>
    </row>
    <row r="71" spans="1:63" ht="13.15" x14ac:dyDescent="0.4">
      <c r="A71" s="8">
        <v>40238</v>
      </c>
      <c r="C71" s="58"/>
      <c r="D71" s="100">
        <f>Data!D64+'Economic Model'!C$63</f>
        <v>1.5149999999999999</v>
      </c>
      <c r="E71" s="101"/>
      <c r="F71" s="102">
        <f>Data!F64+'Economic Model'!C$64</f>
        <v>94.054347826086953</v>
      </c>
      <c r="G71" s="101"/>
      <c r="H71" s="100">
        <f>Data!H64+'Economic Model'!C$65</f>
        <v>3.4829076086956521</v>
      </c>
      <c r="I71" s="101"/>
      <c r="J71" s="103">
        <f>Data!J64+'Economic Model'!C$66</f>
        <v>7.06</v>
      </c>
      <c r="K71" s="92"/>
      <c r="L71" s="16"/>
      <c r="M71" s="100">
        <f t="shared" si="58"/>
        <v>1.5149999999999999</v>
      </c>
      <c r="N71" s="115"/>
      <c r="O71" s="100">
        <f>F71/2000*'Economic Model'!C$32/'Economic Model'!C$30</f>
        <v>0.28552212732919258</v>
      </c>
      <c r="P71" s="100"/>
      <c r="Q71" s="100">
        <f t="shared" si="59"/>
        <v>1.8005221273291925</v>
      </c>
      <c r="R71" s="117"/>
      <c r="S71" s="115"/>
      <c r="T71" s="100">
        <f>H71/'Economic Model'!C$30</f>
        <v>1.2438955745341616</v>
      </c>
      <c r="U71" s="115"/>
      <c r="V71" s="100">
        <f>J71/1000*'Economic Model'!C$33</f>
        <v>0.21179999999999999</v>
      </c>
      <c r="W71" s="115"/>
      <c r="X71" s="100">
        <f>('Economic Model'!H$43+'Economic Model'!H$51)/100</f>
        <v>0.21914999999999998</v>
      </c>
      <c r="Y71" s="115"/>
      <c r="Z71" s="100">
        <f t="shared" si="60"/>
        <v>1.6748455745341615</v>
      </c>
      <c r="AA71" s="115"/>
      <c r="AB71" s="100">
        <f>'Economic Model'!H$58/100</f>
        <v>0.2135298575757576</v>
      </c>
      <c r="AC71" s="115"/>
      <c r="AD71" s="100">
        <f t="shared" si="61"/>
        <v>1.8883754321099191</v>
      </c>
      <c r="AE71" s="115"/>
      <c r="AF71" s="100">
        <f t="shared" si="62"/>
        <v>1.6028533047807265</v>
      </c>
      <c r="AG71" s="112"/>
      <c r="AH71" s="100"/>
      <c r="AI71" s="100">
        <f>Q71-T71-V71-('Economic Model'!H$49/100)</f>
        <v>0.30632655279503096</v>
      </c>
      <c r="AJ71" s="100"/>
      <c r="AK71" s="100">
        <f t="shared" si="63"/>
        <v>0.12567655279503098</v>
      </c>
      <c r="AL71" s="100"/>
      <c r="AM71" s="100">
        <f t="shared" si="64"/>
        <v>-8.7853304780726615E-2</v>
      </c>
      <c r="AN71" s="87"/>
      <c r="AO71" s="15"/>
      <c r="AP71" s="88"/>
      <c r="AQ71" s="100">
        <f>'Returns per Bu.'!AJ71/'Economic Model'!C$30</f>
        <v>0.35910518053375196</v>
      </c>
      <c r="AR71" s="100"/>
      <c r="AS71" s="100">
        <f t="shared" si="14"/>
        <v>1.0615340571700436</v>
      </c>
      <c r="AT71" s="100"/>
      <c r="AU71" s="100">
        <f>'Returns per Bu.'!AN71/'Economic Model'!C$30</f>
        <v>1.4206392377037955</v>
      </c>
      <c r="AV71" s="112"/>
      <c r="AW71" s="111"/>
      <c r="AX71" s="100">
        <f t="shared" ref="AX71:AX76" si="65">AU71+V71+X71</f>
        <v>1.8515892377037955</v>
      </c>
      <c r="AY71" s="100"/>
      <c r="AZ71" s="100">
        <f t="shared" ref="AZ71:AZ76" si="66">AB71+AX71</f>
        <v>2.0651190952795533</v>
      </c>
      <c r="BA71" s="112"/>
      <c r="BB71" s="100"/>
      <c r="BC71" s="100"/>
      <c r="BD71" s="100">
        <f t="shared" ref="BD71:BD76" si="67">Q71-AX71</f>
        <v>-5.1067110374602986E-2</v>
      </c>
      <c r="BE71" s="100"/>
      <c r="BF71" s="100">
        <f t="shared" ref="BF71:BF76" si="68">Q71-AZ71</f>
        <v>-0.26459696795036081</v>
      </c>
      <c r="BG71" s="100"/>
      <c r="BH71" s="100">
        <f t="shared" ref="BH71:BH76" si="69">BF71-BJ71</f>
        <v>-8.7853304780726837E-2</v>
      </c>
      <c r="BI71" s="100"/>
      <c r="BJ71" s="100">
        <f t="shared" ref="BJ71:BJ76" si="70">T71-AU71</f>
        <v>-0.17674366316963397</v>
      </c>
      <c r="BK71" s="57"/>
    </row>
    <row r="72" spans="1:63" ht="13.15" x14ac:dyDescent="0.4">
      <c r="A72" s="8">
        <v>40269</v>
      </c>
      <c r="C72" s="58"/>
      <c r="D72" s="100">
        <f>Data!D65+'Economic Model'!C$63</f>
        <v>1.44</v>
      </c>
      <c r="E72" s="101"/>
      <c r="F72" s="102">
        <f>Data!F65+'Economic Model'!C$64</f>
        <v>102.57954545454545</v>
      </c>
      <c r="G72" s="101"/>
      <c r="H72" s="100">
        <f>Data!H65+'Economic Model'!C$65</f>
        <v>3.3707670454545462</v>
      </c>
      <c r="I72" s="101"/>
      <c r="J72" s="103">
        <f>Data!J65+'Economic Model'!C$66</f>
        <v>6.21</v>
      </c>
      <c r="K72" s="92"/>
      <c r="L72" s="16"/>
      <c r="M72" s="100">
        <f t="shared" si="58"/>
        <v>1.44</v>
      </c>
      <c r="N72" s="115"/>
      <c r="O72" s="100">
        <f>F72/2000*'Economic Model'!C$32/'Economic Model'!C$30</f>
        <v>0.31140219155844157</v>
      </c>
      <c r="P72" s="100"/>
      <c r="Q72" s="100">
        <f t="shared" si="59"/>
        <v>1.7514021915584415</v>
      </c>
      <c r="R72" s="117"/>
      <c r="S72" s="115"/>
      <c r="T72" s="100">
        <f>H72/'Economic Model'!C$30</f>
        <v>1.2038453733766237</v>
      </c>
      <c r="U72" s="115"/>
      <c r="V72" s="100">
        <f>J72/1000*'Economic Model'!C$33</f>
        <v>0.18630000000000002</v>
      </c>
      <c r="W72" s="115"/>
      <c r="X72" s="100">
        <f>('Economic Model'!H$43+'Economic Model'!H$51)/100</f>
        <v>0.21914999999999998</v>
      </c>
      <c r="Y72" s="115"/>
      <c r="Z72" s="100">
        <f t="shared" si="60"/>
        <v>1.6092953733766238</v>
      </c>
      <c r="AA72" s="115"/>
      <c r="AB72" s="100">
        <f>'Economic Model'!H$58/100</f>
        <v>0.2135298575757576</v>
      </c>
      <c r="AC72" s="115"/>
      <c r="AD72" s="100">
        <f t="shared" si="61"/>
        <v>1.8228252309523814</v>
      </c>
      <c r="AE72" s="115"/>
      <c r="AF72" s="100">
        <f t="shared" si="62"/>
        <v>1.5114230393939398</v>
      </c>
      <c r="AG72" s="112"/>
      <c r="AH72" s="100"/>
      <c r="AI72" s="100">
        <f>Q72-T72-V72-('Economic Model'!H$49/100)</f>
        <v>0.32275681818181778</v>
      </c>
      <c r="AJ72" s="100"/>
      <c r="AK72" s="100">
        <f t="shared" si="63"/>
        <v>0.1421068181818177</v>
      </c>
      <c r="AL72" s="100"/>
      <c r="AM72" s="100">
        <f t="shared" si="64"/>
        <v>-7.1423039393939902E-2</v>
      </c>
      <c r="AN72" s="87"/>
      <c r="AO72" s="15"/>
      <c r="AP72" s="88"/>
      <c r="AQ72" s="100">
        <f>'Returns per Bu.'!AJ72/'Economic Model'!C$30</f>
        <v>0.35910518053375196</v>
      </c>
      <c r="AR72" s="100"/>
      <c r="AS72" s="100">
        <f t="shared" si="14"/>
        <v>1.0651674056040685</v>
      </c>
      <c r="AT72" s="100"/>
      <c r="AU72" s="100">
        <f>'Returns per Bu.'!AN72/'Economic Model'!C$30</f>
        <v>1.4242725861378205</v>
      </c>
      <c r="AV72" s="112"/>
      <c r="AW72" s="111"/>
      <c r="AX72" s="100">
        <f t="shared" si="65"/>
        <v>1.8297225861378204</v>
      </c>
      <c r="AY72" s="100"/>
      <c r="AZ72" s="100">
        <f t="shared" si="66"/>
        <v>2.0432524437135777</v>
      </c>
      <c r="BA72" s="112"/>
      <c r="BB72" s="100"/>
      <c r="BC72" s="100"/>
      <c r="BD72" s="100">
        <f t="shared" si="67"/>
        <v>-7.8320394579378894E-2</v>
      </c>
      <c r="BE72" s="100"/>
      <c r="BF72" s="100">
        <f t="shared" si="68"/>
        <v>-0.29185025215513627</v>
      </c>
      <c r="BG72" s="100"/>
      <c r="BH72" s="100">
        <f t="shared" si="69"/>
        <v>-7.1423039393939458E-2</v>
      </c>
      <c r="BI72" s="100"/>
      <c r="BJ72" s="100">
        <f t="shared" si="70"/>
        <v>-0.22042721276119681</v>
      </c>
      <c r="BK72" s="57"/>
    </row>
    <row r="73" spans="1:63" ht="13.15" x14ac:dyDescent="0.4">
      <c r="A73" s="8">
        <v>40299</v>
      </c>
      <c r="C73" s="58"/>
      <c r="D73" s="100">
        <f>Data!D66+'Economic Model'!C$63</f>
        <v>1.5079999999999993</v>
      </c>
      <c r="E73" s="101"/>
      <c r="F73" s="102">
        <f>Data!F66+'Economic Model'!C$64</f>
        <v>113.9</v>
      </c>
      <c r="G73" s="101"/>
      <c r="H73" s="100">
        <f>Data!H66+'Economic Model'!C$65</f>
        <v>3.4638750000000007</v>
      </c>
      <c r="I73" s="101"/>
      <c r="J73" s="103">
        <f>Data!J66+'Economic Model'!C$66</f>
        <v>5.45</v>
      </c>
      <c r="K73" s="92"/>
      <c r="L73" s="16"/>
      <c r="M73" s="100">
        <f t="shared" si="58"/>
        <v>1.5079999999999993</v>
      </c>
      <c r="N73" s="115"/>
      <c r="O73" s="100">
        <f>F73/2000*'Economic Model'!C$32/'Economic Model'!C$30</f>
        <v>0.34576785714285718</v>
      </c>
      <c r="P73" s="100"/>
      <c r="Q73" s="100">
        <f t="shared" si="59"/>
        <v>1.8537678571428566</v>
      </c>
      <c r="R73" s="117"/>
      <c r="S73" s="115"/>
      <c r="T73" s="100">
        <f>H73/'Economic Model'!C$30</f>
        <v>1.2370982142857145</v>
      </c>
      <c r="U73" s="115"/>
      <c r="V73" s="100">
        <f>J73/1000*'Economic Model'!C$33</f>
        <v>0.16350000000000001</v>
      </c>
      <c r="W73" s="115"/>
      <c r="X73" s="100">
        <f>('Economic Model'!H$43+'Economic Model'!H$51)/100</f>
        <v>0.21914999999999998</v>
      </c>
      <c r="Y73" s="115"/>
      <c r="Z73" s="100">
        <f t="shared" si="60"/>
        <v>1.6197482142857145</v>
      </c>
      <c r="AA73" s="115"/>
      <c r="AB73" s="100">
        <f>'Economic Model'!H$58/100</f>
        <v>0.2135298575757576</v>
      </c>
      <c r="AC73" s="115"/>
      <c r="AD73" s="100">
        <f t="shared" si="61"/>
        <v>1.8332780718614721</v>
      </c>
      <c r="AE73" s="115"/>
      <c r="AF73" s="100">
        <f t="shared" si="62"/>
        <v>1.4875102147186148</v>
      </c>
      <c r="AG73" s="112"/>
      <c r="AH73" s="100"/>
      <c r="AI73" s="100">
        <f>Q73-T73-V73-('Economic Model'!H$49/100)</f>
        <v>0.41466964285714214</v>
      </c>
      <c r="AJ73" s="100"/>
      <c r="AK73" s="100">
        <f t="shared" si="63"/>
        <v>0.23401964285714216</v>
      </c>
      <c r="AL73" s="100"/>
      <c r="AM73" s="100">
        <f t="shared" si="64"/>
        <v>2.0489785281384565E-2</v>
      </c>
      <c r="AN73" s="87"/>
      <c r="AO73" s="15"/>
      <c r="AP73" s="88"/>
      <c r="AQ73" s="100">
        <f>'Returns per Bu.'!AJ73/'Economic Model'!C$30</f>
        <v>0.35910518053375196</v>
      </c>
      <c r="AR73" s="100"/>
      <c r="AS73" s="100">
        <f t="shared" si="14"/>
        <v>1.0688007540380935</v>
      </c>
      <c r="AT73" s="100"/>
      <c r="AU73" s="100">
        <f>'Returns per Bu.'!AN73/'Economic Model'!C$30</f>
        <v>1.4279059345718454</v>
      </c>
      <c r="AV73" s="112"/>
      <c r="AW73" s="111"/>
      <c r="AX73" s="100">
        <f t="shared" si="65"/>
        <v>1.8105559345718454</v>
      </c>
      <c r="AY73" s="100"/>
      <c r="AZ73" s="100">
        <f t="shared" si="66"/>
        <v>2.024085792147603</v>
      </c>
      <c r="BA73" s="112"/>
      <c r="BB73" s="100"/>
      <c r="BC73" s="100"/>
      <c r="BD73" s="100">
        <f t="shared" si="67"/>
        <v>4.3211922571011252E-2</v>
      </c>
      <c r="BE73" s="100"/>
      <c r="BF73" s="100">
        <f t="shared" si="68"/>
        <v>-0.17031793500474635</v>
      </c>
      <c r="BG73" s="100"/>
      <c r="BH73" s="100">
        <f t="shared" si="69"/>
        <v>2.0489785281384565E-2</v>
      </c>
      <c r="BI73" s="100"/>
      <c r="BJ73" s="100">
        <f t="shared" si="70"/>
        <v>-0.19080772028613091</v>
      </c>
      <c r="BK73" s="57"/>
    </row>
    <row r="74" spans="1:63" ht="13.15" x14ac:dyDescent="0.4">
      <c r="A74" s="8">
        <v>40330</v>
      </c>
      <c r="C74" s="58"/>
      <c r="D74" s="100">
        <f>Data!D67+'Economic Model'!C$63</f>
        <v>1.5227272727272732</v>
      </c>
      <c r="E74" s="101"/>
      <c r="F74" s="102">
        <f>Data!F67+'Economic Model'!C$64</f>
        <v>101.85227272727273</v>
      </c>
      <c r="G74" s="101"/>
      <c r="H74" s="100">
        <f>Data!H67+'Economic Model'!C$65</f>
        <v>3.2432670454545445</v>
      </c>
      <c r="I74" s="101"/>
      <c r="J74" s="103">
        <f>Data!J67+'Economic Model'!C$66</f>
        <v>5.61</v>
      </c>
      <c r="K74" s="92"/>
      <c r="L74" s="16"/>
      <c r="M74" s="100">
        <f t="shared" si="58"/>
        <v>1.5227272727272732</v>
      </c>
      <c r="N74" s="115"/>
      <c r="O74" s="100">
        <f>F74/2000*'Economic Model'!C$32/'Economic Model'!C$30</f>
        <v>0.30919439935064941</v>
      </c>
      <c r="P74" s="100"/>
      <c r="Q74" s="100">
        <f t="shared" si="59"/>
        <v>1.8319216720779226</v>
      </c>
      <c r="R74" s="117"/>
      <c r="S74" s="115"/>
      <c r="T74" s="100">
        <f>H74/'Economic Model'!C$30</f>
        <v>1.1583096590909088</v>
      </c>
      <c r="U74" s="115"/>
      <c r="V74" s="100">
        <f>J74/1000*'Economic Model'!C$33</f>
        <v>0.16830000000000001</v>
      </c>
      <c r="W74" s="115"/>
      <c r="X74" s="100">
        <f>('Economic Model'!H$43+'Economic Model'!H$51)/100</f>
        <v>0.21914999999999998</v>
      </c>
      <c r="Y74" s="115"/>
      <c r="Z74" s="100">
        <f t="shared" si="60"/>
        <v>1.5457596590909088</v>
      </c>
      <c r="AA74" s="115"/>
      <c r="AB74" s="100">
        <f>'Economic Model'!H$58/100</f>
        <v>0.2135298575757576</v>
      </c>
      <c r="AC74" s="115"/>
      <c r="AD74" s="100">
        <f t="shared" si="61"/>
        <v>1.7592895166666664</v>
      </c>
      <c r="AE74" s="115"/>
      <c r="AF74" s="100">
        <f t="shared" si="62"/>
        <v>1.450095117316017</v>
      </c>
      <c r="AG74" s="112"/>
      <c r="AH74" s="100"/>
      <c r="AI74" s="100">
        <f>Q74-T74-V74-('Economic Model'!H$49/100)</f>
        <v>0.4668120129870138</v>
      </c>
      <c r="AJ74" s="100"/>
      <c r="AK74" s="100">
        <f t="shared" si="63"/>
        <v>0.28616201298701371</v>
      </c>
      <c r="AL74" s="100"/>
      <c r="AM74" s="100">
        <f t="shared" si="64"/>
        <v>7.2632155411256116E-2</v>
      </c>
      <c r="AN74" s="87"/>
      <c r="AO74" s="15"/>
      <c r="AP74" s="88"/>
      <c r="AQ74" s="100">
        <f>'Returns per Bu.'!AJ74/'Economic Model'!C$30</f>
        <v>0.35910518053375196</v>
      </c>
      <c r="AR74" s="100"/>
      <c r="AS74" s="100">
        <f t="shared" si="14"/>
        <v>1.0724341024721187</v>
      </c>
      <c r="AT74" s="100"/>
      <c r="AU74" s="100">
        <f>'Returns per Bu.'!AN74/'Economic Model'!C$30</f>
        <v>1.4315392830058706</v>
      </c>
      <c r="AV74" s="112"/>
      <c r="AW74" s="111"/>
      <c r="AX74" s="100">
        <f t="shared" si="65"/>
        <v>1.8189892830058705</v>
      </c>
      <c r="AY74" s="100"/>
      <c r="AZ74" s="100">
        <f t="shared" si="66"/>
        <v>2.0325191405816279</v>
      </c>
      <c r="BA74" s="112"/>
      <c r="BB74" s="100"/>
      <c r="BC74" s="100"/>
      <c r="BD74" s="100">
        <f t="shared" si="67"/>
        <v>1.2932389072052075E-2</v>
      </c>
      <c r="BE74" s="100"/>
      <c r="BF74" s="100">
        <f t="shared" si="68"/>
        <v>-0.2005974685037053</v>
      </c>
      <c r="BG74" s="100"/>
      <c r="BH74" s="100">
        <f t="shared" si="69"/>
        <v>7.263215541125656E-2</v>
      </c>
      <c r="BI74" s="100"/>
      <c r="BJ74" s="100">
        <f t="shared" si="70"/>
        <v>-0.27322962391496186</v>
      </c>
      <c r="BK74" s="57"/>
    </row>
    <row r="75" spans="1:63" ht="13.15" x14ac:dyDescent="0.4">
      <c r="A75" s="8">
        <v>40360</v>
      </c>
      <c r="C75" s="58"/>
      <c r="D75" s="100">
        <f>Data!D68+'Economic Model'!C$63</f>
        <v>1.5079545454545453</v>
      </c>
      <c r="E75" s="101"/>
      <c r="F75" s="102">
        <f>Data!F68+'Economic Model'!C$64</f>
        <v>102.19047619047619</v>
      </c>
      <c r="G75" s="101"/>
      <c r="H75" s="100">
        <f>Data!H68+'Economic Model'!C$65</f>
        <v>3.4111011904761894</v>
      </c>
      <c r="I75" s="101"/>
      <c r="J75" s="103">
        <f>Data!J68+'Economic Model'!C$66</f>
        <v>5.69</v>
      </c>
      <c r="K75" s="92"/>
      <c r="L75" s="16"/>
      <c r="M75" s="100">
        <f t="shared" si="58"/>
        <v>1.5079545454545453</v>
      </c>
      <c r="N75" s="115"/>
      <c r="O75" s="100">
        <f>F75/2000*'Economic Model'!C$32/'Economic Model'!C$30</f>
        <v>0.31022108843537416</v>
      </c>
      <c r="P75" s="100"/>
      <c r="Q75" s="100">
        <f t="shared" si="59"/>
        <v>1.8181756338899195</v>
      </c>
      <c r="R75" s="117"/>
      <c r="S75" s="115"/>
      <c r="T75" s="100">
        <f>H75/'Economic Model'!C$30</f>
        <v>1.2182504251700677</v>
      </c>
      <c r="U75" s="115"/>
      <c r="V75" s="100">
        <f>J75/1000*'Economic Model'!C$33</f>
        <v>0.17070000000000002</v>
      </c>
      <c r="W75" s="115"/>
      <c r="X75" s="100">
        <f>('Economic Model'!H$43+'Economic Model'!H$51)/100</f>
        <v>0.21914999999999998</v>
      </c>
      <c r="Y75" s="115"/>
      <c r="Z75" s="100">
        <f t="shared" si="60"/>
        <v>1.6081004251700677</v>
      </c>
      <c r="AA75" s="115"/>
      <c r="AB75" s="100">
        <f>'Economic Model'!H$58/100</f>
        <v>0.2135298575757576</v>
      </c>
      <c r="AC75" s="115"/>
      <c r="AD75" s="100">
        <f t="shared" si="61"/>
        <v>1.8216302827458253</v>
      </c>
      <c r="AE75" s="115"/>
      <c r="AF75" s="100">
        <f t="shared" si="62"/>
        <v>1.5114091943104511</v>
      </c>
      <c r="AG75" s="112"/>
      <c r="AH75" s="100"/>
      <c r="AI75" s="100">
        <f>Q75-T75-V75-('Economic Model'!H$49/100)</f>
        <v>0.39072520871985189</v>
      </c>
      <c r="AJ75" s="100"/>
      <c r="AK75" s="100">
        <f t="shared" si="63"/>
        <v>0.21007520871985186</v>
      </c>
      <c r="AL75" s="100"/>
      <c r="AM75" s="100">
        <f t="shared" si="64"/>
        <v>-3.4546488559057398E-3</v>
      </c>
      <c r="AN75" s="87"/>
      <c r="AO75" s="15"/>
      <c r="AP75" s="88"/>
      <c r="AQ75" s="100">
        <f>'Returns per Bu.'!AJ75/'Economic Model'!C$30</f>
        <v>0.35910518053375196</v>
      </c>
      <c r="AR75" s="100"/>
      <c r="AS75" s="100">
        <f t="shared" si="14"/>
        <v>1.0760674509061439</v>
      </c>
      <c r="AT75" s="100"/>
      <c r="AU75" s="100">
        <f>'Returns per Bu.'!AN75/'Economic Model'!C$30</f>
        <v>1.4351726314398958</v>
      </c>
      <c r="AV75" s="112"/>
      <c r="AW75" s="111"/>
      <c r="AX75" s="100">
        <f t="shared" si="65"/>
        <v>1.8250226314398958</v>
      </c>
      <c r="AY75" s="100"/>
      <c r="AZ75" s="100">
        <f t="shared" si="66"/>
        <v>2.0385524890156534</v>
      </c>
      <c r="BA75" s="112"/>
      <c r="BB75" s="100"/>
      <c r="BC75" s="100"/>
      <c r="BD75" s="100">
        <f t="shared" si="67"/>
        <v>-6.8469975499763081E-3</v>
      </c>
      <c r="BE75" s="100"/>
      <c r="BF75" s="100">
        <f t="shared" si="68"/>
        <v>-0.22037685512573391</v>
      </c>
      <c r="BG75" s="100"/>
      <c r="BH75" s="100">
        <f t="shared" si="69"/>
        <v>-3.4546488559057398E-3</v>
      </c>
      <c r="BI75" s="100"/>
      <c r="BJ75" s="100">
        <f t="shared" si="70"/>
        <v>-0.21692220626982817</v>
      </c>
      <c r="BK75" s="57"/>
    </row>
    <row r="76" spans="1:63" ht="13.15" x14ac:dyDescent="0.4">
      <c r="A76" s="206">
        <v>40391</v>
      </c>
      <c r="B76" s="28"/>
      <c r="C76" s="58"/>
      <c r="D76" s="100">
        <f>Data!D69+'Economic Model'!C$63</f>
        <v>1.6931818181818188</v>
      </c>
      <c r="E76" s="101"/>
      <c r="F76" s="102">
        <f>Data!F69+'Economic Model'!C$64</f>
        <v>105.75</v>
      </c>
      <c r="G76" s="101"/>
      <c r="H76" s="100">
        <f>Data!H69+'Economic Model'!C$65</f>
        <v>3.6240909090909099</v>
      </c>
      <c r="I76" s="101"/>
      <c r="J76" s="103">
        <f>Data!J69+'Economic Model'!C$66</f>
        <v>5.76</v>
      </c>
      <c r="K76" s="92"/>
      <c r="L76" s="16"/>
      <c r="M76" s="100">
        <f t="shared" si="58"/>
        <v>1.6931818181818188</v>
      </c>
      <c r="N76" s="115"/>
      <c r="O76" s="100">
        <f>F76/2000*'Economic Model'!C$32/'Economic Model'!C$30</f>
        <v>0.32102678571428572</v>
      </c>
      <c r="P76" s="100"/>
      <c r="Q76" s="100">
        <f t="shared" si="59"/>
        <v>2.0142086038961047</v>
      </c>
      <c r="R76" s="117"/>
      <c r="S76" s="115"/>
      <c r="T76" s="100">
        <f>H76/'Economic Model'!C$30</f>
        <v>1.2943181818181821</v>
      </c>
      <c r="U76" s="115"/>
      <c r="V76" s="100">
        <f>J76/1000*'Economic Model'!C$33</f>
        <v>0.17279999999999998</v>
      </c>
      <c r="W76" s="115"/>
      <c r="X76" s="100">
        <f>('Economic Model'!H$43+'Economic Model'!H$51)/100</f>
        <v>0.21914999999999998</v>
      </c>
      <c r="Y76" s="115"/>
      <c r="Z76" s="100">
        <f t="shared" si="60"/>
        <v>1.6862681818181822</v>
      </c>
      <c r="AA76" s="115"/>
      <c r="AB76" s="100">
        <f>'Economic Model'!H$58/100</f>
        <v>0.2135298575757576</v>
      </c>
      <c r="AC76" s="115"/>
      <c r="AD76" s="100">
        <f t="shared" si="61"/>
        <v>1.8997980393939398</v>
      </c>
      <c r="AE76" s="115"/>
      <c r="AF76" s="100">
        <f t="shared" si="62"/>
        <v>1.5787712536796541</v>
      </c>
      <c r="AG76" s="112"/>
      <c r="AH76" s="100"/>
      <c r="AI76" s="100">
        <f>Q76-T76-V76-('Economic Model'!H$49/100)</f>
        <v>0.5085904220779226</v>
      </c>
      <c r="AJ76" s="100"/>
      <c r="AK76" s="100">
        <f t="shared" si="63"/>
        <v>0.32794042207792251</v>
      </c>
      <c r="AL76" s="100"/>
      <c r="AM76" s="100">
        <f t="shared" si="64"/>
        <v>0.11441056450216491</v>
      </c>
      <c r="AN76" s="87"/>
      <c r="AO76" s="17"/>
      <c r="AP76" s="88"/>
      <c r="AQ76" s="100">
        <f>'Returns per Bu.'!AJ76/'Economic Model'!C$30</f>
        <v>0.35910518053375196</v>
      </c>
      <c r="AR76" s="100"/>
      <c r="AS76" s="100">
        <f t="shared" si="14"/>
        <v>1.0797007993401686</v>
      </c>
      <c r="AT76" s="100"/>
      <c r="AU76" s="100">
        <f>'Returns per Bu.'!AN76/'Economic Model'!C$30</f>
        <v>1.4388059798739206</v>
      </c>
      <c r="AV76" s="112"/>
      <c r="AW76" s="111"/>
      <c r="AX76" s="100">
        <f t="shared" si="65"/>
        <v>1.8307559798739206</v>
      </c>
      <c r="AY76" s="100"/>
      <c r="AZ76" s="100">
        <f t="shared" si="66"/>
        <v>2.044285837449678</v>
      </c>
      <c r="BA76" s="112"/>
      <c r="BB76" s="100"/>
      <c r="BC76" s="100"/>
      <c r="BD76" s="100">
        <f t="shared" si="67"/>
        <v>0.1834526240221841</v>
      </c>
      <c r="BE76" s="100"/>
      <c r="BF76" s="100">
        <f t="shared" si="68"/>
        <v>-3.0077233553573279E-2</v>
      </c>
      <c r="BG76" s="100"/>
      <c r="BH76" s="100">
        <f t="shared" si="69"/>
        <v>0.11441056450216514</v>
      </c>
      <c r="BI76" s="100"/>
      <c r="BJ76" s="100">
        <f t="shared" si="70"/>
        <v>-0.14448779805573841</v>
      </c>
      <c r="BK76" s="57"/>
    </row>
    <row r="77" spans="1:63" ht="13.15" x14ac:dyDescent="0.4">
      <c r="A77" s="206">
        <v>40422</v>
      </c>
      <c r="B77" s="28"/>
      <c r="C77" s="58"/>
      <c r="D77" s="100">
        <f>Data!D70+'Economic Model'!C$63</f>
        <v>2.0068181818181809</v>
      </c>
      <c r="E77" s="101"/>
      <c r="F77" s="102">
        <f>Data!F70+'Economic Model'!C$64</f>
        <v>123.21428571428571</v>
      </c>
      <c r="G77" s="101"/>
      <c r="H77" s="100">
        <f>Data!H70+'Economic Model'!C$65</f>
        <v>4.3160089285714278</v>
      </c>
      <c r="I77" s="101"/>
      <c r="J77" s="103">
        <f>Data!J70+'Economic Model'!C$66</f>
        <v>5.59</v>
      </c>
      <c r="K77" s="92"/>
      <c r="L77" s="16"/>
      <c r="M77" s="100">
        <f>D77</f>
        <v>2.0068181818181809</v>
      </c>
      <c r="N77" s="115"/>
      <c r="O77" s="100">
        <f>F77/2000*'Economic Model'!C$32/'Economic Model'!C$30</f>
        <v>0.37404336734693877</v>
      </c>
      <c r="P77" s="100"/>
      <c r="Q77" s="100">
        <f>M77+O77</f>
        <v>2.3808615491651199</v>
      </c>
      <c r="R77" s="117"/>
      <c r="S77" s="115"/>
      <c r="T77" s="100">
        <f>H77/'Economic Model'!C$30</f>
        <v>1.5414317602040815</v>
      </c>
      <c r="U77" s="115"/>
      <c r="V77" s="100">
        <f>J77/1000*'Economic Model'!C$33</f>
        <v>0.16769999999999999</v>
      </c>
      <c r="W77" s="115"/>
      <c r="X77" s="100">
        <f>('Economic Model'!H$43+'Economic Model'!H$51)/100</f>
        <v>0.21914999999999998</v>
      </c>
      <c r="Y77" s="115"/>
      <c r="Z77" s="100">
        <f>T77+V77+X77</f>
        <v>1.9282817602040814</v>
      </c>
      <c r="AA77" s="115"/>
      <c r="AB77" s="100">
        <f>'Economic Model'!H$58/100</f>
        <v>0.2135298575757576</v>
      </c>
      <c r="AC77" s="115"/>
      <c r="AD77" s="100">
        <f>Z77+AB77</f>
        <v>2.141811617779839</v>
      </c>
      <c r="AE77" s="115"/>
      <c r="AF77" s="100">
        <f>AD77-O77</f>
        <v>1.7677682504329002</v>
      </c>
      <c r="AG77" s="112"/>
      <c r="AH77" s="100"/>
      <c r="AI77" s="100">
        <f>Q77-T77-V77-('Economic Model'!H$49/100)</f>
        <v>0.63322978896103854</v>
      </c>
      <c r="AJ77" s="100"/>
      <c r="AK77" s="100">
        <f>Q77-Z77</f>
        <v>0.45257978896103856</v>
      </c>
      <c r="AL77" s="100"/>
      <c r="AM77" s="100">
        <f>Q77-AD77</f>
        <v>0.23904993138528097</v>
      </c>
      <c r="AN77" s="87"/>
      <c r="AO77" s="17"/>
      <c r="AP77" s="88"/>
      <c r="AQ77" s="100">
        <f>'Returns per Bu.'!AJ77/'Economic Model'!C$30</f>
        <v>0.39826839826839833</v>
      </c>
      <c r="AR77" s="100"/>
      <c r="AS77" s="100">
        <f>AU77-AQ77</f>
        <v>0.89657911649981981</v>
      </c>
      <c r="AT77" s="100"/>
      <c r="AU77" s="100">
        <f>'Returns per Bu.'!AN77/'Economic Model'!C$30</f>
        <v>1.2948475147682181</v>
      </c>
      <c r="AV77" s="112"/>
      <c r="AW77" s="111"/>
      <c r="AX77" s="100">
        <f>AU77+V77+X77</f>
        <v>1.681697514768218</v>
      </c>
      <c r="AY77" s="100"/>
      <c r="AZ77" s="100">
        <f>AB77+AX77</f>
        <v>1.8952273723439756</v>
      </c>
      <c r="BA77" s="112"/>
      <c r="BB77" s="100"/>
      <c r="BC77" s="100"/>
      <c r="BD77" s="100">
        <f>Q77-AX77</f>
        <v>0.69916403439690189</v>
      </c>
      <c r="BE77" s="100"/>
      <c r="BF77" s="100">
        <f>Q77-AZ77</f>
        <v>0.48563417682114429</v>
      </c>
      <c r="BG77" s="100"/>
      <c r="BH77" s="100">
        <f>BF77-BJ77</f>
        <v>0.23904993138528097</v>
      </c>
      <c r="BI77" s="100"/>
      <c r="BJ77" s="100">
        <f>T77-AU77</f>
        <v>0.24658424543586333</v>
      </c>
      <c r="BK77" s="57"/>
    </row>
    <row r="78" spans="1:63" ht="13.15" x14ac:dyDescent="0.4">
      <c r="A78" s="206">
        <v>40452</v>
      </c>
      <c r="B78" s="28"/>
      <c r="C78" s="58"/>
      <c r="D78" s="100">
        <f>Data!D71+'Economic Model'!C$63</f>
        <v>2.1119047619047624</v>
      </c>
      <c r="E78" s="101"/>
      <c r="F78" s="102">
        <f>Data!F71+'Economic Model'!C$64</f>
        <v>141.92261904761904</v>
      </c>
      <c r="G78" s="101"/>
      <c r="H78" s="100">
        <f>Data!H71+'Economic Model'!C$65</f>
        <v>4.9546041666666651</v>
      </c>
      <c r="I78" s="101"/>
      <c r="J78" s="103">
        <f>Data!J71+'Economic Model'!C$66</f>
        <v>4.8499999999999996</v>
      </c>
      <c r="K78" s="92"/>
      <c r="L78" s="16"/>
      <c r="M78" s="100">
        <f>D78</f>
        <v>2.1119047619047624</v>
      </c>
      <c r="N78" s="115"/>
      <c r="O78" s="100">
        <f>F78/2000*'Economic Model'!C$32/'Economic Model'!C$30</f>
        <v>0.43083652210884354</v>
      </c>
      <c r="P78" s="100"/>
      <c r="Q78" s="100">
        <f>M78+O78</f>
        <v>2.5427412840136059</v>
      </c>
      <c r="R78" s="117"/>
      <c r="S78" s="115"/>
      <c r="T78" s="100">
        <f>H78/'Economic Model'!C$30</f>
        <v>1.7695014880952378</v>
      </c>
      <c r="U78" s="115"/>
      <c r="V78" s="100">
        <f>J78/1000*'Economic Model'!C$33</f>
        <v>0.14549999999999999</v>
      </c>
      <c r="W78" s="115"/>
      <c r="X78" s="100">
        <f>('Economic Model'!H$43+'Economic Model'!H$51)/100</f>
        <v>0.21914999999999998</v>
      </c>
      <c r="Y78" s="115"/>
      <c r="Z78" s="100">
        <f>T78+V78+X78</f>
        <v>2.1341514880952377</v>
      </c>
      <c r="AA78" s="115"/>
      <c r="AB78" s="100">
        <f>'Economic Model'!H$58/100</f>
        <v>0.2135298575757576</v>
      </c>
      <c r="AC78" s="115"/>
      <c r="AD78" s="100">
        <f>Z78+AB78</f>
        <v>2.3476813456709955</v>
      </c>
      <c r="AE78" s="115"/>
      <c r="AF78" s="100">
        <f>AD78-O78</f>
        <v>1.916844823562152</v>
      </c>
      <c r="AG78" s="112"/>
      <c r="AH78" s="100"/>
      <c r="AI78" s="100">
        <f>Q78-T78-V78-('Economic Model'!H$49/100)</f>
        <v>0.58923979591836817</v>
      </c>
      <c r="AJ78" s="100"/>
      <c r="AK78" s="100">
        <f>Q78-Z78</f>
        <v>0.40858979591836819</v>
      </c>
      <c r="AL78" s="100"/>
      <c r="AM78" s="100">
        <f>Q78-AD78</f>
        <v>0.19505993834261037</v>
      </c>
      <c r="AN78" s="87"/>
      <c r="AO78" s="17"/>
      <c r="AP78" s="88"/>
      <c r="AQ78" s="100">
        <f>'Returns per Bu.'!AJ78/'Economic Model'!C$30</f>
        <v>0.39826839826839833</v>
      </c>
      <c r="AR78" s="100"/>
      <c r="AS78" s="100">
        <f>AU78-AQ78</f>
        <v>0.90007652304292929</v>
      </c>
      <c r="AT78" s="100"/>
      <c r="AU78" s="100">
        <f>'Returns per Bu.'!AN78/'Economic Model'!C$30</f>
        <v>1.2983449213113276</v>
      </c>
      <c r="AV78" s="112"/>
      <c r="AW78" s="111"/>
      <c r="AX78" s="100">
        <f>AU78+V78+X78</f>
        <v>1.6629949213113275</v>
      </c>
      <c r="AY78" s="100"/>
      <c r="AZ78" s="100">
        <f>AB78+AX78</f>
        <v>1.8765247788870851</v>
      </c>
      <c r="BA78" s="112"/>
      <c r="BB78" s="100"/>
      <c r="BC78" s="100"/>
      <c r="BD78" s="100">
        <f>Q78-AX78</f>
        <v>0.87974636270227835</v>
      </c>
      <c r="BE78" s="100"/>
      <c r="BF78" s="100">
        <f>Q78-AZ78</f>
        <v>0.66621650512652075</v>
      </c>
      <c r="BG78" s="100"/>
      <c r="BH78" s="100">
        <f>BF78-BJ78</f>
        <v>0.19505993834261059</v>
      </c>
      <c r="BI78" s="100"/>
      <c r="BJ78" s="100">
        <f>T78-AU78</f>
        <v>0.47115656678391016</v>
      </c>
      <c r="BK78" s="57"/>
    </row>
    <row r="79" spans="1:63" ht="13.15" x14ac:dyDescent="0.4">
      <c r="A79" s="206">
        <v>40483</v>
      </c>
      <c r="B79" s="28"/>
      <c r="C79" s="58"/>
      <c r="D79" s="100">
        <f>Data!D72+'Economic Model'!C$63</f>
        <v>2.33</v>
      </c>
      <c r="E79" s="101"/>
      <c r="F79" s="102">
        <f>Data!F72+'Economic Model'!C$64</f>
        <v>152.38095238095238</v>
      </c>
      <c r="G79" s="101"/>
      <c r="H79" s="100">
        <f>Data!H72+'Economic Model'!C$65</f>
        <v>5.2398809523809557</v>
      </c>
      <c r="I79" s="101"/>
      <c r="J79" s="103">
        <f>Data!J72+'Economic Model'!C$66</f>
        <v>5.58</v>
      </c>
      <c r="K79" s="92"/>
      <c r="L79" s="16"/>
      <c r="M79" s="100">
        <f t="shared" ref="M79:M88" si="71">D79</f>
        <v>2.33</v>
      </c>
      <c r="N79" s="115"/>
      <c r="O79" s="100">
        <f>F79/2000*'Economic Model'!C$32/'Economic Model'!C$30</f>
        <v>0.4625850340136054</v>
      </c>
      <c r="P79" s="100"/>
      <c r="Q79" s="100">
        <f t="shared" ref="Q79:Q88" si="72">M79+O79</f>
        <v>2.7925850340136056</v>
      </c>
      <c r="R79" s="117"/>
      <c r="S79" s="115"/>
      <c r="T79" s="100">
        <f>H79/'Economic Model'!C$30</f>
        <v>1.87138605442177</v>
      </c>
      <c r="U79" s="115"/>
      <c r="V79" s="100">
        <f>J79/1000*'Economic Model'!C$33</f>
        <v>0.16739999999999999</v>
      </c>
      <c r="W79" s="115"/>
      <c r="X79" s="100">
        <f>('Economic Model'!H$43+'Economic Model'!H$51)/100</f>
        <v>0.21914999999999998</v>
      </c>
      <c r="Y79" s="115"/>
      <c r="Z79" s="100">
        <f t="shared" ref="Z79:Z88" si="73">T79+V79+X79</f>
        <v>2.2579360544217701</v>
      </c>
      <c r="AA79" s="115"/>
      <c r="AB79" s="100">
        <f>'Economic Model'!H$58/100</f>
        <v>0.2135298575757576</v>
      </c>
      <c r="AC79" s="115"/>
      <c r="AD79" s="100">
        <f t="shared" ref="AD79:AD88" si="74">Z79+AB79</f>
        <v>2.4714659119975275</v>
      </c>
      <c r="AE79" s="115"/>
      <c r="AF79" s="100">
        <f t="shared" ref="AF79:AF88" si="75">AD79-O79</f>
        <v>2.008880877983922</v>
      </c>
      <c r="AG79" s="112"/>
      <c r="AH79" s="100"/>
      <c r="AI79" s="100">
        <f>Q79-T79-V79-('Economic Model'!H$49/100)</f>
        <v>0.71529897959183564</v>
      </c>
      <c r="AJ79" s="100"/>
      <c r="AK79" s="100">
        <f t="shared" ref="AK79:AK88" si="76">Q79-Z79</f>
        <v>0.53464897959183544</v>
      </c>
      <c r="AL79" s="100"/>
      <c r="AM79" s="100">
        <f t="shared" ref="AM79:AM88" si="77">Q79-AD79</f>
        <v>0.32111912201607806</v>
      </c>
      <c r="AN79" s="87"/>
      <c r="AO79" s="17"/>
      <c r="AP79" s="88"/>
      <c r="AQ79" s="100">
        <f>'Returns per Bu.'!AJ79/'Economic Model'!C$30</f>
        <v>0.39826839826839833</v>
      </c>
      <c r="AR79" s="100"/>
      <c r="AS79" s="100">
        <f t="shared" ref="AS79:AS88" si="78">AU79-AQ79</f>
        <v>0.90357392958603899</v>
      </c>
      <c r="AT79" s="100"/>
      <c r="AU79" s="100">
        <f>'Returns per Bu.'!AN79/'Economic Model'!C$30</f>
        <v>1.3018423278544373</v>
      </c>
      <c r="AV79" s="112"/>
      <c r="AW79" s="111"/>
      <c r="AX79" s="100">
        <f t="shared" ref="AX79:AX88" si="79">AU79+V79+X79</f>
        <v>1.6883923278544373</v>
      </c>
      <c r="AY79" s="100"/>
      <c r="AZ79" s="100">
        <f t="shared" ref="AZ79:AZ88" si="80">AB79+AX79</f>
        <v>1.9019221854301949</v>
      </c>
      <c r="BA79" s="112"/>
      <c r="BB79" s="100"/>
      <c r="BC79" s="100"/>
      <c r="BD79" s="100">
        <f t="shared" ref="BD79:BD88" si="81">Q79-AX79</f>
        <v>1.1041927061591683</v>
      </c>
      <c r="BE79" s="100"/>
      <c r="BF79" s="100">
        <f t="shared" ref="BF79:BF88" si="82">Q79-AZ79</f>
        <v>0.89066284858341072</v>
      </c>
      <c r="BG79" s="100"/>
      <c r="BH79" s="100">
        <f t="shared" ref="BH79:BH88" si="83">BF79-BJ79</f>
        <v>0.32111912201607806</v>
      </c>
      <c r="BI79" s="100"/>
      <c r="BJ79" s="100">
        <f t="shared" ref="BJ79:BJ88" si="84">T79-AU79</f>
        <v>0.56954372656733265</v>
      </c>
      <c r="BK79" s="57"/>
    </row>
    <row r="80" spans="1:63" ht="13.15" x14ac:dyDescent="0.4">
      <c r="A80" s="75">
        <v>40513</v>
      </c>
      <c r="B80" s="30"/>
      <c r="C80" s="63"/>
      <c r="D80" s="104">
        <f>Data!D73+'Economic Model'!C$63</f>
        <v>2.1004761904761913</v>
      </c>
      <c r="E80" s="105"/>
      <c r="F80" s="106">
        <f>Data!F73+'Economic Model'!C$64</f>
        <v>161.1904761904762</v>
      </c>
      <c r="G80" s="105"/>
      <c r="H80" s="104">
        <f>Data!H73+'Economic Model'!C$65</f>
        <v>5.5979761904761896</v>
      </c>
      <c r="I80" s="105"/>
      <c r="J80" s="107">
        <f>Data!J73+'Economic Model'!C$66</f>
        <v>6.07</v>
      </c>
      <c r="K80" s="94"/>
      <c r="L80" s="78"/>
      <c r="M80" s="104">
        <f t="shared" si="71"/>
        <v>2.1004761904761913</v>
      </c>
      <c r="N80" s="118"/>
      <c r="O80" s="104">
        <f>F80/2000*'Economic Model'!C$32/'Economic Model'!C$30</f>
        <v>0.48932823129251712</v>
      </c>
      <c r="P80" s="104"/>
      <c r="Q80" s="104">
        <f t="shared" si="72"/>
        <v>2.5898044217687084</v>
      </c>
      <c r="R80" s="120"/>
      <c r="S80" s="118"/>
      <c r="T80" s="104">
        <f>H80/'Economic Model'!C$30</f>
        <v>1.9992772108843535</v>
      </c>
      <c r="U80" s="118"/>
      <c r="V80" s="104">
        <f>J80/1000*'Economic Model'!C$33</f>
        <v>0.18209999999999998</v>
      </c>
      <c r="W80" s="118"/>
      <c r="X80" s="104">
        <f>('Economic Model'!H$43+'Economic Model'!H$51)/100</f>
        <v>0.21914999999999998</v>
      </c>
      <c r="Y80" s="118"/>
      <c r="Z80" s="104">
        <f t="shared" si="73"/>
        <v>2.4005272108843534</v>
      </c>
      <c r="AA80" s="118"/>
      <c r="AB80" s="104">
        <f>'Economic Model'!H$58/100</f>
        <v>0.2135298575757576</v>
      </c>
      <c r="AC80" s="118"/>
      <c r="AD80" s="104">
        <f t="shared" si="74"/>
        <v>2.6140570684601112</v>
      </c>
      <c r="AE80" s="118"/>
      <c r="AF80" s="104">
        <f t="shared" si="75"/>
        <v>2.1247288371675941</v>
      </c>
      <c r="AG80" s="114"/>
      <c r="AH80" s="104"/>
      <c r="AI80" s="104">
        <f>Q80-T80-V80-('Economic Model'!H$49/100)</f>
        <v>0.36992721088435493</v>
      </c>
      <c r="AJ80" s="104"/>
      <c r="AK80" s="104">
        <f t="shared" si="76"/>
        <v>0.18927721088435501</v>
      </c>
      <c r="AL80" s="104"/>
      <c r="AM80" s="104">
        <f t="shared" si="77"/>
        <v>-2.4252646691402813E-2</v>
      </c>
      <c r="AN80" s="89"/>
      <c r="AO80" s="72"/>
      <c r="AP80" s="90"/>
      <c r="AQ80" s="104">
        <f>'Returns per Bu.'!AJ80/'Economic Model'!C$30</f>
        <v>0.39826839826839833</v>
      </c>
      <c r="AR80" s="104"/>
      <c r="AS80" s="104">
        <f t="shared" si="78"/>
        <v>0.9070713361291487</v>
      </c>
      <c r="AT80" s="104"/>
      <c r="AU80" s="104">
        <f>'Returns per Bu.'!AN80/'Economic Model'!C$30</f>
        <v>1.305339734397547</v>
      </c>
      <c r="AV80" s="114"/>
      <c r="AW80" s="113"/>
      <c r="AX80" s="104">
        <f t="shared" si="79"/>
        <v>1.7065897343975469</v>
      </c>
      <c r="AY80" s="104"/>
      <c r="AZ80" s="104">
        <f t="shared" si="80"/>
        <v>1.9201195919733045</v>
      </c>
      <c r="BA80" s="114"/>
      <c r="BB80" s="104"/>
      <c r="BC80" s="104"/>
      <c r="BD80" s="104">
        <f t="shared" si="81"/>
        <v>0.88321468737116149</v>
      </c>
      <c r="BE80" s="104"/>
      <c r="BF80" s="104">
        <f t="shared" si="82"/>
        <v>0.66968482979540389</v>
      </c>
      <c r="BG80" s="104"/>
      <c r="BH80" s="104">
        <f t="shared" si="83"/>
        <v>-2.4252646691402591E-2</v>
      </c>
      <c r="BI80" s="104"/>
      <c r="BJ80" s="104">
        <f t="shared" si="84"/>
        <v>0.69393747648680648</v>
      </c>
      <c r="BK80" s="71"/>
    </row>
    <row r="81" spans="1:63" ht="13.15" x14ac:dyDescent="0.4">
      <c r="A81" s="22">
        <v>40544</v>
      </c>
      <c r="C81" s="58"/>
      <c r="D81" s="108">
        <f>Data!D74+'Economic Model'!C$63</f>
        <v>2.2695238095238093</v>
      </c>
      <c r="E81" s="109"/>
      <c r="F81" s="110">
        <f>Data!F74+'Economic Model'!C$64</f>
        <v>179.39285714285714</v>
      </c>
      <c r="G81" s="109"/>
      <c r="H81" s="108">
        <f>Data!H74+'Economic Model'!C$65</f>
        <v>6.0441666666666682</v>
      </c>
      <c r="I81" s="109"/>
      <c r="J81" s="97">
        <f>Data!J74+'Economic Model'!C$66</f>
        <v>6.51</v>
      </c>
      <c r="K81" s="95"/>
      <c r="L81" s="80"/>
      <c r="M81" s="108">
        <f t="shared" si="71"/>
        <v>2.2695238095238093</v>
      </c>
      <c r="N81" s="121"/>
      <c r="O81" s="108">
        <f>F81/2000*'Economic Model'!C$32/'Economic Model'!C$30</f>
        <v>0.54458545918367351</v>
      </c>
      <c r="P81" s="108"/>
      <c r="Q81" s="108">
        <f t="shared" si="72"/>
        <v>2.8141092687074827</v>
      </c>
      <c r="R81" s="122"/>
      <c r="S81" s="121"/>
      <c r="T81" s="108">
        <f>H81/'Economic Model'!C$30</f>
        <v>2.1586309523809533</v>
      </c>
      <c r="U81" s="121"/>
      <c r="V81" s="108">
        <f>J81/1000*'Economic Model'!C$33</f>
        <v>0.1953</v>
      </c>
      <c r="W81" s="121"/>
      <c r="X81" s="108">
        <f>('Economic Model'!H$43+'Economic Model'!H$51)/100</f>
        <v>0.21914999999999998</v>
      </c>
      <c r="Y81" s="121"/>
      <c r="Z81" s="108">
        <f t="shared" si="73"/>
        <v>2.5730809523809532</v>
      </c>
      <c r="AA81" s="121"/>
      <c r="AB81" s="108">
        <f>'Economic Model'!H$58/100</f>
        <v>0.2135298575757576</v>
      </c>
      <c r="AC81" s="121"/>
      <c r="AD81" s="108">
        <f t="shared" si="74"/>
        <v>2.7866108099567111</v>
      </c>
      <c r="AE81" s="121"/>
      <c r="AF81" s="108">
        <f t="shared" si="75"/>
        <v>2.2420253507730377</v>
      </c>
      <c r="AG81" s="123"/>
      <c r="AH81" s="108"/>
      <c r="AI81" s="108">
        <f>Q81-T81-V81-('Economic Model'!H$49/100)</f>
        <v>0.42167831632652941</v>
      </c>
      <c r="AJ81" s="108"/>
      <c r="AK81" s="108">
        <f t="shared" si="76"/>
        <v>0.24102831632652943</v>
      </c>
      <c r="AL81" s="108"/>
      <c r="AM81" s="108">
        <f t="shared" si="77"/>
        <v>2.7498458750771615E-2</v>
      </c>
      <c r="AN81" s="87"/>
      <c r="AO81" s="15"/>
      <c r="AP81" s="88"/>
      <c r="AQ81" s="100">
        <f>'Returns per Bu.'!AJ81/'Economic Model'!C$30</f>
        <v>0.39826839826839833</v>
      </c>
      <c r="AR81" s="100"/>
      <c r="AS81" s="100">
        <f t="shared" si="78"/>
        <v>0.9105687426722584</v>
      </c>
      <c r="AT81" s="100"/>
      <c r="AU81" s="100">
        <f>'Returns per Bu.'!AN81/'Economic Model'!C$30</f>
        <v>1.3088371409406567</v>
      </c>
      <c r="AV81" s="112"/>
      <c r="AW81" s="111"/>
      <c r="AX81" s="108">
        <f t="shared" si="79"/>
        <v>1.7232871409406567</v>
      </c>
      <c r="AY81" s="108"/>
      <c r="AZ81" s="108">
        <f t="shared" si="80"/>
        <v>1.9368169985164143</v>
      </c>
      <c r="BA81" s="123"/>
      <c r="BB81" s="108"/>
      <c r="BC81" s="108"/>
      <c r="BD81" s="108">
        <f t="shared" si="81"/>
        <v>1.090822127766826</v>
      </c>
      <c r="BE81" s="108"/>
      <c r="BF81" s="108">
        <f t="shared" si="82"/>
        <v>0.87729227019106837</v>
      </c>
      <c r="BG81" s="108"/>
      <c r="BH81" s="108">
        <f t="shared" si="83"/>
        <v>2.7498458750771837E-2</v>
      </c>
      <c r="BI81" s="108"/>
      <c r="BJ81" s="108">
        <f t="shared" si="84"/>
        <v>0.84979381144029653</v>
      </c>
      <c r="BK81" s="57"/>
    </row>
    <row r="82" spans="1:63" ht="13.15" x14ac:dyDescent="0.4">
      <c r="A82" s="8">
        <v>40575</v>
      </c>
      <c r="C82" s="58"/>
      <c r="D82" s="100">
        <f>Data!D75+'Economic Model'!C$63</f>
        <v>2.2922500000000001</v>
      </c>
      <c r="E82" s="101"/>
      <c r="F82" s="102">
        <f>Data!F75+'Economic Model'!C$64</f>
        <v>190.81578947368422</v>
      </c>
      <c r="G82" s="101"/>
      <c r="H82" s="100">
        <f>Data!H75+'Economic Model'!C$65</f>
        <v>6.5826315789473684</v>
      </c>
      <c r="I82" s="101"/>
      <c r="J82" s="103">
        <f>Data!J75+'Economic Model'!C$66</f>
        <v>6.39</v>
      </c>
      <c r="K82" s="92"/>
      <c r="L82" s="16"/>
      <c r="M82" s="100">
        <f t="shared" si="71"/>
        <v>2.2922500000000001</v>
      </c>
      <c r="N82" s="115"/>
      <c r="O82" s="100">
        <f>F82/2000*'Economic Model'!C$32/'Economic Model'!C$30</f>
        <v>0.57926221804511291</v>
      </c>
      <c r="P82" s="100"/>
      <c r="Q82" s="100">
        <f t="shared" si="72"/>
        <v>2.8715122180451131</v>
      </c>
      <c r="R82" s="117"/>
      <c r="S82" s="115"/>
      <c r="T82" s="100">
        <f>H82/'Economic Model'!C$30</f>
        <v>2.3509398496240603</v>
      </c>
      <c r="U82" s="115"/>
      <c r="V82" s="100">
        <f>J82/1000*'Economic Model'!C$33</f>
        <v>0.19169999999999998</v>
      </c>
      <c r="W82" s="115"/>
      <c r="X82" s="100">
        <f>('Economic Model'!H$43+'Economic Model'!H$51)/100</f>
        <v>0.21914999999999998</v>
      </c>
      <c r="Y82" s="115"/>
      <c r="Z82" s="100">
        <f t="shared" si="73"/>
        <v>2.7617898496240603</v>
      </c>
      <c r="AA82" s="115"/>
      <c r="AB82" s="100">
        <f>'Economic Model'!H$58/100</f>
        <v>0.2135298575757576</v>
      </c>
      <c r="AC82" s="115"/>
      <c r="AD82" s="100">
        <f t="shared" si="74"/>
        <v>2.9753197071998176</v>
      </c>
      <c r="AE82" s="115"/>
      <c r="AF82" s="100">
        <f t="shared" si="75"/>
        <v>2.3960574891547046</v>
      </c>
      <c r="AG82" s="112"/>
      <c r="AH82" s="100"/>
      <c r="AI82" s="100">
        <f>Q82-T82-V82-('Economic Model'!H$49/100)</f>
        <v>0.29037236842105285</v>
      </c>
      <c r="AJ82" s="100"/>
      <c r="AK82" s="100">
        <f t="shared" si="76"/>
        <v>0.10972236842105287</v>
      </c>
      <c r="AL82" s="100"/>
      <c r="AM82" s="100">
        <f t="shared" si="77"/>
        <v>-0.1038074891547045</v>
      </c>
      <c r="AN82" s="87"/>
      <c r="AO82" s="15"/>
      <c r="AP82" s="88"/>
      <c r="AQ82" s="100">
        <f>'Returns per Bu.'!AJ82/'Economic Model'!C$30</f>
        <v>0.39826839826839833</v>
      </c>
      <c r="AR82" s="100"/>
      <c r="AS82" s="100">
        <f t="shared" si="78"/>
        <v>0.91406614921536788</v>
      </c>
      <c r="AT82" s="100"/>
      <c r="AU82" s="100">
        <f>'Returns per Bu.'!AN82/'Economic Model'!C$30</f>
        <v>1.3123345474837662</v>
      </c>
      <c r="AV82" s="112"/>
      <c r="AW82" s="111"/>
      <c r="AX82" s="100">
        <f t="shared" si="79"/>
        <v>1.7231845474837661</v>
      </c>
      <c r="AY82" s="100"/>
      <c r="AZ82" s="100">
        <f t="shared" si="80"/>
        <v>1.9367144050595237</v>
      </c>
      <c r="BA82" s="112"/>
      <c r="BB82" s="100"/>
      <c r="BC82" s="100"/>
      <c r="BD82" s="100">
        <f t="shared" si="81"/>
        <v>1.148327670561347</v>
      </c>
      <c r="BE82" s="100"/>
      <c r="BF82" s="100">
        <f t="shared" si="82"/>
        <v>0.93479781298558939</v>
      </c>
      <c r="BG82" s="100"/>
      <c r="BH82" s="100">
        <f t="shared" si="83"/>
        <v>-0.10380748915470472</v>
      </c>
      <c r="BI82" s="100"/>
      <c r="BJ82" s="100">
        <f t="shared" si="84"/>
        <v>1.0386053021402941</v>
      </c>
      <c r="BK82" s="57"/>
    </row>
    <row r="83" spans="1:63" ht="13.15" x14ac:dyDescent="0.4">
      <c r="A83" s="8">
        <v>40603</v>
      </c>
      <c r="C83" s="58"/>
      <c r="D83" s="100">
        <f>Data!D76+'Economic Model'!C$63</f>
        <v>2.434565217391305</v>
      </c>
      <c r="E83" s="101"/>
      <c r="F83" s="102">
        <f>Data!F76+'Economic Model'!C$64</f>
        <v>195.22826086956522</v>
      </c>
      <c r="G83" s="101"/>
      <c r="H83" s="100">
        <f>Data!H76+'Economic Model'!C$65</f>
        <v>6.5423369565217415</v>
      </c>
      <c r="I83" s="101"/>
      <c r="J83" s="103">
        <f>Data!J76+'Economic Model'!C$66</f>
        <v>6.18</v>
      </c>
      <c r="K83" s="92"/>
      <c r="L83" s="16"/>
      <c r="M83" s="100">
        <f t="shared" si="71"/>
        <v>2.434565217391305</v>
      </c>
      <c r="N83" s="115"/>
      <c r="O83" s="100">
        <f>F83/2000*'Economic Model'!C$32/'Economic Model'!C$30</f>
        <v>0.5926572204968944</v>
      </c>
      <c r="P83" s="100"/>
      <c r="Q83" s="100">
        <f t="shared" si="72"/>
        <v>3.0272224378881996</v>
      </c>
      <c r="R83" s="117"/>
      <c r="S83" s="115"/>
      <c r="T83" s="100">
        <f>H83/'Economic Model'!C$30</f>
        <v>2.3365489130434791</v>
      </c>
      <c r="U83" s="115"/>
      <c r="V83" s="100">
        <f>J83/1000*'Economic Model'!C$33</f>
        <v>0.18539999999999998</v>
      </c>
      <c r="W83" s="115"/>
      <c r="X83" s="100">
        <f>('Economic Model'!H$43+'Economic Model'!H$51)/100</f>
        <v>0.21914999999999998</v>
      </c>
      <c r="Y83" s="115"/>
      <c r="Z83" s="100">
        <f t="shared" si="73"/>
        <v>2.7410989130434791</v>
      </c>
      <c r="AA83" s="115"/>
      <c r="AB83" s="100">
        <f>'Economic Model'!H$58/100</f>
        <v>0.2135298575757576</v>
      </c>
      <c r="AC83" s="115"/>
      <c r="AD83" s="100">
        <f t="shared" si="74"/>
        <v>2.9546287706192365</v>
      </c>
      <c r="AE83" s="115"/>
      <c r="AF83" s="100">
        <f t="shared" si="75"/>
        <v>2.3619715501223419</v>
      </c>
      <c r="AG83" s="112"/>
      <c r="AH83" s="100"/>
      <c r="AI83" s="100">
        <f>Q83-T83-V83-('Economic Model'!H$49/100)</f>
        <v>0.46677352484472046</v>
      </c>
      <c r="AJ83" s="100"/>
      <c r="AK83" s="100">
        <f t="shared" si="76"/>
        <v>0.28612352484472048</v>
      </c>
      <c r="AL83" s="100"/>
      <c r="AM83" s="100">
        <f t="shared" si="77"/>
        <v>7.2593667268963102E-2</v>
      </c>
      <c r="AN83" s="87"/>
      <c r="AO83" s="15"/>
      <c r="AP83" s="88"/>
      <c r="AQ83" s="100">
        <f>'Returns per Bu.'!AJ83/'Economic Model'!C$30</f>
        <v>0.39826839826839833</v>
      </c>
      <c r="AR83" s="100"/>
      <c r="AS83" s="100">
        <f t="shared" si="78"/>
        <v>0.91756355575847759</v>
      </c>
      <c r="AT83" s="100"/>
      <c r="AU83" s="100">
        <f>'Returns per Bu.'!AN83/'Economic Model'!C$30</f>
        <v>1.3158319540268759</v>
      </c>
      <c r="AV83" s="112"/>
      <c r="AW83" s="111"/>
      <c r="AX83" s="100">
        <f t="shared" si="79"/>
        <v>1.7203819540268759</v>
      </c>
      <c r="AY83" s="100"/>
      <c r="AZ83" s="100">
        <f t="shared" si="80"/>
        <v>1.9339118116026335</v>
      </c>
      <c r="BA83" s="112"/>
      <c r="BB83" s="100"/>
      <c r="BC83" s="100"/>
      <c r="BD83" s="100">
        <f t="shared" si="81"/>
        <v>1.3068404838613237</v>
      </c>
      <c r="BE83" s="100"/>
      <c r="BF83" s="100">
        <f t="shared" si="82"/>
        <v>1.0933106262855661</v>
      </c>
      <c r="BG83" s="100"/>
      <c r="BH83" s="100">
        <f t="shared" si="83"/>
        <v>7.259366726896288E-2</v>
      </c>
      <c r="BI83" s="100"/>
      <c r="BJ83" s="100">
        <f t="shared" si="84"/>
        <v>1.0207169590166032</v>
      </c>
      <c r="BK83" s="57"/>
    </row>
    <row r="84" spans="1:63" ht="13.15" x14ac:dyDescent="0.4">
      <c r="A84" s="8">
        <v>40634</v>
      </c>
      <c r="C84" s="58"/>
      <c r="D84" s="100">
        <f>Data!D77+'Economic Model'!C$63</f>
        <v>2.5649999999999986</v>
      </c>
      <c r="E84" s="101"/>
      <c r="F84" s="102">
        <f>Data!F77+'Economic Model'!C$64</f>
        <v>209.45</v>
      </c>
      <c r="G84" s="101"/>
      <c r="H84" s="100">
        <f>Data!H77+'Economic Model'!C$65</f>
        <v>7.2114000000000003</v>
      </c>
      <c r="I84" s="101"/>
      <c r="J84" s="103">
        <f>Data!J77+'Economic Model'!C$66</f>
        <v>5.7</v>
      </c>
      <c r="K84" s="92"/>
      <c r="L84" s="16"/>
      <c r="M84" s="100">
        <f t="shared" si="71"/>
        <v>2.5649999999999986</v>
      </c>
      <c r="N84" s="115"/>
      <c r="O84" s="100">
        <f>F84/2000*'Economic Model'!C$32/'Economic Model'!C$30</f>
        <v>0.63583035714285718</v>
      </c>
      <c r="P84" s="100"/>
      <c r="Q84" s="100">
        <f t="shared" si="72"/>
        <v>3.2008303571428556</v>
      </c>
      <c r="R84" s="117"/>
      <c r="S84" s="115"/>
      <c r="T84" s="100">
        <f>H84/'Economic Model'!C$30</f>
        <v>2.5755000000000003</v>
      </c>
      <c r="U84" s="115"/>
      <c r="V84" s="100">
        <f>J84/1000*'Economic Model'!C$33</f>
        <v>0.17100000000000001</v>
      </c>
      <c r="W84" s="115"/>
      <c r="X84" s="100">
        <f>('Economic Model'!H$43+'Economic Model'!H$51)/100</f>
        <v>0.21914999999999998</v>
      </c>
      <c r="Y84" s="115"/>
      <c r="Z84" s="100">
        <f t="shared" si="73"/>
        <v>2.9656500000000001</v>
      </c>
      <c r="AA84" s="115"/>
      <c r="AB84" s="100">
        <f>'Economic Model'!H$58/100</f>
        <v>0.2135298575757576</v>
      </c>
      <c r="AC84" s="115"/>
      <c r="AD84" s="100">
        <f t="shared" si="74"/>
        <v>3.1791798575757575</v>
      </c>
      <c r="AE84" s="115"/>
      <c r="AF84" s="100">
        <f t="shared" si="75"/>
        <v>2.5433495004329005</v>
      </c>
      <c r="AG84" s="112"/>
      <c r="AH84" s="100"/>
      <c r="AI84" s="100">
        <f>Q84-T84-V84-('Economic Model'!H$49/100)</f>
        <v>0.41583035714285521</v>
      </c>
      <c r="AJ84" s="100"/>
      <c r="AK84" s="100">
        <f t="shared" si="76"/>
        <v>0.23518035714285546</v>
      </c>
      <c r="AL84" s="100"/>
      <c r="AM84" s="100">
        <f t="shared" si="77"/>
        <v>2.165049956709808E-2</v>
      </c>
      <c r="AN84" s="87"/>
      <c r="AO84" s="15"/>
      <c r="AP84" s="88"/>
      <c r="AQ84" s="100">
        <f>'Returns per Bu.'!AJ84/'Economic Model'!C$30</f>
        <v>0.39826839826839833</v>
      </c>
      <c r="AR84" s="100"/>
      <c r="AS84" s="100">
        <f t="shared" si="78"/>
        <v>0.92106096230158752</v>
      </c>
      <c r="AT84" s="100"/>
      <c r="AU84" s="100">
        <f>'Returns per Bu.'!AN84/'Economic Model'!C$30</f>
        <v>1.3193293605699858</v>
      </c>
      <c r="AV84" s="112"/>
      <c r="AW84" s="111"/>
      <c r="AX84" s="100">
        <f t="shared" si="79"/>
        <v>1.7094793605699858</v>
      </c>
      <c r="AY84" s="100"/>
      <c r="AZ84" s="100">
        <f t="shared" si="80"/>
        <v>1.9230092181457434</v>
      </c>
      <c r="BA84" s="112"/>
      <c r="BB84" s="100"/>
      <c r="BC84" s="100"/>
      <c r="BD84" s="100">
        <f t="shared" si="81"/>
        <v>1.4913509965728697</v>
      </c>
      <c r="BE84" s="100"/>
      <c r="BF84" s="100">
        <f t="shared" si="82"/>
        <v>1.2778211389971121</v>
      </c>
      <c r="BG84" s="100"/>
      <c r="BH84" s="100">
        <f t="shared" si="83"/>
        <v>2.1650499567097636E-2</v>
      </c>
      <c r="BI84" s="100"/>
      <c r="BJ84" s="100">
        <f t="shared" si="84"/>
        <v>1.2561706394300145</v>
      </c>
      <c r="BK84" s="57"/>
    </row>
    <row r="85" spans="1:63" ht="13.15" x14ac:dyDescent="0.4">
      <c r="A85" s="8">
        <v>40664</v>
      </c>
      <c r="C85" s="58"/>
      <c r="D85" s="100">
        <f>Data!D78+'Economic Model'!C$63</f>
        <v>2.5459523809523801</v>
      </c>
      <c r="E85" s="101"/>
      <c r="F85" s="102">
        <f>Data!F78+'Economic Model'!C$64</f>
        <v>197.3452380952381</v>
      </c>
      <c r="G85" s="101"/>
      <c r="H85" s="100">
        <f>Data!H78+'Economic Model'!C$65</f>
        <v>6.9776190476190454</v>
      </c>
      <c r="I85" s="101"/>
      <c r="J85" s="103">
        <f>Data!J78+'Economic Model'!C$66</f>
        <v>5.47</v>
      </c>
      <c r="K85" s="92"/>
      <c r="L85" s="16"/>
      <c r="M85" s="100">
        <f t="shared" si="71"/>
        <v>2.5459523809523801</v>
      </c>
      <c r="N85" s="115"/>
      <c r="O85" s="100">
        <f>F85/2000*'Economic Model'!C$32/'Economic Model'!C$30</f>
        <v>0.59908375850340145</v>
      </c>
      <c r="P85" s="100"/>
      <c r="Q85" s="100">
        <f t="shared" si="72"/>
        <v>3.1450361394557813</v>
      </c>
      <c r="R85" s="117"/>
      <c r="S85" s="115"/>
      <c r="T85" s="100">
        <f>H85/'Economic Model'!C$30</f>
        <v>2.4920068027210878</v>
      </c>
      <c r="U85" s="115"/>
      <c r="V85" s="100">
        <f>J85/1000*'Economic Model'!C$33</f>
        <v>0.1641</v>
      </c>
      <c r="W85" s="115"/>
      <c r="X85" s="100">
        <f>('Economic Model'!H$43+'Economic Model'!H$51)/100</f>
        <v>0.21914999999999998</v>
      </c>
      <c r="Y85" s="115"/>
      <c r="Z85" s="100">
        <f t="shared" si="73"/>
        <v>2.8752568027210876</v>
      </c>
      <c r="AA85" s="115"/>
      <c r="AB85" s="100">
        <f>'Economic Model'!H$58/100</f>
        <v>0.2135298575757576</v>
      </c>
      <c r="AC85" s="115"/>
      <c r="AD85" s="100">
        <f t="shared" si="74"/>
        <v>3.0887866602968455</v>
      </c>
      <c r="AE85" s="115"/>
      <c r="AF85" s="100">
        <f t="shared" si="75"/>
        <v>2.4897029017934438</v>
      </c>
      <c r="AG85" s="112"/>
      <c r="AH85" s="100"/>
      <c r="AI85" s="100">
        <f>Q85-T85-V85-('Economic Model'!H$49/100)</f>
        <v>0.45042933673469354</v>
      </c>
      <c r="AJ85" s="100"/>
      <c r="AK85" s="100">
        <f t="shared" si="76"/>
        <v>0.26977933673469368</v>
      </c>
      <c r="AL85" s="100"/>
      <c r="AM85" s="100">
        <f t="shared" si="77"/>
        <v>5.6249479158935856E-2</v>
      </c>
      <c r="AN85" s="87"/>
      <c r="AO85" s="15"/>
      <c r="AP85" s="88"/>
      <c r="AQ85" s="100">
        <f>'Returns per Bu.'!AJ85/'Economic Model'!C$30</f>
        <v>0.39826839826839833</v>
      </c>
      <c r="AR85" s="100"/>
      <c r="AS85" s="100">
        <f t="shared" si="78"/>
        <v>0.924558368844697</v>
      </c>
      <c r="AT85" s="100"/>
      <c r="AU85" s="100">
        <f>'Returns per Bu.'!AN85/'Economic Model'!C$30</f>
        <v>1.3228267671130953</v>
      </c>
      <c r="AV85" s="112"/>
      <c r="AW85" s="111"/>
      <c r="AX85" s="100">
        <f t="shared" si="79"/>
        <v>1.7060767671130952</v>
      </c>
      <c r="AY85" s="100"/>
      <c r="AZ85" s="100">
        <f t="shared" si="80"/>
        <v>1.9196066246888528</v>
      </c>
      <c r="BA85" s="112"/>
      <c r="BB85" s="100"/>
      <c r="BC85" s="100"/>
      <c r="BD85" s="100">
        <f t="shared" si="81"/>
        <v>1.4389593723426861</v>
      </c>
      <c r="BE85" s="100"/>
      <c r="BF85" s="100">
        <f t="shared" si="82"/>
        <v>1.2254295147669285</v>
      </c>
      <c r="BG85" s="100"/>
      <c r="BH85" s="100">
        <f t="shared" si="83"/>
        <v>5.6249479158936078E-2</v>
      </c>
      <c r="BI85" s="100"/>
      <c r="BJ85" s="100">
        <f t="shared" si="84"/>
        <v>1.1691800356079924</v>
      </c>
      <c r="BK85" s="57"/>
    </row>
    <row r="86" spans="1:63" ht="13.15" x14ac:dyDescent="0.4">
      <c r="A86" s="8">
        <v>40695</v>
      </c>
      <c r="C86" s="58"/>
      <c r="D86" s="100">
        <f>Data!D79+'Economic Model'!C$63</f>
        <v>2.6002272727272735</v>
      </c>
      <c r="E86" s="101"/>
      <c r="F86" s="102">
        <f>Data!F79+'Economic Model'!C$64</f>
        <v>193.71590909090909</v>
      </c>
      <c r="G86" s="101"/>
      <c r="H86" s="100">
        <f>Data!H79+'Economic Model'!C$65</f>
        <v>7.1056534090909063</v>
      </c>
      <c r="I86" s="101"/>
      <c r="J86" s="103">
        <f>Data!J79+'Economic Model'!C$66</f>
        <v>5.46</v>
      </c>
      <c r="K86" s="92"/>
      <c r="L86" s="16"/>
      <c r="M86" s="100">
        <f t="shared" si="71"/>
        <v>2.6002272727272735</v>
      </c>
      <c r="N86" s="115"/>
      <c r="O86" s="100">
        <f>F86/2000*'Economic Model'!C$32/'Economic Model'!C$30</f>
        <v>0.58806615259740269</v>
      </c>
      <c r="P86" s="100"/>
      <c r="Q86" s="100">
        <f t="shared" si="72"/>
        <v>3.1882934253246762</v>
      </c>
      <c r="R86" s="117"/>
      <c r="S86" s="115"/>
      <c r="T86" s="100">
        <f>H86/'Economic Model'!C$30</f>
        <v>2.5377333603896095</v>
      </c>
      <c r="U86" s="115"/>
      <c r="V86" s="100">
        <f>J86/1000*'Economic Model'!C$33</f>
        <v>0.1638</v>
      </c>
      <c r="W86" s="115"/>
      <c r="X86" s="100">
        <f>('Economic Model'!H$43+'Economic Model'!H$51)/100</f>
        <v>0.21914999999999998</v>
      </c>
      <c r="Y86" s="115"/>
      <c r="Z86" s="100">
        <f t="shared" si="73"/>
        <v>2.9206833603896096</v>
      </c>
      <c r="AA86" s="115"/>
      <c r="AB86" s="100">
        <f>'Economic Model'!H$58/100</f>
        <v>0.2135298575757576</v>
      </c>
      <c r="AC86" s="115"/>
      <c r="AD86" s="100">
        <f t="shared" si="74"/>
        <v>3.1342132179653674</v>
      </c>
      <c r="AE86" s="115"/>
      <c r="AF86" s="100">
        <f t="shared" si="75"/>
        <v>2.5461470653679648</v>
      </c>
      <c r="AG86" s="112"/>
      <c r="AH86" s="100"/>
      <c r="AI86" s="100">
        <f>Q86-T86-V86-('Economic Model'!H$49/100)</f>
        <v>0.4482600649350667</v>
      </c>
      <c r="AJ86" s="100"/>
      <c r="AK86" s="100">
        <f t="shared" si="76"/>
        <v>0.26761006493506656</v>
      </c>
      <c r="AL86" s="100"/>
      <c r="AM86" s="100">
        <f t="shared" si="77"/>
        <v>5.4080207359308741E-2</v>
      </c>
      <c r="AN86" s="87"/>
      <c r="AO86" s="15"/>
      <c r="AP86" s="88"/>
      <c r="AQ86" s="100">
        <f>'Returns per Bu.'!AJ86/'Economic Model'!C$30</f>
        <v>0.39826839826839833</v>
      </c>
      <c r="AR86" s="100"/>
      <c r="AS86" s="100">
        <f t="shared" si="78"/>
        <v>0.9280557753878067</v>
      </c>
      <c r="AT86" s="100"/>
      <c r="AU86" s="100">
        <f>'Returns per Bu.'!AN86/'Economic Model'!C$30</f>
        <v>1.326324173656205</v>
      </c>
      <c r="AV86" s="112"/>
      <c r="AW86" s="111"/>
      <c r="AX86" s="100">
        <f t="shared" si="79"/>
        <v>1.7092741736562049</v>
      </c>
      <c r="AY86" s="100"/>
      <c r="AZ86" s="100">
        <f t="shared" si="80"/>
        <v>1.9228040312319625</v>
      </c>
      <c r="BA86" s="112"/>
      <c r="BB86" s="100"/>
      <c r="BC86" s="100"/>
      <c r="BD86" s="100">
        <f t="shared" si="81"/>
        <v>1.4790192516684713</v>
      </c>
      <c r="BE86" s="100"/>
      <c r="BF86" s="100">
        <f t="shared" si="82"/>
        <v>1.2654893940927137</v>
      </c>
      <c r="BG86" s="100"/>
      <c r="BH86" s="100">
        <f t="shared" si="83"/>
        <v>5.4080207359309185E-2</v>
      </c>
      <c r="BI86" s="100"/>
      <c r="BJ86" s="100">
        <f t="shared" si="84"/>
        <v>1.2114091867334045</v>
      </c>
      <c r="BK86" s="57"/>
    </row>
    <row r="87" spans="1:63" ht="13.15" x14ac:dyDescent="0.4">
      <c r="A87" s="8">
        <v>40725</v>
      </c>
      <c r="C87" s="58"/>
      <c r="D87" s="100">
        <f>Data!D80+'Economic Model'!C$63</f>
        <v>2.7150000000000003</v>
      </c>
      <c r="E87" s="101"/>
      <c r="F87" s="102">
        <f>Data!F80+'Economic Model'!C$64</f>
        <v>191.25</v>
      </c>
      <c r="G87" s="101"/>
      <c r="H87" s="100">
        <f>Data!H80+'Economic Model'!C$65</f>
        <v>6.802525000000001</v>
      </c>
      <c r="I87" s="101"/>
      <c r="J87" s="103">
        <f>Data!J80+'Economic Model'!C$66</f>
        <v>5.63</v>
      </c>
      <c r="K87" s="92"/>
      <c r="L87" s="16"/>
      <c r="M87" s="100">
        <f t="shared" si="71"/>
        <v>2.7150000000000003</v>
      </c>
      <c r="N87" s="115"/>
      <c r="O87" s="100">
        <f>F87/2000*'Economic Model'!C$32/'Economic Model'!C$30</f>
        <v>0.58058035714285716</v>
      </c>
      <c r="P87" s="100"/>
      <c r="Q87" s="100">
        <f t="shared" si="72"/>
        <v>3.2955803571428577</v>
      </c>
      <c r="R87" s="117"/>
      <c r="S87" s="115"/>
      <c r="T87" s="100">
        <f>H87/'Economic Model'!C$30</f>
        <v>2.4294732142857147</v>
      </c>
      <c r="U87" s="115"/>
      <c r="V87" s="100">
        <f>J87/1000*'Economic Model'!C$33</f>
        <v>0.16889999999999999</v>
      </c>
      <c r="W87" s="115"/>
      <c r="X87" s="100">
        <f>('Economic Model'!H$43+'Economic Model'!H$51)/100</f>
        <v>0.21914999999999998</v>
      </c>
      <c r="Y87" s="115"/>
      <c r="Z87" s="100">
        <f t="shared" si="73"/>
        <v>2.8175232142857145</v>
      </c>
      <c r="AA87" s="115"/>
      <c r="AB87" s="100">
        <f>'Economic Model'!H$58/100</f>
        <v>0.2135298575757576</v>
      </c>
      <c r="AC87" s="115"/>
      <c r="AD87" s="100">
        <f t="shared" si="74"/>
        <v>3.0310530718614723</v>
      </c>
      <c r="AE87" s="115"/>
      <c r="AF87" s="100">
        <f t="shared" si="75"/>
        <v>2.4504727147186154</v>
      </c>
      <c r="AG87" s="112"/>
      <c r="AH87" s="100"/>
      <c r="AI87" s="100">
        <f>Q87-T87-V87-('Economic Model'!H$49/100)</f>
        <v>0.65870714285714294</v>
      </c>
      <c r="AJ87" s="100"/>
      <c r="AK87" s="100">
        <f t="shared" si="76"/>
        <v>0.47805714285714318</v>
      </c>
      <c r="AL87" s="100"/>
      <c r="AM87" s="100">
        <f t="shared" si="77"/>
        <v>0.26452728528138536</v>
      </c>
      <c r="AN87" s="87"/>
      <c r="AO87" s="15"/>
      <c r="AP87" s="88"/>
      <c r="AQ87" s="100">
        <f>'Returns per Bu.'!AJ87/'Economic Model'!C$30</f>
        <v>0.39826839826839833</v>
      </c>
      <c r="AR87" s="100"/>
      <c r="AS87" s="100">
        <f t="shared" si="78"/>
        <v>0.93155318193091641</v>
      </c>
      <c r="AT87" s="100"/>
      <c r="AU87" s="100">
        <f>'Returns per Bu.'!AN87/'Economic Model'!C$30</f>
        <v>1.3298215801993147</v>
      </c>
      <c r="AV87" s="112"/>
      <c r="AW87" s="111"/>
      <c r="AX87" s="100">
        <f t="shared" si="79"/>
        <v>1.7178715801993147</v>
      </c>
      <c r="AY87" s="100"/>
      <c r="AZ87" s="100">
        <f t="shared" si="80"/>
        <v>1.9314014377750723</v>
      </c>
      <c r="BA87" s="112"/>
      <c r="BB87" s="100"/>
      <c r="BC87" s="100"/>
      <c r="BD87" s="100">
        <f t="shared" si="81"/>
        <v>1.5777087769435429</v>
      </c>
      <c r="BE87" s="100"/>
      <c r="BF87" s="100">
        <f t="shared" si="82"/>
        <v>1.3641789193677853</v>
      </c>
      <c r="BG87" s="100"/>
      <c r="BH87" s="100">
        <f t="shared" si="83"/>
        <v>0.26452728528138536</v>
      </c>
      <c r="BI87" s="100"/>
      <c r="BJ87" s="100">
        <f t="shared" si="84"/>
        <v>1.0996516340864</v>
      </c>
      <c r="BK87" s="57"/>
    </row>
    <row r="88" spans="1:63" ht="13.15" x14ac:dyDescent="0.4">
      <c r="A88" s="206">
        <v>40756</v>
      </c>
      <c r="B88" s="28"/>
      <c r="C88" s="58"/>
      <c r="D88" s="100">
        <f>Data!D81+'Economic Model'!C$63</f>
        <v>2.8304347826086973</v>
      </c>
      <c r="E88" s="101"/>
      <c r="F88" s="102">
        <f>Data!F81+'Economic Model'!C$64</f>
        <v>192.17391304347825</v>
      </c>
      <c r="G88" s="101"/>
      <c r="H88" s="100">
        <f>Data!H81+'Economic Model'!C$65</f>
        <v>7.1408967391304348</v>
      </c>
      <c r="I88" s="101"/>
      <c r="J88" s="103">
        <f>Data!J81+'Economic Model'!C$66</f>
        <v>5.44</v>
      </c>
      <c r="K88" s="92"/>
      <c r="L88" s="16"/>
      <c r="M88" s="100">
        <f t="shared" si="71"/>
        <v>2.8304347826086973</v>
      </c>
      <c r="N88" s="115"/>
      <c r="O88" s="100">
        <f>F88/2000*'Economic Model'!C$32/'Economic Model'!C$30</f>
        <v>0.58338509316770182</v>
      </c>
      <c r="P88" s="100"/>
      <c r="Q88" s="100">
        <f t="shared" si="72"/>
        <v>3.4138198757763991</v>
      </c>
      <c r="R88" s="117"/>
      <c r="S88" s="115"/>
      <c r="T88" s="100">
        <f>H88/'Economic Model'!C$30</f>
        <v>2.5503202639751557</v>
      </c>
      <c r="U88" s="115"/>
      <c r="V88" s="100">
        <f>J88/1000*'Economic Model'!C$33</f>
        <v>0.16320000000000001</v>
      </c>
      <c r="W88" s="115"/>
      <c r="X88" s="100">
        <f>('Economic Model'!H$43+'Economic Model'!H$51)/100</f>
        <v>0.21914999999999998</v>
      </c>
      <c r="Y88" s="115"/>
      <c r="Z88" s="100">
        <f t="shared" si="73"/>
        <v>2.9326702639751554</v>
      </c>
      <c r="AA88" s="115"/>
      <c r="AB88" s="100">
        <f>'Economic Model'!H$58/100</f>
        <v>0.2135298575757576</v>
      </c>
      <c r="AC88" s="115"/>
      <c r="AD88" s="100">
        <f t="shared" si="74"/>
        <v>3.1462001215509128</v>
      </c>
      <c r="AE88" s="115"/>
      <c r="AF88" s="100">
        <f t="shared" si="75"/>
        <v>2.562815028383211</v>
      </c>
      <c r="AG88" s="112"/>
      <c r="AH88" s="100"/>
      <c r="AI88" s="100">
        <f>Q88-T88-V88-('Economic Model'!H$49/100)</f>
        <v>0.66179961180124347</v>
      </c>
      <c r="AJ88" s="100"/>
      <c r="AK88" s="100">
        <f t="shared" si="76"/>
        <v>0.48114961180124372</v>
      </c>
      <c r="AL88" s="100"/>
      <c r="AM88" s="100">
        <f t="shared" si="77"/>
        <v>0.26761975422548634</v>
      </c>
      <c r="AN88" s="87"/>
      <c r="AO88" s="17"/>
      <c r="AP88" s="88"/>
      <c r="AQ88" s="100">
        <f>'Returns per Bu.'!AJ88/'Economic Model'!C$30</f>
        <v>0.39826839826839833</v>
      </c>
      <c r="AR88" s="100"/>
      <c r="AS88" s="100">
        <f t="shared" si="78"/>
        <v>0.93505058847402611</v>
      </c>
      <c r="AT88" s="100"/>
      <c r="AU88" s="100">
        <f>'Returns per Bu.'!AN88/'Economic Model'!C$30</f>
        <v>1.3333189867424244</v>
      </c>
      <c r="AV88" s="112"/>
      <c r="AW88" s="111"/>
      <c r="AX88" s="100">
        <f t="shared" si="79"/>
        <v>1.7156689867424244</v>
      </c>
      <c r="AY88" s="100"/>
      <c r="AZ88" s="100">
        <f t="shared" si="80"/>
        <v>1.929198844318182</v>
      </c>
      <c r="BA88" s="112"/>
      <c r="BB88" s="100"/>
      <c r="BC88" s="100"/>
      <c r="BD88" s="100">
        <f t="shared" si="81"/>
        <v>1.6981508890339747</v>
      </c>
      <c r="BE88" s="100"/>
      <c r="BF88" s="100">
        <f t="shared" si="82"/>
        <v>1.4846210314582171</v>
      </c>
      <c r="BG88" s="100"/>
      <c r="BH88" s="100">
        <f t="shared" si="83"/>
        <v>0.2676197542254859</v>
      </c>
      <c r="BI88" s="100"/>
      <c r="BJ88" s="100">
        <f t="shared" si="84"/>
        <v>1.2170012772327312</v>
      </c>
      <c r="BK88" s="57"/>
    </row>
    <row r="89" spans="1:63" ht="13.15" x14ac:dyDescent="0.4">
      <c r="A89" s="206">
        <v>40787</v>
      </c>
      <c r="B89" s="28"/>
      <c r="C89" s="58"/>
      <c r="D89" s="100">
        <f>Data!D82+'Economic Model'!C$63</f>
        <v>2.7459523809523807</v>
      </c>
      <c r="E89" s="101"/>
      <c r="F89" s="102">
        <f>Data!F82+'Economic Model'!C$64</f>
        <v>198.02500000000001</v>
      </c>
      <c r="G89" s="101"/>
      <c r="H89" s="100">
        <f>Data!H82+'Economic Model'!C$65</f>
        <v>6.7983750000000001</v>
      </c>
      <c r="I89" s="101"/>
      <c r="J89" s="103">
        <f>Data!J82+'Economic Model'!C$66</f>
        <v>5.43</v>
      </c>
      <c r="K89" s="92"/>
      <c r="L89" s="16"/>
      <c r="M89" s="100">
        <f>D89</f>
        <v>2.7459523809523807</v>
      </c>
      <c r="N89" s="115"/>
      <c r="O89" s="100">
        <f>F89/2000*'Economic Model'!C$32/'Economic Model'!C$30</f>
        <v>0.60114732142857141</v>
      </c>
      <c r="P89" s="100"/>
      <c r="Q89" s="100">
        <f>M89+O89</f>
        <v>3.3470997023809521</v>
      </c>
      <c r="R89" s="117"/>
      <c r="S89" s="115"/>
      <c r="T89" s="100">
        <f>H89/'Economic Model'!C$30</f>
        <v>2.4279910714285715</v>
      </c>
      <c r="U89" s="115"/>
      <c r="V89" s="100">
        <f>J89/1000*'Economic Model'!C$33</f>
        <v>0.16289999999999999</v>
      </c>
      <c r="W89" s="115"/>
      <c r="X89" s="100">
        <f>('Economic Model'!H$43+'Economic Model'!H$51)/100</f>
        <v>0.21914999999999998</v>
      </c>
      <c r="Y89" s="115"/>
      <c r="Z89" s="100">
        <f>T89+V89+X89</f>
        <v>2.8100410714285715</v>
      </c>
      <c r="AA89" s="115"/>
      <c r="AB89" s="100">
        <f>'Economic Model'!H$58/100</f>
        <v>0.2135298575757576</v>
      </c>
      <c r="AC89" s="115"/>
      <c r="AD89" s="100">
        <f>Z89+AB89</f>
        <v>3.0235709290043289</v>
      </c>
      <c r="AE89" s="115"/>
      <c r="AF89" s="100">
        <f>AD89-O89</f>
        <v>2.4224236075757575</v>
      </c>
      <c r="AG89" s="112"/>
      <c r="AH89" s="100"/>
      <c r="AI89" s="100">
        <f>Q89-T89-V89-('Economic Model'!H$49/100)</f>
        <v>0.71770863095238058</v>
      </c>
      <c r="AJ89" s="100"/>
      <c r="AK89" s="100">
        <f>Q89-Z89</f>
        <v>0.5370586309523806</v>
      </c>
      <c r="AL89" s="100"/>
      <c r="AM89" s="100">
        <f>Q89-AD89</f>
        <v>0.32352877337662322</v>
      </c>
      <c r="AN89" s="87"/>
      <c r="AO89" s="15"/>
      <c r="AP89" s="88"/>
      <c r="AQ89" s="100">
        <f>'Returns per Bu.'!AJ89/'Economic Model'!C$30</f>
        <v>0.44435215946843859</v>
      </c>
      <c r="AR89" s="100"/>
      <c r="AS89" s="100">
        <f>AU89-AQ89</f>
        <v>0.94146939739172386</v>
      </c>
      <c r="AT89" s="100"/>
      <c r="AU89" s="100">
        <f>'Returns per Bu.'!AN89/'Economic Model'!C$30</f>
        <v>1.3858215568601624</v>
      </c>
      <c r="AV89" s="112"/>
      <c r="AW89" s="111"/>
      <c r="AX89" s="100">
        <f>AU89+V89+X89</f>
        <v>1.7678715568601624</v>
      </c>
      <c r="AY89" s="100"/>
      <c r="AZ89" s="100">
        <f>AB89+AX89</f>
        <v>1.98140141443592</v>
      </c>
      <c r="BA89" s="112"/>
      <c r="BB89" s="100"/>
      <c r="BC89" s="100"/>
      <c r="BD89" s="100">
        <f>Q89-AX89</f>
        <v>1.5792281455207897</v>
      </c>
      <c r="BE89" s="100"/>
      <c r="BF89" s="100">
        <f>Q89-AZ89</f>
        <v>1.3656982879450321</v>
      </c>
      <c r="BG89" s="100"/>
      <c r="BH89" s="100">
        <f>BF89-BJ89</f>
        <v>0.323528773376623</v>
      </c>
      <c r="BI89" s="100"/>
      <c r="BJ89" s="100">
        <f>T89-AU89</f>
        <v>1.0421695145684091</v>
      </c>
      <c r="BK89" s="57"/>
    </row>
    <row r="90" spans="1:63" ht="13.15" x14ac:dyDescent="0.4">
      <c r="A90" s="206">
        <v>40817</v>
      </c>
      <c r="B90" s="28"/>
      <c r="C90" s="58"/>
      <c r="D90" s="100">
        <f>Data!D83+'Economic Model'!C$63</f>
        <v>2.5959523809523826</v>
      </c>
      <c r="E90" s="101"/>
      <c r="F90" s="102">
        <f>Data!F83+'Economic Model'!C$64</f>
        <v>197.95238095238096</v>
      </c>
      <c r="G90" s="101"/>
      <c r="H90" s="100">
        <f>Data!H83+'Economic Model'!C$65</f>
        <v>6.1482619047619025</v>
      </c>
      <c r="I90" s="101"/>
      <c r="J90" s="103">
        <f>Data!J83+'Economic Model'!C$66</f>
        <v>5.2</v>
      </c>
      <c r="K90" s="92"/>
      <c r="L90" s="16"/>
      <c r="M90" s="100">
        <f t="shared" ref="M90:M100" si="85">D90</f>
        <v>2.5959523809523826</v>
      </c>
      <c r="N90" s="115"/>
      <c r="O90" s="100">
        <f>F90/2000*'Economic Model'!C$32/'Economic Model'!C$30</f>
        <v>0.60092687074829942</v>
      </c>
      <c r="P90" s="100"/>
      <c r="Q90" s="100">
        <f t="shared" ref="Q90:Q100" si="86">M90+O90</f>
        <v>3.1968792517006821</v>
      </c>
      <c r="R90" s="117"/>
      <c r="S90" s="115"/>
      <c r="T90" s="100">
        <f>H90/'Economic Model'!C$30</f>
        <v>2.1958078231292508</v>
      </c>
      <c r="U90" s="115"/>
      <c r="V90" s="100">
        <f>J90/1000*'Economic Model'!C$33</f>
        <v>0.156</v>
      </c>
      <c r="W90" s="115"/>
      <c r="X90" s="100">
        <f>('Economic Model'!H$43+'Economic Model'!H$51)/100</f>
        <v>0.21914999999999998</v>
      </c>
      <c r="Y90" s="115"/>
      <c r="Z90" s="100">
        <f t="shared" ref="Z90:Z100" si="87">T90+V90+X90</f>
        <v>2.5709578231292509</v>
      </c>
      <c r="AA90" s="115"/>
      <c r="AB90" s="100">
        <f>'Economic Model'!H$58/100</f>
        <v>0.2135298575757576</v>
      </c>
      <c r="AC90" s="115"/>
      <c r="AD90" s="100">
        <f t="shared" ref="AD90:AD100" si="88">Z90+AB90</f>
        <v>2.7844876807050083</v>
      </c>
      <c r="AE90" s="115"/>
      <c r="AF90" s="100">
        <f t="shared" ref="AF90:AF100" si="89">AD90-O90</f>
        <v>2.1835608099567088</v>
      </c>
      <c r="AG90" s="112"/>
      <c r="AH90" s="100"/>
      <c r="AI90" s="100">
        <f>Q90-T90-V90-('Economic Model'!H$49/100)</f>
        <v>0.80657142857143127</v>
      </c>
      <c r="AJ90" s="100"/>
      <c r="AK90" s="100">
        <f t="shared" ref="AK90:AK100" si="90">Q90-Z90</f>
        <v>0.62592142857143118</v>
      </c>
      <c r="AL90" s="100"/>
      <c r="AM90" s="100">
        <f t="shared" ref="AM90:AM100" si="91">Q90-AD90</f>
        <v>0.41239157099567381</v>
      </c>
      <c r="AN90" s="87"/>
      <c r="AO90" s="15"/>
      <c r="AP90" s="88"/>
      <c r="AQ90" s="100">
        <f>'Returns per Bu.'!AJ90/'Economic Model'!C$30</f>
        <v>0.44435215946843859</v>
      </c>
      <c r="AR90" s="100"/>
      <c r="AS90" s="100">
        <f t="shared" ref="AS90:AS100" si="92">AU90-AQ90</f>
        <v>0.94506893390304891</v>
      </c>
      <c r="AT90" s="100"/>
      <c r="AU90" s="100">
        <f>'Returns per Bu.'!AN90/'Economic Model'!C$30</f>
        <v>1.3894210933714874</v>
      </c>
      <c r="AV90" s="112"/>
      <c r="AW90" s="111"/>
      <c r="AX90" s="100">
        <f t="shared" ref="AX90:AX100" si="93">AU90+V90+X90</f>
        <v>1.7645710933714873</v>
      </c>
      <c r="AY90" s="100"/>
      <c r="AZ90" s="100">
        <f t="shared" ref="AZ90:AZ100" si="94">AB90+AX90</f>
        <v>1.9781009509472449</v>
      </c>
      <c r="BA90" s="112"/>
      <c r="BB90" s="100"/>
      <c r="BC90" s="100"/>
      <c r="BD90" s="100">
        <f t="shared" ref="BD90:BD100" si="95">Q90-AX90</f>
        <v>1.4323081583291948</v>
      </c>
      <c r="BE90" s="100"/>
      <c r="BF90" s="100">
        <f t="shared" ref="BF90:BF100" si="96">Q90-AZ90</f>
        <v>1.2187783007534372</v>
      </c>
      <c r="BG90" s="100"/>
      <c r="BH90" s="100">
        <f t="shared" ref="BH90:BH100" si="97">BF90-BJ90</f>
        <v>0.41239157099567381</v>
      </c>
      <c r="BI90" s="100"/>
      <c r="BJ90" s="100">
        <f t="shared" ref="BJ90:BJ100" si="98">T90-AU90</f>
        <v>0.80638672975776338</v>
      </c>
      <c r="BK90" s="57"/>
    </row>
    <row r="91" spans="1:63" ht="13.15" x14ac:dyDescent="0.4">
      <c r="A91" s="206">
        <v>40848</v>
      </c>
      <c r="B91" s="28"/>
      <c r="C91" s="58"/>
      <c r="D91" s="100">
        <f>Data!D84+'Economic Model'!C$63</f>
        <v>2.8220454545454561</v>
      </c>
      <c r="E91" s="101"/>
      <c r="F91" s="102">
        <f>Data!F84+'Economic Model'!C$64</f>
        <v>214.57142857142858</v>
      </c>
      <c r="G91" s="101"/>
      <c r="H91" s="100">
        <f>Data!H84+'Economic Model'!C$65</f>
        <v>6.1357738095238101</v>
      </c>
      <c r="I91" s="101"/>
      <c r="J91" s="103">
        <f>Data!J84+'Economic Model'!C$66</f>
        <v>5.75</v>
      </c>
      <c r="K91" s="92"/>
      <c r="L91" s="16"/>
      <c r="M91" s="100">
        <f t="shared" si="85"/>
        <v>2.8220454545454561</v>
      </c>
      <c r="N91" s="115"/>
      <c r="O91" s="100">
        <f>F91/2000*'Economic Model'!C$32/'Economic Model'!C$30</f>
        <v>0.65137755102040817</v>
      </c>
      <c r="P91" s="100"/>
      <c r="Q91" s="100">
        <f t="shared" si="86"/>
        <v>3.4734230055658641</v>
      </c>
      <c r="R91" s="117"/>
      <c r="S91" s="115"/>
      <c r="T91" s="100">
        <f>H91/'Economic Model'!C$30</f>
        <v>2.1913477891156465</v>
      </c>
      <c r="U91" s="115"/>
      <c r="V91" s="100">
        <f>J91/1000*'Economic Model'!C$33</f>
        <v>0.17249999999999999</v>
      </c>
      <c r="W91" s="115"/>
      <c r="X91" s="100">
        <f>('Economic Model'!H$43+'Economic Model'!H$51)/100</f>
        <v>0.21914999999999998</v>
      </c>
      <c r="Y91" s="115"/>
      <c r="Z91" s="100">
        <f t="shared" si="87"/>
        <v>2.5829977891156464</v>
      </c>
      <c r="AA91" s="115"/>
      <c r="AB91" s="100">
        <f>'Economic Model'!H$58/100</f>
        <v>0.2135298575757576</v>
      </c>
      <c r="AC91" s="115"/>
      <c r="AD91" s="100">
        <f t="shared" si="88"/>
        <v>2.7965276466914037</v>
      </c>
      <c r="AE91" s="115"/>
      <c r="AF91" s="100">
        <f t="shared" si="89"/>
        <v>2.1451500956709957</v>
      </c>
      <c r="AG91" s="112"/>
      <c r="AH91" s="100"/>
      <c r="AI91" s="100">
        <f>Q91-T91-V91-('Economic Model'!H$49/100)</f>
        <v>1.0710752164502177</v>
      </c>
      <c r="AJ91" s="100"/>
      <c r="AK91" s="100">
        <f t="shared" si="90"/>
        <v>0.89042521645021777</v>
      </c>
      <c r="AL91" s="100"/>
      <c r="AM91" s="100">
        <f t="shared" si="91"/>
        <v>0.6768953588744604</v>
      </c>
      <c r="AN91" s="87"/>
      <c r="AO91" s="15"/>
      <c r="AP91" s="88"/>
      <c r="AQ91" s="100">
        <f>'Returns per Bu.'!AJ91/'Economic Model'!C$30</f>
        <v>0.44435215946843859</v>
      </c>
      <c r="AR91" s="100"/>
      <c r="AS91" s="100">
        <f t="shared" si="92"/>
        <v>0.94866847041437397</v>
      </c>
      <c r="AT91" s="100"/>
      <c r="AU91" s="100">
        <f>'Returns per Bu.'!AN91/'Economic Model'!C$30</f>
        <v>1.3930206298828125</v>
      </c>
      <c r="AV91" s="112"/>
      <c r="AW91" s="111"/>
      <c r="AX91" s="100">
        <f t="shared" si="93"/>
        <v>1.7846706298828123</v>
      </c>
      <c r="AY91" s="100"/>
      <c r="AZ91" s="100">
        <f t="shared" si="94"/>
        <v>1.9982004874585699</v>
      </c>
      <c r="BA91" s="112"/>
      <c r="BB91" s="100"/>
      <c r="BC91" s="100"/>
      <c r="BD91" s="100">
        <f t="shared" si="95"/>
        <v>1.6887523756830518</v>
      </c>
      <c r="BE91" s="100"/>
      <c r="BF91" s="100">
        <f t="shared" si="96"/>
        <v>1.4752225181072942</v>
      </c>
      <c r="BG91" s="100"/>
      <c r="BH91" s="100">
        <f t="shared" si="97"/>
        <v>0.67689535887446017</v>
      </c>
      <c r="BI91" s="100"/>
      <c r="BJ91" s="100">
        <f t="shared" si="98"/>
        <v>0.79832715923283404</v>
      </c>
      <c r="BK91" s="57"/>
    </row>
    <row r="92" spans="1:63" ht="13.15" x14ac:dyDescent="0.4">
      <c r="A92" s="75">
        <v>40878</v>
      </c>
      <c r="B92" s="30"/>
      <c r="C92" s="63"/>
      <c r="D92" s="104">
        <f>Data!D85+'Economic Model'!C$63</f>
        <v>2.3129545454545455</v>
      </c>
      <c r="E92" s="105"/>
      <c r="F92" s="106">
        <f>Data!F85+'Economic Model'!C$64</f>
        <v>190.04761904761904</v>
      </c>
      <c r="G92" s="105"/>
      <c r="H92" s="104">
        <f>Data!H85+'Economic Model'!C$65</f>
        <v>5.8892857142857151</v>
      </c>
      <c r="I92" s="105"/>
      <c r="J92" s="107">
        <f>Data!J85+'Economic Model'!C$66</f>
        <v>5.49</v>
      </c>
      <c r="K92" s="94"/>
      <c r="L92" s="78"/>
      <c r="M92" s="104">
        <f t="shared" si="85"/>
        <v>2.3129545454545455</v>
      </c>
      <c r="N92" s="118"/>
      <c r="O92" s="104">
        <f>F92/2000*'Economic Model'!C$32/'Economic Model'!C$30</f>
        <v>0.57693027210884362</v>
      </c>
      <c r="P92" s="104"/>
      <c r="Q92" s="104">
        <f t="shared" si="86"/>
        <v>2.8898848175633889</v>
      </c>
      <c r="R92" s="120"/>
      <c r="S92" s="118"/>
      <c r="T92" s="104">
        <f>H92/'Economic Model'!C$30</f>
        <v>2.1033163265306127</v>
      </c>
      <c r="U92" s="118"/>
      <c r="V92" s="104">
        <f>J92/1000*'Economic Model'!C$33</f>
        <v>0.16470000000000001</v>
      </c>
      <c r="W92" s="118"/>
      <c r="X92" s="104">
        <f>('Economic Model'!H$43+'Economic Model'!H$51)/100</f>
        <v>0.21914999999999998</v>
      </c>
      <c r="Y92" s="118"/>
      <c r="Z92" s="104">
        <f t="shared" si="87"/>
        <v>2.4871663265306125</v>
      </c>
      <c r="AA92" s="118"/>
      <c r="AB92" s="104">
        <f>'Economic Model'!H$58/100</f>
        <v>0.2135298575757576</v>
      </c>
      <c r="AC92" s="118"/>
      <c r="AD92" s="104">
        <f t="shared" si="88"/>
        <v>2.7006961841063699</v>
      </c>
      <c r="AE92" s="118"/>
      <c r="AF92" s="104">
        <f t="shared" si="89"/>
        <v>2.1237659119975261</v>
      </c>
      <c r="AG92" s="114"/>
      <c r="AH92" s="104"/>
      <c r="AI92" s="104">
        <f>Q92-T92-V92-('Economic Model'!H$49/100)</f>
        <v>0.5833684910327761</v>
      </c>
      <c r="AJ92" s="104"/>
      <c r="AK92" s="104">
        <f t="shared" si="90"/>
        <v>0.40271849103277635</v>
      </c>
      <c r="AL92" s="104"/>
      <c r="AM92" s="104">
        <f t="shared" si="91"/>
        <v>0.18918863345701897</v>
      </c>
      <c r="AN92" s="89"/>
      <c r="AO92" s="72"/>
      <c r="AP92" s="90"/>
      <c r="AQ92" s="104">
        <f>'Returns per Bu.'!AJ92/'Economic Model'!C$30</f>
        <v>0.44435215946843859</v>
      </c>
      <c r="AR92" s="104"/>
      <c r="AS92" s="104">
        <f t="shared" si="92"/>
        <v>0.95226800692569902</v>
      </c>
      <c r="AT92" s="104"/>
      <c r="AU92" s="104">
        <f>'Returns per Bu.'!AN92/'Economic Model'!C$30</f>
        <v>1.3966201663941376</v>
      </c>
      <c r="AV92" s="114"/>
      <c r="AW92" s="113"/>
      <c r="AX92" s="104">
        <f t="shared" si="93"/>
        <v>1.7804701663941376</v>
      </c>
      <c r="AY92" s="104"/>
      <c r="AZ92" s="104">
        <f t="shared" si="94"/>
        <v>1.9940000239698952</v>
      </c>
      <c r="BA92" s="114"/>
      <c r="BB92" s="104"/>
      <c r="BC92" s="104"/>
      <c r="BD92" s="104">
        <f t="shared" si="95"/>
        <v>1.1094146511692513</v>
      </c>
      <c r="BE92" s="104"/>
      <c r="BF92" s="104">
        <f t="shared" si="96"/>
        <v>0.89588479359349371</v>
      </c>
      <c r="BG92" s="104"/>
      <c r="BH92" s="104">
        <f t="shared" si="97"/>
        <v>0.18918863345701853</v>
      </c>
      <c r="BI92" s="104"/>
      <c r="BJ92" s="104">
        <f t="shared" si="98"/>
        <v>0.70669616013647518</v>
      </c>
      <c r="BK92" s="71"/>
    </row>
    <row r="93" spans="1:63" ht="13.15" x14ac:dyDescent="0.4">
      <c r="A93" s="22">
        <v>40909</v>
      </c>
      <c r="C93" s="58"/>
      <c r="D93" s="100">
        <f>Data!D86+'Economic Model'!C$63</f>
        <v>2.1313636363636368</v>
      </c>
      <c r="E93" s="101"/>
      <c r="F93" s="102">
        <f>Data!F86+'Economic Model'!C$64</f>
        <v>186.75624999999999</v>
      </c>
      <c r="G93" s="101"/>
      <c r="H93" s="100">
        <f>Data!H86+'Economic Model'!C$65</f>
        <v>6.1923125000000008</v>
      </c>
      <c r="I93" s="101"/>
      <c r="J93" s="103">
        <f>Data!J86+'Economic Model'!C$66</f>
        <v>5.49</v>
      </c>
      <c r="K93" s="92"/>
      <c r="L93" s="16"/>
      <c r="M93" s="100">
        <f t="shared" si="85"/>
        <v>2.1313636363636368</v>
      </c>
      <c r="N93" s="115"/>
      <c r="O93" s="100">
        <f>F93/2000*'Economic Model'!C$32/'Economic Model'!C$30</f>
        <v>0.56693861607142859</v>
      </c>
      <c r="P93" s="100"/>
      <c r="Q93" s="100">
        <f t="shared" si="86"/>
        <v>2.6983022524350653</v>
      </c>
      <c r="R93" s="117"/>
      <c r="S93" s="115"/>
      <c r="T93" s="100">
        <f>H93/'Economic Model'!C$30</f>
        <v>2.211540178571429</v>
      </c>
      <c r="U93" s="115"/>
      <c r="V93" s="100">
        <f>J93/1000*'Economic Model'!C$33</f>
        <v>0.16470000000000001</v>
      </c>
      <c r="W93" s="115"/>
      <c r="X93" s="100">
        <f>('Economic Model'!H$43+'Economic Model'!H$51)/100</f>
        <v>0.21914999999999998</v>
      </c>
      <c r="Y93" s="115"/>
      <c r="Z93" s="100">
        <f t="shared" si="87"/>
        <v>2.5953901785714288</v>
      </c>
      <c r="AA93" s="115"/>
      <c r="AB93" s="100">
        <f>'Economic Model'!H$58/100</f>
        <v>0.2135298575757576</v>
      </c>
      <c r="AC93" s="115"/>
      <c r="AD93" s="100">
        <f t="shared" si="88"/>
        <v>2.8089200361471862</v>
      </c>
      <c r="AE93" s="115"/>
      <c r="AF93" s="100">
        <f t="shared" si="89"/>
        <v>2.2419814200757577</v>
      </c>
      <c r="AG93" s="112"/>
      <c r="AH93" s="100"/>
      <c r="AI93" s="100">
        <f>Q93-T93-V93-('Economic Model'!H$49/100)</f>
        <v>0.28356207386363624</v>
      </c>
      <c r="AJ93" s="100"/>
      <c r="AK93" s="100">
        <f t="shared" si="90"/>
        <v>0.10291207386363643</v>
      </c>
      <c r="AL93" s="100"/>
      <c r="AM93" s="100">
        <f t="shared" si="91"/>
        <v>-0.11061778371212094</v>
      </c>
      <c r="AN93" s="87"/>
      <c r="AO93" s="15"/>
      <c r="AP93" s="88"/>
      <c r="AQ93" s="100">
        <f>'Returns per Bu.'!AJ93/'Economic Model'!C$30</f>
        <v>0.44435215946843859</v>
      </c>
      <c r="AR93" s="100"/>
      <c r="AS93" s="100">
        <f t="shared" si="92"/>
        <v>0.95586754343702407</v>
      </c>
      <c r="AT93" s="100"/>
      <c r="AU93" s="100">
        <f>'Returns per Bu.'!AN93/'Economic Model'!C$30</f>
        <v>1.4002197029054626</v>
      </c>
      <c r="AV93" s="112"/>
      <c r="AW93" s="111"/>
      <c r="AX93" s="100">
        <f t="shared" si="93"/>
        <v>1.7840697029054626</v>
      </c>
      <c r="AY93" s="100"/>
      <c r="AZ93" s="100">
        <f t="shared" si="94"/>
        <v>1.9975995604812202</v>
      </c>
      <c r="BA93" s="112"/>
      <c r="BB93" s="100"/>
      <c r="BC93" s="100"/>
      <c r="BD93" s="100">
        <f t="shared" si="95"/>
        <v>0.91423254952960264</v>
      </c>
      <c r="BE93" s="100"/>
      <c r="BF93" s="100">
        <f t="shared" si="96"/>
        <v>0.70070269195384505</v>
      </c>
      <c r="BG93" s="100"/>
      <c r="BH93" s="100">
        <f t="shared" si="97"/>
        <v>-0.11061778371212139</v>
      </c>
      <c r="BI93" s="100"/>
      <c r="BJ93" s="100">
        <f t="shared" si="98"/>
        <v>0.81132047566596643</v>
      </c>
      <c r="BK93" s="57"/>
    </row>
    <row r="94" spans="1:63" ht="13.15" x14ac:dyDescent="0.4">
      <c r="A94" s="8">
        <v>40940</v>
      </c>
      <c r="C94" s="58"/>
      <c r="D94" s="100">
        <f>Data!D87+'Economic Model'!C$63</f>
        <v>2.0895238095238104</v>
      </c>
      <c r="E94" s="101"/>
      <c r="F94" s="102">
        <f>Data!F87+'Economic Model'!C$64</f>
        <v>194.61250000000001</v>
      </c>
      <c r="G94" s="101"/>
      <c r="H94" s="100">
        <f>Data!H87+'Economic Model'!C$65</f>
        <v>6.3003625000000012</v>
      </c>
      <c r="I94" s="101"/>
      <c r="J94" s="103">
        <f>Data!J87+'Economic Model'!C$66</f>
        <v>5.24</v>
      </c>
      <c r="K94" s="92"/>
      <c r="L94" s="16"/>
      <c r="M94" s="100">
        <f t="shared" si="85"/>
        <v>2.0895238095238104</v>
      </c>
      <c r="N94" s="115"/>
      <c r="O94" s="100">
        <f>F94/2000*'Economic Model'!C$32/'Economic Model'!C$30</f>
        <v>0.59078794642857146</v>
      </c>
      <c r="P94" s="100"/>
      <c r="Q94" s="100">
        <f t="shared" si="86"/>
        <v>2.6803117559523821</v>
      </c>
      <c r="R94" s="117"/>
      <c r="S94" s="115"/>
      <c r="T94" s="100">
        <f>H94/'Economic Model'!C$30</f>
        <v>2.250129464285715</v>
      </c>
      <c r="U94" s="115"/>
      <c r="V94" s="100">
        <f>J94/1000*'Economic Model'!C$33</f>
        <v>0.15720000000000001</v>
      </c>
      <c r="W94" s="115"/>
      <c r="X94" s="100">
        <f>('Economic Model'!H$43+'Economic Model'!H$51)/100</f>
        <v>0.21914999999999998</v>
      </c>
      <c r="Y94" s="115"/>
      <c r="Z94" s="100">
        <f t="shared" si="87"/>
        <v>2.626479464285715</v>
      </c>
      <c r="AA94" s="115"/>
      <c r="AB94" s="100">
        <f>'Economic Model'!H$58/100</f>
        <v>0.2135298575757576</v>
      </c>
      <c r="AC94" s="115"/>
      <c r="AD94" s="100">
        <f t="shared" si="88"/>
        <v>2.8400093218614728</v>
      </c>
      <c r="AE94" s="115"/>
      <c r="AF94" s="100">
        <f t="shared" si="89"/>
        <v>2.2492213754329011</v>
      </c>
      <c r="AG94" s="112"/>
      <c r="AH94" s="100"/>
      <c r="AI94" s="100">
        <f>Q94-T94-V94-('Economic Model'!H$49/100)</f>
        <v>0.23448229166666709</v>
      </c>
      <c r="AJ94" s="100"/>
      <c r="AK94" s="100">
        <f t="shared" si="90"/>
        <v>5.3832291666667142E-2</v>
      </c>
      <c r="AL94" s="100"/>
      <c r="AM94" s="100">
        <f t="shared" si="91"/>
        <v>-0.15969756590909068</v>
      </c>
      <c r="AN94" s="87"/>
      <c r="AO94" s="15"/>
      <c r="AP94" s="88"/>
      <c r="AQ94" s="100">
        <f>'Returns per Bu.'!AJ94/'Economic Model'!C$30</f>
        <v>0.44435215946843859</v>
      </c>
      <c r="AR94" s="100"/>
      <c r="AS94" s="100">
        <f t="shared" si="92"/>
        <v>0.95946707994834934</v>
      </c>
      <c r="AT94" s="100"/>
      <c r="AU94" s="100">
        <f>'Returns per Bu.'!AN94/'Economic Model'!C$30</f>
        <v>1.4038192394167879</v>
      </c>
      <c r="AV94" s="112"/>
      <c r="AW94" s="111"/>
      <c r="AX94" s="100">
        <f t="shared" si="93"/>
        <v>1.7801692394167878</v>
      </c>
      <c r="AY94" s="100"/>
      <c r="AZ94" s="100">
        <f t="shared" si="94"/>
        <v>1.9936990969925454</v>
      </c>
      <c r="BA94" s="112"/>
      <c r="BB94" s="100"/>
      <c r="BC94" s="100"/>
      <c r="BD94" s="100">
        <f t="shared" si="95"/>
        <v>0.90014251653559429</v>
      </c>
      <c r="BE94" s="100"/>
      <c r="BF94" s="100">
        <f t="shared" si="96"/>
        <v>0.6866126589598367</v>
      </c>
      <c r="BG94" s="100"/>
      <c r="BH94" s="100">
        <f t="shared" si="97"/>
        <v>-0.15969756590909046</v>
      </c>
      <c r="BI94" s="100"/>
      <c r="BJ94" s="100">
        <f t="shared" si="98"/>
        <v>0.84631022486892715</v>
      </c>
      <c r="BK94" s="57"/>
    </row>
    <row r="95" spans="1:63" ht="13.15" x14ac:dyDescent="0.4">
      <c r="A95" s="8">
        <v>40969</v>
      </c>
      <c r="C95" s="58"/>
      <c r="D95" s="100">
        <f>Data!D88+'Economic Model'!C$63</f>
        <v>2.1806818181818177</v>
      </c>
      <c r="E95" s="101"/>
      <c r="F95" s="102">
        <f>Data!F88+'Economic Model'!C$64</f>
        <v>203.38068181818181</v>
      </c>
      <c r="G95" s="101"/>
      <c r="H95" s="100">
        <f>Data!H88+'Economic Model'!C$65</f>
        <v>6.3997727272727269</v>
      </c>
      <c r="I95" s="101"/>
      <c r="J95" s="103">
        <f>Data!J88+'Economic Model'!C$66</f>
        <v>5.26</v>
      </c>
      <c r="K95" s="92"/>
      <c r="L95" s="16"/>
      <c r="M95" s="100">
        <f t="shared" si="85"/>
        <v>2.1806818181818177</v>
      </c>
      <c r="N95" s="115"/>
      <c r="O95" s="100">
        <f>F95/2000*'Economic Model'!C$32/'Economic Model'!C$30</f>
        <v>0.61740564123376618</v>
      </c>
      <c r="P95" s="100"/>
      <c r="Q95" s="100">
        <f t="shared" si="86"/>
        <v>2.798087459415584</v>
      </c>
      <c r="R95" s="117"/>
      <c r="S95" s="115"/>
      <c r="T95" s="100">
        <f>H95/'Economic Model'!C$30</f>
        <v>2.2856331168831168</v>
      </c>
      <c r="U95" s="115"/>
      <c r="V95" s="100">
        <f>J95/1000*'Economic Model'!C$33</f>
        <v>0.1578</v>
      </c>
      <c r="W95" s="115"/>
      <c r="X95" s="100">
        <f>('Economic Model'!H$43+'Economic Model'!H$51)/100</f>
        <v>0.21914999999999998</v>
      </c>
      <c r="Y95" s="115"/>
      <c r="Z95" s="100">
        <f t="shared" si="87"/>
        <v>2.6625831168831167</v>
      </c>
      <c r="AA95" s="115"/>
      <c r="AB95" s="100">
        <f>'Economic Model'!H$58/100</f>
        <v>0.2135298575757576</v>
      </c>
      <c r="AC95" s="115"/>
      <c r="AD95" s="100">
        <f t="shared" si="88"/>
        <v>2.8761129744588745</v>
      </c>
      <c r="AE95" s="115"/>
      <c r="AF95" s="100">
        <f t="shared" si="89"/>
        <v>2.2587073332251082</v>
      </c>
      <c r="AG95" s="112"/>
      <c r="AH95" s="100"/>
      <c r="AI95" s="100">
        <f>Q95-T95-V95-('Economic Model'!H$49/100)</f>
        <v>0.31615434253246727</v>
      </c>
      <c r="AJ95" s="100"/>
      <c r="AK95" s="100">
        <f t="shared" si="90"/>
        <v>0.13550434253246735</v>
      </c>
      <c r="AL95" s="100"/>
      <c r="AM95" s="100">
        <f t="shared" si="91"/>
        <v>-7.8025515043290472E-2</v>
      </c>
      <c r="AN95" s="87"/>
      <c r="AO95" s="15"/>
      <c r="AP95" s="88"/>
      <c r="AQ95" s="100">
        <f>'Returns per Bu.'!AJ95/'Economic Model'!C$30</f>
        <v>0.44435215946843859</v>
      </c>
      <c r="AR95" s="100"/>
      <c r="AS95" s="100">
        <f t="shared" si="92"/>
        <v>0.9630666164596744</v>
      </c>
      <c r="AT95" s="100"/>
      <c r="AU95" s="100">
        <f>'Returns per Bu.'!AN95/'Economic Model'!C$30</f>
        <v>1.4074187759281129</v>
      </c>
      <c r="AV95" s="112"/>
      <c r="AW95" s="111"/>
      <c r="AX95" s="100">
        <f t="shared" si="93"/>
        <v>1.7843687759281128</v>
      </c>
      <c r="AY95" s="100"/>
      <c r="AZ95" s="100">
        <f t="shared" si="94"/>
        <v>1.9978986335038704</v>
      </c>
      <c r="BA95" s="112"/>
      <c r="BB95" s="100"/>
      <c r="BC95" s="100"/>
      <c r="BD95" s="100">
        <f t="shared" si="95"/>
        <v>1.0137186834874712</v>
      </c>
      <c r="BE95" s="100"/>
      <c r="BF95" s="100">
        <f t="shared" si="96"/>
        <v>0.80018882591171359</v>
      </c>
      <c r="BG95" s="100"/>
      <c r="BH95" s="100">
        <f t="shared" si="97"/>
        <v>-7.802551504329025E-2</v>
      </c>
      <c r="BI95" s="100"/>
      <c r="BJ95" s="100">
        <f t="shared" si="98"/>
        <v>0.87821434095500384</v>
      </c>
      <c r="BK95" s="57"/>
    </row>
    <row r="96" spans="1:63" ht="13.15" x14ac:dyDescent="0.4">
      <c r="A96" s="8">
        <v>41000</v>
      </c>
      <c r="C96" s="58"/>
      <c r="D96" s="100">
        <f>Data!D89+'Economic Model'!C$63</f>
        <v>2.1514285714285726</v>
      </c>
      <c r="E96" s="101"/>
      <c r="F96" s="102">
        <f>Data!F89+'Economic Model'!C$64</f>
        <v>208.34375</v>
      </c>
      <c r="G96" s="101"/>
      <c r="H96" s="100">
        <f>Data!H89+'Economic Model'!C$65</f>
        <v>6.2756249999999989</v>
      </c>
      <c r="I96" s="101"/>
      <c r="J96" s="103">
        <f>Data!J89+'Economic Model'!C$66</f>
        <v>3.7</v>
      </c>
      <c r="K96" s="92"/>
      <c r="L96" s="16"/>
      <c r="M96" s="100">
        <f t="shared" si="85"/>
        <v>2.1514285714285726</v>
      </c>
      <c r="N96" s="115"/>
      <c r="O96" s="100">
        <f>F96/2000*'Economic Model'!C$32/'Economic Model'!C$30</f>
        <v>0.63247209821428574</v>
      </c>
      <c r="P96" s="100"/>
      <c r="Q96" s="100">
        <f t="shared" si="86"/>
        <v>2.7839006696428585</v>
      </c>
      <c r="R96" s="117"/>
      <c r="S96" s="115"/>
      <c r="T96" s="100">
        <f>H96/'Economic Model'!C$30</f>
        <v>2.2412946428571425</v>
      </c>
      <c r="U96" s="115"/>
      <c r="V96" s="100">
        <f>J96/1000*'Economic Model'!C$33</f>
        <v>0.111</v>
      </c>
      <c r="W96" s="115"/>
      <c r="X96" s="100">
        <f>('Economic Model'!H$43+'Economic Model'!H$51)/100</f>
        <v>0.21914999999999998</v>
      </c>
      <c r="Y96" s="115"/>
      <c r="Z96" s="100">
        <f t="shared" si="87"/>
        <v>2.5714446428571427</v>
      </c>
      <c r="AA96" s="115"/>
      <c r="AB96" s="100">
        <f>'Economic Model'!H$58/100</f>
        <v>0.2135298575757576</v>
      </c>
      <c r="AC96" s="115"/>
      <c r="AD96" s="100">
        <f t="shared" si="88"/>
        <v>2.7849745004329005</v>
      </c>
      <c r="AE96" s="115"/>
      <c r="AF96" s="100">
        <f t="shared" si="89"/>
        <v>2.152502402218615</v>
      </c>
      <c r="AG96" s="112"/>
      <c r="AH96" s="100"/>
      <c r="AI96" s="100">
        <f>Q96-T96-V96-('Economic Model'!H$49/100)</f>
        <v>0.39310602678571605</v>
      </c>
      <c r="AJ96" s="100"/>
      <c r="AK96" s="100">
        <f t="shared" si="90"/>
        <v>0.21245602678571585</v>
      </c>
      <c r="AL96" s="100"/>
      <c r="AM96" s="100">
        <f t="shared" si="91"/>
        <v>-1.0738307900419741E-3</v>
      </c>
      <c r="AN96" s="87"/>
      <c r="AO96" s="17"/>
      <c r="AP96" s="88"/>
      <c r="AQ96" s="100">
        <f>'Returns per Bu.'!AJ96/'Economic Model'!C$30</f>
        <v>0.44435215946843859</v>
      </c>
      <c r="AR96" s="100"/>
      <c r="AS96" s="100">
        <f t="shared" si="92"/>
        <v>0.96666615297099945</v>
      </c>
      <c r="AT96" s="100"/>
      <c r="AU96" s="100">
        <f>'Returns per Bu.'!AN96/'Economic Model'!C$30</f>
        <v>1.411018312439438</v>
      </c>
      <c r="AV96" s="112"/>
      <c r="AW96" s="111"/>
      <c r="AX96" s="100">
        <f t="shared" si="93"/>
        <v>1.7411683124394379</v>
      </c>
      <c r="AY96" s="100"/>
      <c r="AZ96" s="100">
        <f t="shared" si="94"/>
        <v>1.9546981700151955</v>
      </c>
      <c r="BA96" s="112"/>
      <c r="BB96" s="100"/>
      <c r="BC96" s="100"/>
      <c r="BD96" s="100">
        <f t="shared" si="95"/>
        <v>1.0427323572034206</v>
      </c>
      <c r="BE96" s="100"/>
      <c r="BF96" s="100">
        <f t="shared" si="96"/>
        <v>0.82920249962766301</v>
      </c>
      <c r="BG96" s="100"/>
      <c r="BH96" s="100">
        <f t="shared" si="97"/>
        <v>-1.07383079004153E-3</v>
      </c>
      <c r="BI96" s="100"/>
      <c r="BJ96" s="100">
        <f t="shared" si="98"/>
        <v>0.83027633041770454</v>
      </c>
      <c r="BK96" s="57"/>
    </row>
    <row r="97" spans="1:63" ht="13.15" x14ac:dyDescent="0.4">
      <c r="A97" s="8">
        <v>41030</v>
      </c>
      <c r="C97" s="58"/>
      <c r="D97" s="100">
        <f>Data!D90+'Economic Model'!C$63</f>
        <v>2.106818181818181</v>
      </c>
      <c r="E97" s="101"/>
      <c r="F97" s="102">
        <f>Data!F90+'Economic Model'!C$64</f>
        <v>215.83333333333334</v>
      </c>
      <c r="G97" s="101"/>
      <c r="H97" s="100">
        <f>Data!H90+'Economic Model'!C$65</f>
        <v>6.2820238095238112</v>
      </c>
      <c r="I97" s="101"/>
      <c r="J97" s="103">
        <f>Data!J90+'Economic Model'!C$66</f>
        <v>3.3</v>
      </c>
      <c r="K97" s="92"/>
      <c r="L97" s="16"/>
      <c r="M97" s="100">
        <f t="shared" si="85"/>
        <v>2.106818181818181</v>
      </c>
      <c r="N97" s="115"/>
      <c r="O97" s="100">
        <f>F97/2000*'Economic Model'!C$32/'Economic Model'!C$30</f>
        <v>0.65520833333333339</v>
      </c>
      <c r="P97" s="100"/>
      <c r="Q97" s="100">
        <f t="shared" si="86"/>
        <v>2.7620265151515144</v>
      </c>
      <c r="R97" s="117"/>
      <c r="S97" s="115"/>
      <c r="T97" s="100">
        <f>H97/'Economic Model'!C$30</f>
        <v>2.24357993197279</v>
      </c>
      <c r="U97" s="115"/>
      <c r="V97" s="100">
        <f>J97/1000*'Economic Model'!C$33</f>
        <v>9.9000000000000005E-2</v>
      </c>
      <c r="W97" s="115"/>
      <c r="X97" s="100">
        <f>('Economic Model'!H$43+'Economic Model'!H$51)/100</f>
        <v>0.21914999999999998</v>
      </c>
      <c r="Y97" s="115"/>
      <c r="Z97" s="100">
        <f t="shared" si="87"/>
        <v>2.5617299319727902</v>
      </c>
      <c r="AA97" s="115"/>
      <c r="AB97" s="100">
        <f>'Economic Model'!H$58/100</f>
        <v>0.2135298575757576</v>
      </c>
      <c r="AC97" s="115"/>
      <c r="AD97" s="100">
        <f t="shared" si="88"/>
        <v>2.7752597895485476</v>
      </c>
      <c r="AE97" s="115"/>
      <c r="AF97" s="100">
        <f t="shared" si="89"/>
        <v>2.1200514562152142</v>
      </c>
      <c r="AG97" s="112"/>
      <c r="AH97" s="100"/>
      <c r="AI97" s="100">
        <f>Q97-T97-V97-('Economic Model'!H$49/100)</f>
        <v>0.38094658317872443</v>
      </c>
      <c r="AJ97" s="100"/>
      <c r="AK97" s="100">
        <f t="shared" si="90"/>
        <v>0.20029658317872423</v>
      </c>
      <c r="AL97" s="100"/>
      <c r="AM97" s="100">
        <f t="shared" si="91"/>
        <v>-1.3233274397033146E-2</v>
      </c>
      <c r="AN97" s="87"/>
      <c r="AO97" s="15"/>
      <c r="AP97" s="88"/>
      <c r="AQ97" s="100">
        <f>'Returns per Bu.'!AJ97/'Economic Model'!C$30</f>
        <v>0.44435215946843859</v>
      </c>
      <c r="AR97" s="100"/>
      <c r="AS97" s="100">
        <f t="shared" si="92"/>
        <v>0.97026568948232472</v>
      </c>
      <c r="AT97" s="100"/>
      <c r="AU97" s="100">
        <f>'Returns per Bu.'!AN97/'Economic Model'!C$30</f>
        <v>1.4146178489507633</v>
      </c>
      <c r="AV97" s="112"/>
      <c r="AW97" s="111"/>
      <c r="AX97" s="100">
        <f t="shared" si="93"/>
        <v>1.7327678489507632</v>
      </c>
      <c r="AY97" s="100"/>
      <c r="AZ97" s="100">
        <f t="shared" si="94"/>
        <v>1.9462977065265208</v>
      </c>
      <c r="BA97" s="112"/>
      <c r="BB97" s="100"/>
      <c r="BC97" s="100"/>
      <c r="BD97" s="100">
        <f t="shared" si="95"/>
        <v>1.0292586662007512</v>
      </c>
      <c r="BE97" s="100"/>
      <c r="BF97" s="100">
        <f t="shared" si="96"/>
        <v>0.81572880862499364</v>
      </c>
      <c r="BG97" s="100"/>
      <c r="BH97" s="100">
        <f t="shared" si="97"/>
        <v>-1.3233274397033146E-2</v>
      </c>
      <c r="BI97" s="100"/>
      <c r="BJ97" s="100">
        <f t="shared" si="98"/>
        <v>0.82896208302202679</v>
      </c>
      <c r="BK97" s="57"/>
    </row>
    <row r="98" spans="1:63" ht="13.15" x14ac:dyDescent="0.4">
      <c r="A98" s="8">
        <v>41061</v>
      </c>
      <c r="C98" s="58"/>
      <c r="D98" s="100">
        <f>Data!D91+'Economic Model'!C$63</f>
        <v>2.0019047619047625</v>
      </c>
      <c r="E98" s="101"/>
      <c r="F98" s="102">
        <f>Data!F91+'Economic Model'!C$64</f>
        <v>215.92261904761904</v>
      </c>
      <c r="G98" s="101"/>
      <c r="H98" s="100">
        <f>Data!H91+'Economic Model'!C$65</f>
        <v>6.2605511904761908</v>
      </c>
      <c r="I98" s="101"/>
      <c r="J98" s="103">
        <f>Data!J91+'Economic Model'!C$66</f>
        <v>3.5</v>
      </c>
      <c r="K98" s="92"/>
      <c r="L98" s="16"/>
      <c r="M98" s="100">
        <f t="shared" si="85"/>
        <v>2.0019047619047625</v>
      </c>
      <c r="N98" s="115"/>
      <c r="O98" s="100">
        <f>F98/2000*'Economic Model'!C$32/'Economic Model'!C$30</f>
        <v>0.65547937925170063</v>
      </c>
      <c r="P98" s="100"/>
      <c r="Q98" s="100">
        <f t="shared" si="86"/>
        <v>2.6573841411564629</v>
      </c>
      <c r="R98" s="117"/>
      <c r="S98" s="115"/>
      <c r="T98" s="100">
        <f>H98/'Economic Model'!C$30</f>
        <v>2.2359111394557827</v>
      </c>
      <c r="U98" s="115"/>
      <c r="V98" s="100">
        <f>J98/1000*'Economic Model'!C$33</f>
        <v>0.105</v>
      </c>
      <c r="W98" s="115"/>
      <c r="X98" s="100">
        <f>('Economic Model'!H$43+'Economic Model'!H$51)/100</f>
        <v>0.21914999999999998</v>
      </c>
      <c r="Y98" s="115"/>
      <c r="Z98" s="100">
        <f t="shared" si="87"/>
        <v>2.5600611394557826</v>
      </c>
      <c r="AA98" s="115"/>
      <c r="AB98" s="100">
        <f>'Economic Model'!H$58/100</f>
        <v>0.2135298575757576</v>
      </c>
      <c r="AC98" s="115"/>
      <c r="AD98" s="100">
        <f t="shared" si="88"/>
        <v>2.7735909970315404</v>
      </c>
      <c r="AE98" s="115"/>
      <c r="AF98" s="100">
        <f t="shared" si="89"/>
        <v>2.1181116177798396</v>
      </c>
      <c r="AG98" s="112"/>
      <c r="AH98" s="100"/>
      <c r="AI98" s="100">
        <f>Q98-T98-V98-('Economic Model'!H$49/100)</f>
        <v>0.27797300170068029</v>
      </c>
      <c r="AJ98" s="100"/>
      <c r="AK98" s="100">
        <f t="shared" si="90"/>
        <v>9.7323001700680312E-2</v>
      </c>
      <c r="AL98" s="100"/>
      <c r="AM98" s="100">
        <f t="shared" si="91"/>
        <v>-0.11620685587507751</v>
      </c>
      <c r="AN98" s="87"/>
      <c r="AO98" s="15"/>
      <c r="AP98" s="88"/>
      <c r="AQ98" s="100">
        <f>'Returns per Bu.'!AJ98/'Economic Model'!C$30</f>
        <v>0.44435215946843859</v>
      </c>
      <c r="AR98" s="100"/>
      <c r="AS98" s="100">
        <f t="shared" si="92"/>
        <v>0.97386522599364977</v>
      </c>
      <c r="AT98" s="100"/>
      <c r="AU98" s="100">
        <f>'Returns per Bu.'!AN98/'Economic Model'!C$30</f>
        <v>1.4182173854620883</v>
      </c>
      <c r="AV98" s="112"/>
      <c r="AW98" s="111"/>
      <c r="AX98" s="100">
        <f t="shared" si="93"/>
        <v>1.7423673854620882</v>
      </c>
      <c r="AY98" s="100"/>
      <c r="AZ98" s="100">
        <f t="shared" si="94"/>
        <v>1.9558972430378458</v>
      </c>
      <c r="BA98" s="112"/>
      <c r="BB98" s="100"/>
      <c r="BC98" s="100"/>
      <c r="BD98" s="100">
        <f t="shared" si="95"/>
        <v>0.91501675569437468</v>
      </c>
      <c r="BE98" s="100"/>
      <c r="BF98" s="100">
        <f t="shared" si="96"/>
        <v>0.70148689811861709</v>
      </c>
      <c r="BG98" s="100"/>
      <c r="BH98" s="100">
        <f t="shared" si="97"/>
        <v>-0.11620685587507729</v>
      </c>
      <c r="BI98" s="100"/>
      <c r="BJ98" s="100">
        <f t="shared" si="98"/>
        <v>0.81769375399369437</v>
      </c>
      <c r="BK98" s="57"/>
    </row>
    <row r="99" spans="1:63" ht="13.15" x14ac:dyDescent="0.4">
      <c r="A99" s="8">
        <v>41091</v>
      </c>
      <c r="C99" s="58"/>
      <c r="D99" s="100">
        <f>Data!D92+'Economic Model'!C$63</f>
        <v>2.3859090909090921</v>
      </c>
      <c r="E99" s="101"/>
      <c r="F99" s="102">
        <f>Data!F92+'Economic Model'!C$64</f>
        <v>266.48214285714283</v>
      </c>
      <c r="G99" s="101"/>
      <c r="H99" s="100">
        <f>Data!H92+'Economic Model'!C$65</f>
        <v>7.6082738095238103</v>
      </c>
      <c r="I99" s="101"/>
      <c r="J99" s="103">
        <f>Data!J92+'Economic Model'!C$66</f>
        <v>4.21</v>
      </c>
      <c r="K99" s="92"/>
      <c r="L99" s="16"/>
      <c r="M99" s="100">
        <f t="shared" si="85"/>
        <v>2.3859090909090921</v>
      </c>
      <c r="N99" s="115"/>
      <c r="O99" s="100">
        <f>F99/2000*'Economic Model'!C$32/'Economic Model'!C$30</f>
        <v>0.80896364795918363</v>
      </c>
      <c r="P99" s="100"/>
      <c r="Q99" s="100">
        <f t="shared" si="86"/>
        <v>3.1948727388682756</v>
      </c>
      <c r="R99" s="117"/>
      <c r="S99" s="115"/>
      <c r="T99" s="100">
        <f>H99/'Economic Model'!C$30</f>
        <v>2.7172406462585039</v>
      </c>
      <c r="U99" s="115"/>
      <c r="V99" s="100">
        <f>J99/1000*'Economic Model'!C$33</f>
        <v>0.1263</v>
      </c>
      <c r="W99" s="115"/>
      <c r="X99" s="100">
        <f>('Economic Model'!H$43+'Economic Model'!H$51)/100</f>
        <v>0.21914999999999998</v>
      </c>
      <c r="Y99" s="115"/>
      <c r="Z99" s="100">
        <f t="shared" si="87"/>
        <v>3.062690646258504</v>
      </c>
      <c r="AA99" s="115"/>
      <c r="AB99" s="100">
        <f>'Economic Model'!H$58/100</f>
        <v>0.2135298575757576</v>
      </c>
      <c r="AC99" s="115"/>
      <c r="AD99" s="100">
        <f t="shared" si="88"/>
        <v>3.2762205038342618</v>
      </c>
      <c r="AE99" s="115"/>
      <c r="AF99" s="100">
        <f t="shared" si="89"/>
        <v>2.4672568558750783</v>
      </c>
      <c r="AG99" s="112"/>
      <c r="AH99" s="100"/>
      <c r="AI99" s="100">
        <f>Q99-T99-V99-('Economic Model'!H$49/100)</f>
        <v>0.31283209260977174</v>
      </c>
      <c r="AJ99" s="100"/>
      <c r="AK99" s="100">
        <f t="shared" si="90"/>
        <v>0.13218209260977165</v>
      </c>
      <c r="AL99" s="100"/>
      <c r="AM99" s="100">
        <f t="shared" si="91"/>
        <v>-8.1347764965986169E-2</v>
      </c>
      <c r="AN99" s="87"/>
      <c r="AO99" s="15"/>
      <c r="AP99" s="88"/>
      <c r="AQ99" s="100">
        <f>'Returns per Bu.'!AJ99/'Economic Model'!C$30</f>
        <v>0.44435215946843859</v>
      </c>
      <c r="AR99" s="100"/>
      <c r="AS99" s="100">
        <f t="shared" si="92"/>
        <v>0.97746476250497483</v>
      </c>
      <c r="AT99" s="100"/>
      <c r="AU99" s="100">
        <f>'Returns per Bu.'!AN99/'Economic Model'!C$30</f>
        <v>1.4218169219734134</v>
      </c>
      <c r="AV99" s="112"/>
      <c r="AW99" s="111"/>
      <c r="AX99" s="100">
        <f t="shared" si="93"/>
        <v>1.7672669219734134</v>
      </c>
      <c r="AY99" s="100"/>
      <c r="AZ99" s="100">
        <f t="shared" si="94"/>
        <v>1.980796779549171</v>
      </c>
      <c r="BA99" s="112"/>
      <c r="BB99" s="100"/>
      <c r="BC99" s="100"/>
      <c r="BD99" s="100">
        <f t="shared" si="95"/>
        <v>1.4276058168948622</v>
      </c>
      <c r="BE99" s="100"/>
      <c r="BF99" s="100">
        <f t="shared" si="96"/>
        <v>1.2140759593191046</v>
      </c>
      <c r="BG99" s="100"/>
      <c r="BH99" s="100">
        <f t="shared" si="97"/>
        <v>-8.1347764965985947E-2</v>
      </c>
      <c r="BI99" s="100"/>
      <c r="BJ99" s="100">
        <f t="shared" si="98"/>
        <v>1.2954237242850906</v>
      </c>
      <c r="BK99" s="57"/>
    </row>
    <row r="100" spans="1:63" ht="13.15" x14ac:dyDescent="0.4">
      <c r="A100" s="206">
        <v>41122</v>
      </c>
      <c r="B100" s="28"/>
      <c r="C100" s="58"/>
      <c r="D100" s="100">
        <f>Data!D93+'Economic Model'!C$63</f>
        <v>2.531739130434782</v>
      </c>
      <c r="E100" s="101"/>
      <c r="F100" s="102">
        <f>Data!F93+'Economic Model'!C$64</f>
        <v>298.80978260869563</v>
      </c>
      <c r="G100" s="101"/>
      <c r="H100" s="100">
        <f>Data!H93+'Economic Model'!C$65</f>
        <v>8.148994565217393</v>
      </c>
      <c r="I100" s="101"/>
      <c r="J100" s="103">
        <f>Data!J93+'Economic Model'!C$66</f>
        <v>4.26</v>
      </c>
      <c r="K100" s="92"/>
      <c r="L100" s="16"/>
      <c r="M100" s="100">
        <f t="shared" si="85"/>
        <v>2.531739130434782</v>
      </c>
      <c r="N100" s="115"/>
      <c r="O100" s="100">
        <f>F100/2000*'Economic Model'!C$32/'Economic Model'!C$30</f>
        <v>0.90710112577639745</v>
      </c>
      <c r="P100" s="100"/>
      <c r="Q100" s="100">
        <f t="shared" si="86"/>
        <v>3.4388402562111793</v>
      </c>
      <c r="R100" s="117"/>
      <c r="S100" s="115"/>
      <c r="T100" s="100">
        <f>H100/'Economic Model'!C$30</f>
        <v>2.9103552018633549</v>
      </c>
      <c r="U100" s="115"/>
      <c r="V100" s="100">
        <f>J100/1000*'Economic Model'!C$33</f>
        <v>0.1278</v>
      </c>
      <c r="W100" s="115"/>
      <c r="X100" s="100">
        <f>('Economic Model'!H$43+'Economic Model'!H$51)/100</f>
        <v>0.21914999999999998</v>
      </c>
      <c r="Y100" s="115"/>
      <c r="Z100" s="100">
        <f t="shared" si="87"/>
        <v>3.257305201863355</v>
      </c>
      <c r="AA100" s="115"/>
      <c r="AB100" s="100">
        <f>'Economic Model'!H$58/100</f>
        <v>0.2135298575757576</v>
      </c>
      <c r="AC100" s="115"/>
      <c r="AD100" s="100">
        <f t="shared" si="88"/>
        <v>3.4708350594391124</v>
      </c>
      <c r="AE100" s="115"/>
      <c r="AF100" s="100">
        <f t="shared" si="89"/>
        <v>2.5637339336627152</v>
      </c>
      <c r="AG100" s="112"/>
      <c r="AH100" s="100"/>
      <c r="AI100" s="100">
        <f>Q100-T100-V100-('Economic Model'!H$49/100)</f>
        <v>0.36218505434782433</v>
      </c>
      <c r="AJ100" s="100"/>
      <c r="AK100" s="100">
        <f t="shared" si="90"/>
        <v>0.18153505434782424</v>
      </c>
      <c r="AL100" s="100"/>
      <c r="AM100" s="100">
        <f t="shared" si="91"/>
        <v>-3.1994803227933133E-2</v>
      </c>
      <c r="AN100" s="87"/>
      <c r="AO100" s="15"/>
      <c r="AP100" s="88"/>
      <c r="AQ100" s="100">
        <f>'Returns per Bu.'!AJ100/'Economic Model'!C$30</f>
        <v>0.44435215946843859</v>
      </c>
      <c r="AR100" s="100"/>
      <c r="AS100" s="100">
        <f t="shared" si="92"/>
        <v>0.98106429901629988</v>
      </c>
      <c r="AT100" s="100"/>
      <c r="AU100" s="100">
        <f>'Returns per Bu.'!AN100/'Economic Model'!C$30</f>
        <v>1.4254164584847384</v>
      </c>
      <c r="AV100" s="112"/>
      <c r="AW100" s="111"/>
      <c r="AX100" s="100">
        <f t="shared" si="93"/>
        <v>1.7723664584847383</v>
      </c>
      <c r="AY100" s="100"/>
      <c r="AZ100" s="100">
        <f t="shared" si="94"/>
        <v>1.9858963160604959</v>
      </c>
      <c r="BA100" s="112"/>
      <c r="BB100" s="100"/>
      <c r="BC100" s="100"/>
      <c r="BD100" s="100">
        <f t="shared" si="95"/>
        <v>1.666473797726441</v>
      </c>
      <c r="BE100" s="100"/>
      <c r="BF100" s="100">
        <f t="shared" si="96"/>
        <v>1.4529439401506834</v>
      </c>
      <c r="BG100" s="100"/>
      <c r="BH100" s="100">
        <f t="shared" si="97"/>
        <v>-3.1994803227933133E-2</v>
      </c>
      <c r="BI100" s="100"/>
      <c r="BJ100" s="100">
        <f t="shared" si="98"/>
        <v>1.4849387433786165</v>
      </c>
      <c r="BK100" s="57"/>
    </row>
    <row r="101" spans="1:63" ht="13.15" x14ac:dyDescent="0.4">
      <c r="A101" s="8">
        <v>41153</v>
      </c>
      <c r="B101" s="28"/>
      <c r="C101" s="58"/>
      <c r="D101" s="100">
        <f>Data!D94+'Economic Model'!C$63</f>
        <v>2.4042499999999993</v>
      </c>
      <c r="E101" s="101"/>
      <c r="F101" s="102">
        <f>Data!F94+'Economic Model'!C$64</f>
        <v>280.43421052631578</v>
      </c>
      <c r="G101" s="101"/>
      <c r="H101" s="100">
        <f>Data!H94+'Economic Model'!C$65</f>
        <v>7.6269730263157882</v>
      </c>
      <c r="I101" s="101"/>
      <c r="J101" s="103">
        <f>Data!J94+'Economic Model'!C$66</f>
        <v>4.34</v>
      </c>
      <c r="K101" s="92"/>
      <c r="L101" s="16"/>
      <c r="M101" s="100">
        <f t="shared" ref="M101:M106" si="99">D101</f>
        <v>2.4042499999999993</v>
      </c>
      <c r="N101" s="115"/>
      <c r="O101" s="100">
        <f>F101/2000*'Economic Model'!C$32/'Economic Model'!C$30</f>
        <v>0.85131813909774445</v>
      </c>
      <c r="P101" s="100"/>
      <c r="Q101" s="100">
        <f t="shared" ref="Q101:Q106" si="100">M101+O101</f>
        <v>3.2555681390977438</v>
      </c>
      <c r="R101" s="117"/>
      <c r="S101" s="115"/>
      <c r="T101" s="100">
        <f>H101/'Economic Model'!C$30</f>
        <v>2.7239189379699247</v>
      </c>
      <c r="U101" s="115"/>
      <c r="V101" s="100">
        <f>J101/1000*'Economic Model'!C$33</f>
        <v>0.13020000000000001</v>
      </c>
      <c r="W101" s="115"/>
      <c r="X101" s="100">
        <f>('Economic Model'!H$43+'Economic Model'!H$51)/100</f>
        <v>0.21914999999999998</v>
      </c>
      <c r="Y101" s="115"/>
      <c r="Z101" s="100">
        <f t="shared" ref="Z101:Z106" si="101">T101+V101+X101</f>
        <v>3.0732689379699245</v>
      </c>
      <c r="AA101" s="115"/>
      <c r="AB101" s="100">
        <f>'Economic Model'!H$58/100</f>
        <v>0.2135298575757576</v>
      </c>
      <c r="AC101" s="115"/>
      <c r="AD101" s="100">
        <f t="shared" ref="AD101:AD106" si="102">Z101+AB101</f>
        <v>3.2867987955456819</v>
      </c>
      <c r="AE101" s="115"/>
      <c r="AF101" s="100">
        <f t="shared" ref="AF101:AF106" si="103">AD101-O101</f>
        <v>2.4354806564479374</v>
      </c>
      <c r="AG101" s="112"/>
      <c r="AH101" s="100"/>
      <c r="AI101" s="100">
        <f>Q101-T101-V101-('Economic Model'!H$49/100)</f>
        <v>0.36294920112781914</v>
      </c>
      <c r="AJ101" s="100"/>
      <c r="AK101" s="100">
        <f t="shared" ref="AK101:AK106" si="104">Q101-Z101</f>
        <v>0.18229920112781928</v>
      </c>
      <c r="AL101" s="100"/>
      <c r="AM101" s="100">
        <f t="shared" ref="AM101:AM106" si="105">Q101-AD101</f>
        <v>-3.1230656447938099E-2</v>
      </c>
      <c r="AN101" s="87"/>
      <c r="AO101" s="15"/>
      <c r="AP101" s="88"/>
      <c r="AQ101" s="100">
        <f>'Returns per Bu.'!AJ101/'Economic Model'!C$30</f>
        <v>0.65693430656934315</v>
      </c>
      <c r="AR101" s="100"/>
      <c r="AS101" s="100">
        <f t="shared" ref="AS101:AS106" si="106">AU101-AQ101</f>
        <v>1.3051882491391857</v>
      </c>
      <c r="AT101" s="100"/>
      <c r="AU101" s="100">
        <f>'Returns per Bu.'!AN101/'Economic Model'!C$30</f>
        <v>1.9621225557085289</v>
      </c>
      <c r="AV101" s="112"/>
      <c r="AW101" s="111"/>
      <c r="AX101" s="100">
        <f t="shared" ref="AX101:AX106" si="107">AU101+V101+X101</f>
        <v>2.3114725557085287</v>
      </c>
      <c r="AY101" s="100"/>
      <c r="AZ101" s="100">
        <f t="shared" ref="AZ101:AZ106" si="108">AB101+AX101</f>
        <v>2.5250024132842865</v>
      </c>
      <c r="BA101" s="112"/>
      <c r="BB101" s="100"/>
      <c r="BC101" s="100"/>
      <c r="BD101" s="100">
        <f t="shared" ref="BD101:BD106" si="109">Q101-AX101</f>
        <v>0.94409558338921507</v>
      </c>
      <c r="BE101" s="100"/>
      <c r="BF101" s="100">
        <f t="shared" ref="BF101:BF106" si="110">Q101-AZ101</f>
        <v>0.73056572581345725</v>
      </c>
      <c r="BG101" s="100"/>
      <c r="BH101" s="100">
        <f t="shared" ref="BH101:BH106" si="111">BF101-BJ101</f>
        <v>-3.1230656447938543E-2</v>
      </c>
      <c r="BI101" s="100"/>
      <c r="BJ101" s="100">
        <f t="shared" ref="BJ101:BJ106" si="112">T101-AU101</f>
        <v>0.76179638226139579</v>
      </c>
      <c r="BK101" s="57"/>
    </row>
    <row r="102" spans="1:63" ht="13.15" x14ac:dyDescent="0.4">
      <c r="A102" s="206">
        <v>41183</v>
      </c>
      <c r="B102" s="28"/>
      <c r="C102" s="58"/>
      <c r="D102" s="100">
        <f>Data!D95+'Economic Model'!C$63</f>
        <v>2.2963043478260876</v>
      </c>
      <c r="E102" s="101"/>
      <c r="F102" s="102">
        <f>Data!F95+'Economic Model'!C$64</f>
        <v>271.25543478260869</v>
      </c>
      <c r="G102" s="101"/>
      <c r="H102" s="100">
        <f>Data!H95+'Economic Model'!C$65</f>
        <v>7.5056521739130462</v>
      </c>
      <c r="I102" s="101"/>
      <c r="J102" s="103">
        <f>Data!J95+'Economic Model'!C$66</f>
        <v>4.21</v>
      </c>
      <c r="K102" s="92"/>
      <c r="L102" s="16"/>
      <c r="M102" s="100">
        <f t="shared" si="99"/>
        <v>2.2963043478260876</v>
      </c>
      <c r="N102" s="115"/>
      <c r="O102" s="100">
        <f>F102/2000*'Economic Model'!C$32/'Economic Model'!C$30</f>
        <v>0.82345399844720502</v>
      </c>
      <c r="P102" s="100"/>
      <c r="Q102" s="100">
        <f t="shared" si="100"/>
        <v>3.1197583462732927</v>
      </c>
      <c r="R102" s="117"/>
      <c r="S102" s="115"/>
      <c r="T102" s="100">
        <f>H102/'Economic Model'!C$30</f>
        <v>2.6805900621118024</v>
      </c>
      <c r="U102" s="115"/>
      <c r="V102" s="100">
        <f>J102/1000*'Economic Model'!C$33</f>
        <v>0.1263</v>
      </c>
      <c r="W102" s="115"/>
      <c r="X102" s="100">
        <f>('Economic Model'!H$43+'Economic Model'!H$51)/100</f>
        <v>0.21914999999999998</v>
      </c>
      <c r="Y102" s="115"/>
      <c r="Z102" s="100">
        <f t="shared" si="101"/>
        <v>3.0260400621118024</v>
      </c>
      <c r="AA102" s="115"/>
      <c r="AB102" s="100">
        <f>'Economic Model'!H$58/100</f>
        <v>0.2135298575757576</v>
      </c>
      <c r="AC102" s="115"/>
      <c r="AD102" s="100">
        <f t="shared" si="102"/>
        <v>3.2395699196875603</v>
      </c>
      <c r="AE102" s="115"/>
      <c r="AF102" s="100">
        <f t="shared" si="103"/>
        <v>2.4161159212403551</v>
      </c>
      <c r="AG102" s="112"/>
      <c r="AH102" s="100"/>
      <c r="AI102" s="100">
        <f>Q102-T102-V102-('Economic Model'!H$49/100)</f>
        <v>0.27436828416149039</v>
      </c>
      <c r="AJ102" s="100"/>
      <c r="AK102" s="100">
        <f t="shared" si="104"/>
        <v>9.3718284161490306E-2</v>
      </c>
      <c r="AL102" s="100"/>
      <c r="AM102" s="100">
        <f t="shared" si="105"/>
        <v>-0.11981157341426751</v>
      </c>
      <c r="AN102" s="87"/>
      <c r="AO102" s="15"/>
      <c r="AP102" s="88"/>
      <c r="AQ102" s="100">
        <f>'Returns per Bu.'!AJ102/'Economic Model'!C$30</f>
        <v>0.65693430656934315</v>
      </c>
      <c r="AR102" s="100"/>
      <c r="AS102" s="100">
        <f t="shared" si="106"/>
        <v>1.3098779320635647</v>
      </c>
      <c r="AT102" s="100"/>
      <c r="AU102" s="100">
        <f>'Returns per Bu.'!AN102/'Economic Model'!C$30</f>
        <v>1.9668122386329079</v>
      </c>
      <c r="AV102" s="112"/>
      <c r="AW102" s="111"/>
      <c r="AX102" s="100">
        <f t="shared" si="107"/>
        <v>2.3122622386329077</v>
      </c>
      <c r="AY102" s="100"/>
      <c r="AZ102" s="100">
        <f t="shared" si="108"/>
        <v>2.5257920962086651</v>
      </c>
      <c r="BA102" s="112"/>
      <c r="BB102" s="100"/>
      <c r="BC102" s="100"/>
      <c r="BD102" s="100">
        <f t="shared" si="109"/>
        <v>0.80749610764038504</v>
      </c>
      <c r="BE102" s="100"/>
      <c r="BF102" s="100">
        <f t="shared" si="110"/>
        <v>0.59396625006462767</v>
      </c>
      <c r="BG102" s="100"/>
      <c r="BH102" s="100">
        <f t="shared" si="111"/>
        <v>-0.11981157341426685</v>
      </c>
      <c r="BI102" s="100"/>
      <c r="BJ102" s="100">
        <f t="shared" si="112"/>
        <v>0.71377782347889451</v>
      </c>
      <c r="BK102" s="57"/>
    </row>
    <row r="103" spans="1:63" ht="13.15" x14ac:dyDescent="0.4">
      <c r="A103" s="8">
        <v>41214</v>
      </c>
      <c r="B103" s="28"/>
      <c r="C103" s="58"/>
      <c r="D103" s="100">
        <f>Data!D96+'Economic Model'!C$63</f>
        <v>2.3036363636363628</v>
      </c>
      <c r="E103" s="101"/>
      <c r="F103" s="102">
        <f>Data!F96+'Economic Model'!C$64</f>
        <v>261.14999999999998</v>
      </c>
      <c r="G103" s="101"/>
      <c r="H103" s="100">
        <f>Data!H96+'Economic Model'!C$65</f>
        <v>7.5010937500000026</v>
      </c>
      <c r="I103" s="101"/>
      <c r="J103" s="103">
        <f>Data!J96+'Economic Model'!C$66</f>
        <v>5.4</v>
      </c>
      <c r="K103" s="92"/>
      <c r="L103" s="16"/>
      <c r="M103" s="100">
        <f t="shared" si="99"/>
        <v>2.3036363636363628</v>
      </c>
      <c r="N103" s="115"/>
      <c r="O103" s="100">
        <f>F103/2000*'Economic Model'!C$32/'Economic Model'!C$30</f>
        <v>0.79277678571428567</v>
      </c>
      <c r="P103" s="100"/>
      <c r="Q103" s="100">
        <f t="shared" si="100"/>
        <v>3.0964131493506484</v>
      </c>
      <c r="R103" s="117"/>
      <c r="S103" s="115"/>
      <c r="T103" s="100">
        <f>H103/'Economic Model'!C$30</f>
        <v>2.6789620535714298</v>
      </c>
      <c r="U103" s="115"/>
      <c r="V103" s="100">
        <f>J103/1000*'Economic Model'!C$33</f>
        <v>0.16200000000000001</v>
      </c>
      <c r="W103" s="115"/>
      <c r="X103" s="100">
        <f>('Economic Model'!H$43+'Economic Model'!H$51)/100</f>
        <v>0.21914999999999998</v>
      </c>
      <c r="Y103" s="115"/>
      <c r="Z103" s="100">
        <f t="shared" si="101"/>
        <v>3.0601120535714297</v>
      </c>
      <c r="AA103" s="115"/>
      <c r="AB103" s="100">
        <f>'Economic Model'!H$58/100</f>
        <v>0.2135298575757576</v>
      </c>
      <c r="AC103" s="115"/>
      <c r="AD103" s="100">
        <f t="shared" si="102"/>
        <v>3.2736419111471875</v>
      </c>
      <c r="AE103" s="115"/>
      <c r="AF103" s="100">
        <f t="shared" si="103"/>
        <v>2.4808651254329019</v>
      </c>
      <c r="AG103" s="112"/>
      <c r="AH103" s="100"/>
      <c r="AI103" s="100">
        <f>Q103-T103-V103-('Economic Model'!H$49/100)</f>
        <v>0.21695109577921853</v>
      </c>
      <c r="AJ103" s="100"/>
      <c r="AK103" s="100">
        <f t="shared" si="104"/>
        <v>3.6301095779218695E-2</v>
      </c>
      <c r="AL103" s="100"/>
      <c r="AM103" s="100">
        <f t="shared" si="105"/>
        <v>-0.17722876179653912</v>
      </c>
      <c r="AN103" s="87"/>
      <c r="AO103" s="15"/>
      <c r="AP103" s="88"/>
      <c r="AQ103" s="100">
        <f>'Returns per Bu.'!AJ103/'Economic Model'!C$30</f>
        <v>0.65693430656934315</v>
      </c>
      <c r="AR103" s="100"/>
      <c r="AS103" s="100">
        <f t="shared" si="106"/>
        <v>1.3145676149879433</v>
      </c>
      <c r="AT103" s="100"/>
      <c r="AU103" s="100">
        <f>'Returns per Bu.'!AN103/'Economic Model'!C$30</f>
        <v>1.9715019215572864</v>
      </c>
      <c r="AV103" s="112"/>
      <c r="AW103" s="111"/>
      <c r="AX103" s="100">
        <f t="shared" si="107"/>
        <v>2.3526519215572863</v>
      </c>
      <c r="AY103" s="100"/>
      <c r="AZ103" s="100">
        <f t="shared" si="108"/>
        <v>2.5661817791330437</v>
      </c>
      <c r="BA103" s="112"/>
      <c r="BB103" s="100"/>
      <c r="BC103" s="100"/>
      <c r="BD103" s="100">
        <f t="shared" si="109"/>
        <v>0.74376122779336207</v>
      </c>
      <c r="BE103" s="100"/>
      <c r="BF103" s="100">
        <f t="shared" si="110"/>
        <v>0.53023137021760469</v>
      </c>
      <c r="BG103" s="100"/>
      <c r="BH103" s="100">
        <f t="shared" si="111"/>
        <v>-0.17722876179653868</v>
      </c>
      <c r="BI103" s="100"/>
      <c r="BJ103" s="100">
        <f t="shared" si="112"/>
        <v>0.70746013201414337</v>
      </c>
      <c r="BK103" s="57"/>
    </row>
    <row r="104" spans="1:63" ht="13.15" x14ac:dyDescent="0.4">
      <c r="A104" s="75">
        <v>41244</v>
      </c>
      <c r="B104" s="30"/>
      <c r="C104" s="63"/>
      <c r="D104" s="104">
        <f>Data!D97+'Economic Model'!C$63</f>
        <v>2.2528571428571431</v>
      </c>
      <c r="E104" s="105"/>
      <c r="F104" s="106">
        <f>Data!F97+'Economic Model'!C$64</f>
        <v>255.41447368421052</v>
      </c>
      <c r="G104" s="105"/>
      <c r="H104" s="104">
        <f>Data!H97+'Economic Model'!C$65</f>
        <v>7.3563486842105279</v>
      </c>
      <c r="I104" s="105"/>
      <c r="J104" s="107">
        <f>Data!J97+'Economic Model'!C$66</f>
        <v>5.75</v>
      </c>
      <c r="K104" s="94"/>
      <c r="L104" s="78"/>
      <c r="M104" s="104">
        <f t="shared" si="99"/>
        <v>2.2528571428571431</v>
      </c>
      <c r="N104" s="118"/>
      <c r="O104" s="104">
        <f>F104/2000*'Economic Model'!C$32/'Economic Model'!C$30</f>
        <v>0.77536536654135324</v>
      </c>
      <c r="P104" s="104"/>
      <c r="Q104" s="104">
        <f t="shared" si="100"/>
        <v>3.0282225093984962</v>
      </c>
      <c r="R104" s="120"/>
      <c r="S104" s="118"/>
      <c r="T104" s="104">
        <f>H104/'Economic Model'!C$30</f>
        <v>2.6272673872180459</v>
      </c>
      <c r="U104" s="118"/>
      <c r="V104" s="104">
        <f>J104/1000*'Economic Model'!C$33</f>
        <v>0.17249999999999999</v>
      </c>
      <c r="W104" s="118"/>
      <c r="X104" s="104">
        <f>('Economic Model'!H$43+'Economic Model'!H$51)/100</f>
        <v>0.21914999999999998</v>
      </c>
      <c r="Y104" s="118"/>
      <c r="Z104" s="104">
        <f t="shared" si="101"/>
        <v>3.0189173872180457</v>
      </c>
      <c r="AA104" s="118"/>
      <c r="AB104" s="104">
        <f>'Economic Model'!H$58/100</f>
        <v>0.2135298575757576</v>
      </c>
      <c r="AC104" s="118"/>
      <c r="AD104" s="104">
        <f t="shared" si="102"/>
        <v>3.2324472447938035</v>
      </c>
      <c r="AE104" s="118"/>
      <c r="AF104" s="104">
        <f t="shared" si="103"/>
        <v>2.4570818782524504</v>
      </c>
      <c r="AG104" s="114"/>
      <c r="AH104" s="104"/>
      <c r="AI104" s="104">
        <f>Q104-T104-V104-('Economic Model'!H$49/100)</f>
        <v>0.18995512218045038</v>
      </c>
      <c r="AJ104" s="104"/>
      <c r="AK104" s="104">
        <f t="shared" si="104"/>
        <v>9.3051221804505424E-3</v>
      </c>
      <c r="AL104" s="104"/>
      <c r="AM104" s="104">
        <f t="shared" si="105"/>
        <v>-0.20422473539530728</v>
      </c>
      <c r="AN104" s="89"/>
      <c r="AO104" s="72"/>
      <c r="AP104" s="90"/>
      <c r="AQ104" s="104">
        <f>'Returns per Bu.'!AJ104/'Economic Model'!C$30</f>
        <v>0.65693430656934315</v>
      </c>
      <c r="AR104" s="104"/>
      <c r="AS104" s="104">
        <f t="shared" si="106"/>
        <v>1.3192572979123218</v>
      </c>
      <c r="AT104" s="104"/>
      <c r="AU104" s="104">
        <f>'Returns per Bu.'!AN104/'Economic Model'!C$30</f>
        <v>1.976191604481665</v>
      </c>
      <c r="AV104" s="114"/>
      <c r="AW104" s="113"/>
      <c r="AX104" s="104">
        <f t="shared" si="107"/>
        <v>2.367841604481665</v>
      </c>
      <c r="AY104" s="104"/>
      <c r="AZ104" s="104">
        <f t="shared" si="108"/>
        <v>2.5813714620574224</v>
      </c>
      <c r="BA104" s="114"/>
      <c r="BB104" s="104"/>
      <c r="BC104" s="104"/>
      <c r="BD104" s="104">
        <f t="shared" si="109"/>
        <v>0.66038090491683121</v>
      </c>
      <c r="BE104" s="104"/>
      <c r="BF104" s="104">
        <f t="shared" si="110"/>
        <v>0.44685104734107384</v>
      </c>
      <c r="BG104" s="104"/>
      <c r="BH104" s="104">
        <f t="shared" si="111"/>
        <v>-0.20422473539530706</v>
      </c>
      <c r="BI104" s="104"/>
      <c r="BJ104" s="104">
        <f t="shared" si="112"/>
        <v>0.65107578273638089</v>
      </c>
      <c r="BK104" s="71"/>
    </row>
    <row r="105" spans="1:63" ht="13.15" x14ac:dyDescent="0.4">
      <c r="A105" s="22">
        <v>41275</v>
      </c>
      <c r="B105" s="28"/>
      <c r="C105" s="58"/>
      <c r="D105" s="100">
        <f>Data!D98+'Economic Model'!C$63</f>
        <v>2.1967391304347825</v>
      </c>
      <c r="E105" s="101"/>
      <c r="F105" s="102">
        <f>Data!F98+'Economic Model'!C$64</f>
        <v>257.64285714285717</v>
      </c>
      <c r="G105" s="101"/>
      <c r="H105" s="100">
        <f>Data!H98+'Economic Model'!C$65</f>
        <v>7.2666666666666702</v>
      </c>
      <c r="I105" s="101"/>
      <c r="J105" s="103">
        <f>Data!J98+'Economic Model'!C$66</f>
        <v>5.62</v>
      </c>
      <c r="K105" s="92"/>
      <c r="L105" s="16"/>
      <c r="M105" s="100">
        <f t="shared" si="99"/>
        <v>2.1967391304347825</v>
      </c>
      <c r="N105" s="115"/>
      <c r="O105" s="100">
        <f>F105/2000*'Economic Model'!C$32/'Economic Model'!C$30</f>
        <v>0.78213010204081646</v>
      </c>
      <c r="P105" s="100"/>
      <c r="Q105" s="100">
        <f t="shared" si="100"/>
        <v>2.9788692324755992</v>
      </c>
      <c r="R105" s="117"/>
      <c r="S105" s="115"/>
      <c r="T105" s="100">
        <f>H105/'Economic Model'!C$30</f>
        <v>2.5952380952380967</v>
      </c>
      <c r="U105" s="115"/>
      <c r="V105" s="100">
        <f>J105/1000*'Economic Model'!C$33</f>
        <v>0.1686</v>
      </c>
      <c r="W105" s="115"/>
      <c r="X105" s="100">
        <f>('Economic Model'!H$43+'Economic Model'!H$51)/100</f>
        <v>0.21914999999999998</v>
      </c>
      <c r="Y105" s="115"/>
      <c r="Z105" s="100">
        <f t="shared" si="101"/>
        <v>2.9829880952380967</v>
      </c>
      <c r="AA105" s="115"/>
      <c r="AB105" s="100">
        <f>'Economic Model'!H$58/100</f>
        <v>0.2135298575757576</v>
      </c>
      <c r="AC105" s="115"/>
      <c r="AD105" s="100">
        <f t="shared" si="102"/>
        <v>3.1965179528138545</v>
      </c>
      <c r="AE105" s="115"/>
      <c r="AF105" s="100">
        <f t="shared" si="103"/>
        <v>2.4143878507730383</v>
      </c>
      <c r="AG105" s="112"/>
      <c r="AH105" s="100"/>
      <c r="AI105" s="100">
        <f>Q105-T105-V105-('Economic Model'!H$49/100)</f>
        <v>0.17653113723750252</v>
      </c>
      <c r="AJ105" s="100"/>
      <c r="AK105" s="100">
        <f t="shared" si="104"/>
        <v>-4.1188627624975105E-3</v>
      </c>
      <c r="AL105" s="100"/>
      <c r="AM105" s="100">
        <f t="shared" si="105"/>
        <v>-0.21764872033825533</v>
      </c>
      <c r="AN105" s="87"/>
      <c r="AO105" s="15"/>
      <c r="AP105" s="88"/>
      <c r="AQ105" s="100">
        <f>'Returns per Bu.'!AJ105/'Economic Model'!C$30</f>
        <v>0.65693430656934315</v>
      </c>
      <c r="AR105" s="100"/>
      <c r="AS105" s="100">
        <f t="shared" si="106"/>
        <v>1.3239469808367008</v>
      </c>
      <c r="AT105" s="100"/>
      <c r="AU105" s="100">
        <f>'Returns per Bu.'!AN105/'Economic Model'!C$30</f>
        <v>1.980881287406044</v>
      </c>
      <c r="AV105" s="112"/>
      <c r="AW105" s="111"/>
      <c r="AX105" s="100">
        <f t="shared" si="107"/>
        <v>2.368631287406044</v>
      </c>
      <c r="AY105" s="100"/>
      <c r="AZ105" s="100">
        <f t="shared" si="108"/>
        <v>2.5821611449818018</v>
      </c>
      <c r="BA105" s="112"/>
      <c r="BB105" s="100"/>
      <c r="BC105" s="100"/>
      <c r="BD105" s="100">
        <f t="shared" si="109"/>
        <v>0.6102379450695552</v>
      </c>
      <c r="BE105" s="100"/>
      <c r="BF105" s="100">
        <f t="shared" si="110"/>
        <v>0.39670808749379738</v>
      </c>
      <c r="BG105" s="100"/>
      <c r="BH105" s="100">
        <f t="shared" si="111"/>
        <v>-0.21764872033825533</v>
      </c>
      <c r="BI105" s="100"/>
      <c r="BJ105" s="100">
        <f t="shared" si="112"/>
        <v>0.61435680783205271</v>
      </c>
      <c r="BK105" s="57"/>
    </row>
    <row r="106" spans="1:63" ht="13.15" x14ac:dyDescent="0.4">
      <c r="A106" s="206">
        <v>41306</v>
      </c>
      <c r="B106" s="28"/>
      <c r="C106" s="58"/>
      <c r="D106" s="100">
        <f>Data!D99+'Economic Model'!C$63</f>
        <v>2.3287499999999985</v>
      </c>
      <c r="E106" s="101"/>
      <c r="F106" s="102">
        <f>Data!F99+'Economic Model'!C$64</f>
        <v>265.57894736842104</v>
      </c>
      <c r="G106" s="101"/>
      <c r="H106" s="100">
        <f>Data!H99+'Economic Model'!C$65</f>
        <v>7.2592105263157913</v>
      </c>
      <c r="I106" s="101"/>
      <c r="J106" s="103">
        <f>Data!J99+'Economic Model'!C$66</f>
        <v>5.56</v>
      </c>
      <c r="K106" s="92"/>
      <c r="L106" s="16"/>
      <c r="M106" s="100">
        <f t="shared" si="99"/>
        <v>2.3287499999999985</v>
      </c>
      <c r="N106" s="115"/>
      <c r="O106" s="100">
        <f>F106/2000*'Economic Model'!C$32/'Economic Model'!C$30</f>
        <v>0.80622180451127812</v>
      </c>
      <c r="P106" s="100"/>
      <c r="Q106" s="100">
        <f t="shared" si="100"/>
        <v>3.1349718045112764</v>
      </c>
      <c r="R106" s="117"/>
      <c r="S106" s="115"/>
      <c r="T106" s="100">
        <f>H106/'Economic Model'!C$30</f>
        <v>2.5925751879699255</v>
      </c>
      <c r="U106" s="115"/>
      <c r="V106" s="100">
        <f>J106/1000*'Economic Model'!C$33</f>
        <v>0.1668</v>
      </c>
      <c r="W106" s="115"/>
      <c r="X106" s="100">
        <f>('Economic Model'!H$43+'Economic Model'!H$51)/100</f>
        <v>0.21914999999999998</v>
      </c>
      <c r="Y106" s="115"/>
      <c r="Z106" s="100">
        <f t="shared" si="101"/>
        <v>2.9785251879699253</v>
      </c>
      <c r="AA106" s="115"/>
      <c r="AB106" s="100">
        <f>'Economic Model'!H$58/100</f>
        <v>0.2135298575757576</v>
      </c>
      <c r="AC106" s="115"/>
      <c r="AD106" s="100">
        <f t="shared" si="102"/>
        <v>3.1920550455456826</v>
      </c>
      <c r="AE106" s="115"/>
      <c r="AF106" s="100">
        <f t="shared" si="103"/>
        <v>2.3858332410344048</v>
      </c>
      <c r="AG106" s="112"/>
      <c r="AH106" s="100"/>
      <c r="AI106" s="100">
        <f>Q106-T106-V106-('Economic Model'!H$49/100)</f>
        <v>0.33709661654135098</v>
      </c>
      <c r="AJ106" s="100"/>
      <c r="AK106" s="100">
        <f t="shared" si="104"/>
        <v>0.15644661654135117</v>
      </c>
      <c r="AL106" s="100"/>
      <c r="AM106" s="100">
        <f t="shared" si="105"/>
        <v>-5.7083241034406207E-2</v>
      </c>
      <c r="AN106" s="87"/>
      <c r="AO106" s="15"/>
      <c r="AP106" s="88"/>
      <c r="AQ106" s="100">
        <f>'Returns per Bu.'!AJ106/'Economic Model'!C$30</f>
        <v>0.65693430656934315</v>
      </c>
      <c r="AR106" s="100"/>
      <c r="AS106" s="100">
        <f t="shared" si="106"/>
        <v>1.3286366637610794</v>
      </c>
      <c r="AT106" s="100"/>
      <c r="AU106" s="100">
        <f>'Returns per Bu.'!AN106/'Economic Model'!C$30</f>
        <v>1.9855709703304225</v>
      </c>
      <c r="AV106" s="112"/>
      <c r="AW106" s="111"/>
      <c r="AX106" s="100">
        <f t="shared" si="107"/>
        <v>2.3715209703304225</v>
      </c>
      <c r="AY106" s="100"/>
      <c r="AZ106" s="100">
        <f t="shared" si="108"/>
        <v>2.5850508279061799</v>
      </c>
      <c r="BA106" s="112"/>
      <c r="BB106" s="100"/>
      <c r="BC106" s="100"/>
      <c r="BD106" s="100">
        <f t="shared" si="109"/>
        <v>0.76345083418085391</v>
      </c>
      <c r="BE106" s="100"/>
      <c r="BF106" s="100">
        <f t="shared" si="110"/>
        <v>0.54992097660509653</v>
      </c>
      <c r="BG106" s="100"/>
      <c r="BH106" s="100">
        <f t="shared" si="111"/>
        <v>-5.7083241034406429E-2</v>
      </c>
      <c r="BI106" s="100"/>
      <c r="BJ106" s="100">
        <f t="shared" si="112"/>
        <v>0.60700421763950296</v>
      </c>
      <c r="BK106" s="57"/>
    </row>
    <row r="107" spans="1:63" ht="13.15" x14ac:dyDescent="0.4">
      <c r="A107" s="8">
        <v>41334</v>
      </c>
      <c r="B107" s="28"/>
      <c r="C107" s="58"/>
      <c r="D107" s="100">
        <f>Data!D100+'Economic Model'!C$63</f>
        <v>2.5190624999999995</v>
      </c>
      <c r="E107" s="101"/>
      <c r="F107" s="102">
        <f>Data!F100+'Economic Model'!C$64</f>
        <v>263.27976190476193</v>
      </c>
      <c r="G107" s="101"/>
      <c r="H107" s="100">
        <f>Data!H100+'Economic Model'!C$65</f>
        <v>7.4420089285714308</v>
      </c>
      <c r="I107" s="101"/>
      <c r="J107" s="103">
        <f>Data!J100+'Economic Model'!C$66</f>
        <v>5.81</v>
      </c>
      <c r="K107" s="92"/>
      <c r="L107" s="16"/>
      <c r="M107" s="100">
        <f t="shared" ref="M107" si="113">D107</f>
        <v>2.5190624999999995</v>
      </c>
      <c r="N107" s="115"/>
      <c r="O107" s="100">
        <f>F107/2000*'Economic Model'!C$32/'Economic Model'!C$30</f>
        <v>0.7992421343537417</v>
      </c>
      <c r="P107" s="100"/>
      <c r="Q107" s="100">
        <f t="shared" ref="Q107" si="114">M107+O107</f>
        <v>3.3183046343537415</v>
      </c>
      <c r="R107" s="117"/>
      <c r="S107" s="115"/>
      <c r="T107" s="100">
        <f>H107/'Economic Model'!C$30</f>
        <v>2.6578603316326541</v>
      </c>
      <c r="U107" s="115"/>
      <c r="V107" s="100">
        <f>J107/1000*'Economic Model'!C$33</f>
        <v>0.17429999999999998</v>
      </c>
      <c r="W107" s="115"/>
      <c r="X107" s="100">
        <f>('Economic Model'!H$43+'Economic Model'!H$51)/100</f>
        <v>0.21914999999999998</v>
      </c>
      <c r="Y107" s="115"/>
      <c r="Z107" s="100">
        <f t="shared" ref="Z107" si="115">T107+V107+X107</f>
        <v>3.0513103316326542</v>
      </c>
      <c r="AA107" s="115"/>
      <c r="AB107" s="100">
        <f>'Economic Model'!H$58/100</f>
        <v>0.2135298575757576</v>
      </c>
      <c r="AC107" s="115"/>
      <c r="AD107" s="100">
        <f t="shared" ref="AD107" si="116">Z107+AB107</f>
        <v>3.264840189208412</v>
      </c>
      <c r="AE107" s="115"/>
      <c r="AF107" s="100">
        <f t="shared" ref="AF107" si="117">AD107-O107</f>
        <v>2.4655980548546701</v>
      </c>
      <c r="AG107" s="112"/>
      <c r="AH107" s="100"/>
      <c r="AI107" s="100">
        <f>Q107-T107-V107-('Economic Model'!H$49/100)</f>
        <v>0.44764430272108735</v>
      </c>
      <c r="AJ107" s="100"/>
      <c r="AK107" s="100">
        <f t="shared" ref="AK107" si="118">Q107-Z107</f>
        <v>0.26699430272108726</v>
      </c>
      <c r="AL107" s="100"/>
      <c r="AM107" s="100">
        <f t="shared" ref="AM107" si="119">Q107-AD107</f>
        <v>5.3464445145329442E-2</v>
      </c>
      <c r="AN107" s="87"/>
      <c r="AO107" s="15"/>
      <c r="AP107" s="88"/>
      <c r="AQ107" s="100">
        <f>'Returns per Bu.'!AJ107/'Economic Model'!C$30</f>
        <v>0.65693430656934315</v>
      </c>
      <c r="AR107" s="100"/>
      <c r="AS107" s="100">
        <f t="shared" ref="AS107" si="120">AU107-AQ107</f>
        <v>1.3333263466854581</v>
      </c>
      <c r="AT107" s="100"/>
      <c r="AU107" s="100">
        <f>'Returns per Bu.'!AN107/'Economic Model'!C$30</f>
        <v>1.9902606532548013</v>
      </c>
      <c r="AV107" s="112"/>
      <c r="AW107" s="111"/>
      <c r="AX107" s="100">
        <f t="shared" ref="AX107" si="121">AU107+V107+X107</f>
        <v>2.3837106532548011</v>
      </c>
      <c r="AY107" s="100"/>
      <c r="AZ107" s="100">
        <f t="shared" ref="AZ107" si="122">AB107+AX107</f>
        <v>2.5972405108305585</v>
      </c>
      <c r="BA107" s="112"/>
      <c r="BB107" s="100"/>
      <c r="BC107" s="100"/>
      <c r="BD107" s="100">
        <f t="shared" ref="BD107" si="123">Q107-AX107</f>
        <v>0.93459398109894032</v>
      </c>
      <c r="BE107" s="100"/>
      <c r="BF107" s="100">
        <f t="shared" ref="BF107" si="124">Q107-AZ107</f>
        <v>0.72106412352318294</v>
      </c>
      <c r="BG107" s="100"/>
      <c r="BH107" s="100">
        <f t="shared" ref="BH107" si="125">BF107-BJ107</f>
        <v>5.3464445145330108E-2</v>
      </c>
      <c r="BI107" s="100"/>
      <c r="BJ107" s="100">
        <f t="shared" ref="BJ107" si="126">T107-AU107</f>
        <v>0.66759967837785283</v>
      </c>
      <c r="BK107" s="57"/>
    </row>
    <row r="108" spans="1:63" ht="13.15" x14ac:dyDescent="0.4">
      <c r="A108" s="206">
        <v>41365</v>
      </c>
      <c r="B108" s="28"/>
      <c r="C108" s="58"/>
      <c r="D108" s="100">
        <f>Data!D101+'Economic Model'!C$63</f>
        <v>2.478409090909091</v>
      </c>
      <c r="E108" s="101"/>
      <c r="F108" s="102">
        <f>Data!F101+'Economic Model'!C$64</f>
        <v>239.83333333333334</v>
      </c>
      <c r="G108" s="101"/>
      <c r="H108" s="100">
        <f>Data!H101+'Economic Model'!C$65</f>
        <v>6.7354761904761915</v>
      </c>
      <c r="I108" s="101"/>
      <c r="J108" s="103">
        <f>Data!J101+'Economic Model'!C$66</f>
        <v>5.21</v>
      </c>
      <c r="K108" s="92"/>
      <c r="L108" s="16"/>
      <c r="M108" s="100">
        <f t="shared" ref="M108" si="127">D108</f>
        <v>2.478409090909091</v>
      </c>
      <c r="N108" s="115"/>
      <c r="O108" s="100">
        <f>F108/2000*'Economic Model'!C$32/'Economic Model'!C$30</f>
        <v>0.72806547619047624</v>
      </c>
      <c r="P108" s="100"/>
      <c r="Q108" s="100">
        <f t="shared" ref="Q108" si="128">M108+O108</f>
        <v>3.2064745670995674</v>
      </c>
      <c r="R108" s="117"/>
      <c r="S108" s="115"/>
      <c r="T108" s="100">
        <f>H108/'Economic Model'!C$30</f>
        <v>2.4055272108843542</v>
      </c>
      <c r="U108" s="115"/>
      <c r="V108" s="100">
        <f>J108/1000*'Economic Model'!C$33</f>
        <v>0.15629999999999999</v>
      </c>
      <c r="W108" s="115"/>
      <c r="X108" s="100">
        <f>('Economic Model'!H$43+'Economic Model'!H$51)/100</f>
        <v>0.21914999999999998</v>
      </c>
      <c r="Y108" s="115"/>
      <c r="Z108" s="100">
        <f t="shared" ref="Z108" si="129">T108+V108+X108</f>
        <v>2.780977210884354</v>
      </c>
      <c r="AA108" s="115"/>
      <c r="AB108" s="100">
        <f>'Economic Model'!H$58/100</f>
        <v>0.2135298575757576</v>
      </c>
      <c r="AC108" s="115"/>
      <c r="AD108" s="100">
        <f t="shared" ref="AD108" si="130">Z108+AB108</f>
        <v>2.9945070684601118</v>
      </c>
      <c r="AE108" s="115"/>
      <c r="AF108" s="100">
        <f t="shared" ref="AF108" si="131">AD108-O108</f>
        <v>2.2664415922696355</v>
      </c>
      <c r="AG108" s="112"/>
      <c r="AH108" s="100"/>
      <c r="AI108" s="100">
        <f>Q108-T108-V108-('Economic Model'!H$49/100)</f>
        <v>0.60614735621521321</v>
      </c>
      <c r="AJ108" s="100"/>
      <c r="AK108" s="100">
        <f t="shared" ref="AK108" si="132">Q108-Z108</f>
        <v>0.42549735621521334</v>
      </c>
      <c r="AL108" s="100"/>
      <c r="AM108" s="100">
        <f t="shared" ref="AM108" si="133">Q108-AD108</f>
        <v>0.21196749863945552</v>
      </c>
      <c r="AN108" s="87"/>
      <c r="AO108" s="15"/>
      <c r="AP108" s="88"/>
      <c r="AQ108" s="100">
        <f>'Returns per Bu.'!AJ108/'Economic Model'!C$30</f>
        <v>0.65693430656934315</v>
      </c>
      <c r="AR108" s="100"/>
      <c r="AS108" s="100">
        <f t="shared" ref="AS108" si="134">AU108-AQ108</f>
        <v>1.3380160296098369</v>
      </c>
      <c r="AT108" s="100"/>
      <c r="AU108" s="100">
        <f>'Returns per Bu.'!AN108/'Economic Model'!C$30</f>
        <v>1.9949503361791801</v>
      </c>
      <c r="AV108" s="112"/>
      <c r="AW108" s="111"/>
      <c r="AX108" s="100">
        <f t="shared" ref="AX108" si="135">AU108+V108+X108</f>
        <v>2.3704003361791801</v>
      </c>
      <c r="AY108" s="100"/>
      <c r="AZ108" s="100">
        <f t="shared" ref="AZ108" si="136">AB108+AX108</f>
        <v>2.5839301937549379</v>
      </c>
      <c r="BA108" s="112"/>
      <c r="BB108" s="100"/>
      <c r="BC108" s="100"/>
      <c r="BD108" s="100">
        <f t="shared" ref="BD108" si="137">Q108-AX108</f>
        <v>0.83607423092038724</v>
      </c>
      <c r="BE108" s="100"/>
      <c r="BF108" s="100">
        <f t="shared" ref="BF108" si="138">Q108-AZ108</f>
        <v>0.62254437334462942</v>
      </c>
      <c r="BG108" s="100"/>
      <c r="BH108" s="100">
        <f t="shared" ref="BH108" si="139">BF108-BJ108</f>
        <v>0.2119674986394553</v>
      </c>
      <c r="BI108" s="100"/>
      <c r="BJ108" s="100">
        <f t="shared" ref="BJ108" si="140">T108-AU108</f>
        <v>0.41057687470517412</v>
      </c>
      <c r="BK108" s="57"/>
    </row>
    <row r="109" spans="1:63" ht="13.15" x14ac:dyDescent="0.4">
      <c r="A109" s="8">
        <v>41395</v>
      </c>
      <c r="B109" s="28"/>
      <c r="C109" s="58"/>
      <c r="D109" s="100">
        <f>Data!D102+'Economic Model'!C$63</f>
        <v>2.552142857142857</v>
      </c>
      <c r="E109" s="101"/>
      <c r="F109" s="102">
        <f>Data!F102+'Economic Model'!C$64</f>
        <v>223.10227272727272</v>
      </c>
      <c r="G109" s="101"/>
      <c r="H109" s="100">
        <f>Data!H102+'Economic Model'!C$65</f>
        <v>7.0344602272727288</v>
      </c>
      <c r="I109" s="101"/>
      <c r="J109" s="103">
        <f>Data!J102+'Economic Model'!C$66</f>
        <v>5.35</v>
      </c>
      <c r="K109" s="92"/>
      <c r="L109" s="16"/>
      <c r="M109" s="100">
        <f t="shared" ref="M109" si="141">D109</f>
        <v>2.552142857142857</v>
      </c>
      <c r="N109" s="115"/>
      <c r="O109" s="100">
        <f>F109/2000*'Economic Model'!C$32/'Economic Model'!C$30</f>
        <v>0.67727475649350655</v>
      </c>
      <c r="P109" s="100"/>
      <c r="Q109" s="100">
        <f t="shared" ref="Q109" si="142">M109+O109</f>
        <v>3.2294176136363637</v>
      </c>
      <c r="R109" s="117"/>
      <c r="S109" s="115"/>
      <c r="T109" s="100">
        <f>H109/'Economic Model'!C$30</f>
        <v>2.5123072240259749</v>
      </c>
      <c r="U109" s="115"/>
      <c r="V109" s="100">
        <f>J109/1000*'Economic Model'!C$33</f>
        <v>0.1605</v>
      </c>
      <c r="W109" s="115"/>
      <c r="X109" s="100">
        <f>('Economic Model'!H$43+'Economic Model'!H$51)/100</f>
        <v>0.21914999999999998</v>
      </c>
      <c r="Y109" s="115"/>
      <c r="Z109" s="100">
        <f t="shared" ref="Z109" si="143">T109+V109+X109</f>
        <v>2.8919572240259748</v>
      </c>
      <c r="AA109" s="115"/>
      <c r="AB109" s="100">
        <f>'Economic Model'!H$58/100</f>
        <v>0.2135298575757576</v>
      </c>
      <c r="AC109" s="115"/>
      <c r="AD109" s="100">
        <f t="shared" ref="AD109" si="144">Z109+AB109</f>
        <v>3.1054870816017326</v>
      </c>
      <c r="AE109" s="115"/>
      <c r="AF109" s="100">
        <f t="shared" ref="AF109" si="145">AD109-O109</f>
        <v>2.4282123251082259</v>
      </c>
      <c r="AG109" s="112"/>
      <c r="AH109" s="100"/>
      <c r="AI109" s="100">
        <f>Q109-T109-V109-('Economic Model'!H$49/100)</f>
        <v>0.5181103896103888</v>
      </c>
      <c r="AJ109" s="100"/>
      <c r="AK109" s="100">
        <f t="shared" ref="AK109" si="146">Q109-Z109</f>
        <v>0.33746038961038893</v>
      </c>
      <c r="AL109" s="100"/>
      <c r="AM109" s="100">
        <f t="shared" ref="AM109" si="147">Q109-AD109</f>
        <v>0.12393053203463111</v>
      </c>
      <c r="AN109" s="87"/>
      <c r="AO109" s="15"/>
      <c r="AP109" s="88"/>
      <c r="AQ109" s="100">
        <f>'Returns per Bu.'!AJ109/'Economic Model'!C$30</f>
        <v>0.65693430656934315</v>
      </c>
      <c r="AR109" s="100"/>
      <c r="AS109" s="100">
        <f t="shared" ref="AS109" si="148">AU109-AQ109</f>
        <v>1.3427057125342154</v>
      </c>
      <c r="AT109" s="100"/>
      <c r="AU109" s="100">
        <f>'Returns per Bu.'!AN109/'Economic Model'!C$30</f>
        <v>1.9996400191035586</v>
      </c>
      <c r="AV109" s="112"/>
      <c r="AW109" s="111"/>
      <c r="AX109" s="100">
        <f t="shared" ref="AX109" si="149">AU109+V109+X109</f>
        <v>2.3792900191035584</v>
      </c>
      <c r="AY109" s="100"/>
      <c r="AZ109" s="100">
        <f t="shared" ref="AZ109" si="150">AB109+AX109</f>
        <v>2.5928198766793162</v>
      </c>
      <c r="BA109" s="112"/>
      <c r="BB109" s="100"/>
      <c r="BC109" s="100"/>
      <c r="BD109" s="100">
        <f t="shared" ref="BD109" si="151">Q109-AX109</f>
        <v>0.85012759453280529</v>
      </c>
      <c r="BE109" s="100"/>
      <c r="BF109" s="100">
        <f t="shared" ref="BF109" si="152">Q109-AZ109</f>
        <v>0.63659773695704747</v>
      </c>
      <c r="BG109" s="100"/>
      <c r="BH109" s="100">
        <f t="shared" ref="BH109" si="153">BF109-BJ109</f>
        <v>0.12393053203463111</v>
      </c>
      <c r="BI109" s="100"/>
      <c r="BJ109" s="100">
        <f t="shared" ref="BJ109" si="154">T109-AU109</f>
        <v>0.51266720492241635</v>
      </c>
      <c r="BK109" s="57"/>
    </row>
    <row r="110" spans="1:63" ht="13.15" x14ac:dyDescent="0.4">
      <c r="A110" s="206">
        <v>41426</v>
      </c>
      <c r="B110" s="28"/>
      <c r="C110" s="58"/>
      <c r="D110" s="100">
        <f>Data!D103+'Economic Model'!C$63</f>
        <v>2.570749999999999</v>
      </c>
      <c r="E110" s="101"/>
      <c r="F110" s="102">
        <f>Data!F103+'Economic Model'!C$64</f>
        <v>229.875</v>
      </c>
      <c r="G110" s="101"/>
      <c r="H110" s="100">
        <f>Data!H103+'Economic Model'!C$65</f>
        <v>7.1673093749999994</v>
      </c>
      <c r="I110" s="101"/>
      <c r="J110" s="103">
        <f>Data!J103+'Economic Model'!C$66</f>
        <v>5.39</v>
      </c>
      <c r="K110" s="92"/>
      <c r="L110" s="16"/>
      <c r="M110" s="100">
        <f t="shared" ref="M110" si="155">D110</f>
        <v>2.570749999999999</v>
      </c>
      <c r="N110" s="115"/>
      <c r="O110" s="100">
        <f>F110/2000*'Economic Model'!C$32/'Economic Model'!C$30</f>
        <v>0.69783482142857145</v>
      </c>
      <c r="P110" s="100"/>
      <c r="Q110" s="100">
        <f t="shared" ref="Q110" si="156">M110+O110</f>
        <v>3.2685848214285702</v>
      </c>
      <c r="R110" s="117"/>
      <c r="S110" s="115"/>
      <c r="T110" s="100">
        <f>H110/'Economic Model'!C$30</f>
        <v>2.5597533482142856</v>
      </c>
      <c r="U110" s="115"/>
      <c r="V110" s="100">
        <f>J110/1000*'Economic Model'!C$33</f>
        <v>0.16169999999999998</v>
      </c>
      <c r="W110" s="115"/>
      <c r="X110" s="100">
        <f>('Economic Model'!H$43+'Economic Model'!H$51)/100</f>
        <v>0.21914999999999998</v>
      </c>
      <c r="Y110" s="115"/>
      <c r="Z110" s="100">
        <f t="shared" ref="Z110" si="157">T110+V110+X110</f>
        <v>2.9406033482142857</v>
      </c>
      <c r="AA110" s="115"/>
      <c r="AB110" s="100">
        <f>'Economic Model'!H$58/100</f>
        <v>0.2135298575757576</v>
      </c>
      <c r="AC110" s="115"/>
      <c r="AD110" s="100">
        <f t="shared" ref="AD110" si="158">Z110+AB110</f>
        <v>3.1541332057900435</v>
      </c>
      <c r="AE110" s="115"/>
      <c r="AF110" s="100">
        <f t="shared" ref="AF110" si="159">AD110-O110</f>
        <v>2.4562983843614719</v>
      </c>
      <c r="AG110" s="112"/>
      <c r="AH110" s="100"/>
      <c r="AI110" s="100">
        <f>Q110-T110-V110-('Economic Model'!H$49/100)</f>
        <v>0.5086314732142847</v>
      </c>
      <c r="AJ110" s="100"/>
      <c r="AK110" s="100">
        <f t="shared" ref="AK110" si="160">Q110-Z110</f>
        <v>0.3279814732142845</v>
      </c>
      <c r="AL110" s="100"/>
      <c r="AM110" s="100">
        <f t="shared" ref="AM110" si="161">Q110-AD110</f>
        <v>0.11445161563852668</v>
      </c>
      <c r="AN110" s="87"/>
      <c r="AO110" s="15"/>
      <c r="AP110" s="88"/>
      <c r="AQ110" s="100">
        <f>'Returns per Bu.'!AJ110/'Economic Model'!C$30</f>
        <v>0.65693430656934315</v>
      </c>
      <c r="AR110" s="100"/>
      <c r="AS110" s="100">
        <f t="shared" ref="AS110" si="162">AU110-AQ110</f>
        <v>1.3473953954585942</v>
      </c>
      <c r="AT110" s="100"/>
      <c r="AU110" s="100">
        <f>'Returns per Bu.'!AN110/'Economic Model'!C$30</f>
        <v>2.0043297020279374</v>
      </c>
      <c r="AV110" s="112"/>
      <c r="AW110" s="111"/>
      <c r="AX110" s="100">
        <f t="shared" ref="AX110" si="163">AU110+V110+X110</f>
        <v>2.3851797020279375</v>
      </c>
      <c r="AY110" s="100"/>
      <c r="AZ110" s="100">
        <f t="shared" ref="AZ110" si="164">AB110+AX110</f>
        <v>2.5987095596036953</v>
      </c>
      <c r="BA110" s="112"/>
      <c r="BB110" s="100"/>
      <c r="BC110" s="100"/>
      <c r="BD110" s="100">
        <f t="shared" ref="BD110" si="165">Q110-AX110</f>
        <v>0.88340511940063271</v>
      </c>
      <c r="BE110" s="100"/>
      <c r="BF110" s="100">
        <f t="shared" ref="BF110" si="166">Q110-AZ110</f>
        <v>0.66987526182487489</v>
      </c>
      <c r="BG110" s="100"/>
      <c r="BH110" s="100">
        <f t="shared" ref="BH110" si="167">BF110-BJ110</f>
        <v>0.11445161563852668</v>
      </c>
      <c r="BI110" s="100"/>
      <c r="BJ110" s="100">
        <f t="shared" ref="BJ110" si="168">T110-AU110</f>
        <v>0.55542364618634821</v>
      </c>
      <c r="BK110" s="57"/>
    </row>
    <row r="111" spans="1:63" ht="13.15" x14ac:dyDescent="0.4">
      <c r="A111" s="8">
        <v>41456</v>
      </c>
      <c r="B111" s="28"/>
      <c r="C111" s="58"/>
      <c r="D111" s="100">
        <f>Data!D104+'Economic Model'!C$63</f>
        <v>2.4321739130434779</v>
      </c>
      <c r="E111" s="101"/>
      <c r="F111" s="102">
        <f>Data!F104+'Economic Model'!C$64</f>
        <v>233.36363636363637</v>
      </c>
      <c r="G111" s="101"/>
      <c r="H111" s="100">
        <f>Data!H104+'Economic Model'!C$65</f>
        <v>6.7066761363636367</v>
      </c>
      <c r="I111" s="101"/>
      <c r="J111" s="103">
        <f>Data!J104+'Economic Model'!C$66</f>
        <v>4.8499999999999996</v>
      </c>
      <c r="K111" s="92"/>
      <c r="L111" s="16"/>
      <c r="M111" s="100">
        <f t="shared" ref="M111" si="169">D111</f>
        <v>2.4321739130434779</v>
      </c>
      <c r="N111" s="115"/>
      <c r="O111" s="100">
        <f>F111/2000*'Economic Model'!C$32/'Economic Model'!C$30</f>
        <v>0.70842532467532471</v>
      </c>
      <c r="P111" s="100"/>
      <c r="Q111" s="100">
        <f t="shared" ref="Q111" si="170">M111+O111</f>
        <v>3.1405992377188028</v>
      </c>
      <c r="R111" s="117"/>
      <c r="S111" s="115"/>
      <c r="T111" s="100">
        <f>H111/'Economic Model'!C$30</f>
        <v>2.3952414772727275</v>
      </c>
      <c r="U111" s="115"/>
      <c r="V111" s="100">
        <f>J111/1000*'Economic Model'!C$33</f>
        <v>0.14549999999999999</v>
      </c>
      <c r="W111" s="115"/>
      <c r="X111" s="100">
        <f>('Economic Model'!H$43+'Economic Model'!H$51)/100</f>
        <v>0.21914999999999998</v>
      </c>
      <c r="Y111" s="115"/>
      <c r="Z111" s="100">
        <f t="shared" ref="Z111" si="171">T111+V111+X111</f>
        <v>2.7598914772727277</v>
      </c>
      <c r="AA111" s="115"/>
      <c r="AB111" s="100">
        <f>'Economic Model'!H$58/100</f>
        <v>0.2135298575757576</v>
      </c>
      <c r="AC111" s="115"/>
      <c r="AD111" s="100">
        <f t="shared" ref="AD111" si="172">Z111+AB111</f>
        <v>2.973421334848485</v>
      </c>
      <c r="AE111" s="115"/>
      <c r="AF111" s="100">
        <f t="shared" ref="AF111" si="173">AD111-O111</f>
        <v>2.2649960101731601</v>
      </c>
      <c r="AG111" s="112"/>
      <c r="AH111" s="100"/>
      <c r="AI111" s="100">
        <f>Q111-T111-V111-('Economic Model'!H$49/100)</f>
        <v>0.56135776044607533</v>
      </c>
      <c r="AJ111" s="100"/>
      <c r="AK111" s="100">
        <f t="shared" ref="AK111" si="174">Q111-Z111</f>
        <v>0.38070776044607513</v>
      </c>
      <c r="AL111" s="100"/>
      <c r="AM111" s="100">
        <f t="shared" ref="AM111" si="175">Q111-AD111</f>
        <v>0.16717790287031775</v>
      </c>
      <c r="AN111" s="87"/>
      <c r="AO111" s="15"/>
      <c r="AP111" s="88"/>
      <c r="AQ111" s="100">
        <f>'Returns per Bu.'!AJ111/'Economic Model'!C$30</f>
        <v>0.65693430656934315</v>
      </c>
      <c r="AR111" s="100"/>
      <c r="AS111" s="100">
        <f t="shared" ref="AS111" si="176">AU111-AQ111</f>
        <v>1.352085078382973</v>
      </c>
      <c r="AT111" s="100"/>
      <c r="AU111" s="100">
        <f>'Returns per Bu.'!AN111/'Economic Model'!C$30</f>
        <v>2.0090193849523161</v>
      </c>
      <c r="AV111" s="112"/>
      <c r="AW111" s="111"/>
      <c r="AX111" s="100">
        <f t="shared" ref="AX111" si="177">AU111+V111+X111</f>
        <v>2.3736693849523163</v>
      </c>
      <c r="AY111" s="100"/>
      <c r="AZ111" s="100">
        <f t="shared" ref="AZ111" si="178">AB111+AX111</f>
        <v>2.5871992425280741</v>
      </c>
      <c r="BA111" s="112"/>
      <c r="BB111" s="100"/>
      <c r="BC111" s="100"/>
      <c r="BD111" s="100">
        <f t="shared" ref="BD111" si="179">Q111-AX111</f>
        <v>0.76692985276648651</v>
      </c>
      <c r="BE111" s="100"/>
      <c r="BF111" s="100">
        <f t="shared" ref="BF111" si="180">Q111-AZ111</f>
        <v>0.55339999519072869</v>
      </c>
      <c r="BG111" s="100"/>
      <c r="BH111" s="100">
        <f t="shared" ref="BH111" si="181">BF111-BJ111</f>
        <v>0.16717790287031731</v>
      </c>
      <c r="BI111" s="100"/>
      <c r="BJ111" s="100">
        <f t="shared" ref="BJ111" si="182">T111-AU111</f>
        <v>0.38622209232041138</v>
      </c>
      <c r="BK111" s="57"/>
    </row>
    <row r="112" spans="1:63" ht="13.15" x14ac:dyDescent="0.4">
      <c r="A112" s="206">
        <v>41487</v>
      </c>
      <c r="B112" s="28"/>
      <c r="C112" s="58"/>
      <c r="D112" s="100">
        <f>Data!D105+'Economic Model'!C$63</f>
        <v>2.2865909090909091</v>
      </c>
      <c r="E112" s="101"/>
      <c r="F112" s="102">
        <f>Data!F105+'Economic Model'!C$64</f>
        <v>224.73863636363637</v>
      </c>
      <c r="G112" s="101"/>
      <c r="H112" s="100">
        <f>Data!H105+'Economic Model'!C$65</f>
        <v>6.0741761363636382</v>
      </c>
      <c r="I112" s="101"/>
      <c r="J112" s="103">
        <f>Data!J105+'Economic Model'!C$66</f>
        <v>4.84</v>
      </c>
      <c r="K112" s="92"/>
      <c r="L112" s="16"/>
      <c r="M112" s="100">
        <f t="shared" ref="M112" si="183">D112</f>
        <v>2.2865909090909091</v>
      </c>
      <c r="N112" s="115"/>
      <c r="O112" s="100">
        <f>F112/2000*'Economic Model'!C$32/'Economic Model'!C$30</f>
        <v>0.682242288961039</v>
      </c>
      <c r="P112" s="100"/>
      <c r="Q112" s="100">
        <f t="shared" ref="Q112" si="184">M112+O112</f>
        <v>2.9688331980519482</v>
      </c>
      <c r="R112" s="117"/>
      <c r="S112" s="115"/>
      <c r="T112" s="100">
        <f>H112/'Economic Model'!C$30</f>
        <v>2.1693486201298708</v>
      </c>
      <c r="U112" s="115"/>
      <c r="V112" s="100">
        <f>J112/1000*'Economic Model'!C$33</f>
        <v>0.1452</v>
      </c>
      <c r="W112" s="115"/>
      <c r="X112" s="100">
        <f>('Economic Model'!H$43+'Economic Model'!H$51)/100</f>
        <v>0.21914999999999998</v>
      </c>
      <c r="Y112" s="115"/>
      <c r="Z112" s="100">
        <f t="shared" ref="Z112" si="185">T112+V112+X112</f>
        <v>2.5336986201298708</v>
      </c>
      <c r="AA112" s="115"/>
      <c r="AB112" s="100">
        <f>'Economic Model'!H$58/100</f>
        <v>0.2135298575757576</v>
      </c>
      <c r="AC112" s="115"/>
      <c r="AD112" s="100">
        <f t="shared" ref="AD112" si="186">Z112+AB112</f>
        <v>2.7472284777056286</v>
      </c>
      <c r="AE112" s="115"/>
      <c r="AF112" s="100">
        <f t="shared" ref="AF112" si="187">AD112-O112</f>
        <v>2.0649861887445895</v>
      </c>
      <c r="AG112" s="112"/>
      <c r="AH112" s="100"/>
      <c r="AI112" s="100">
        <f>Q112-T112-V112-('Economic Model'!H$49/100)</f>
        <v>0.61578457792207741</v>
      </c>
      <c r="AJ112" s="100"/>
      <c r="AK112" s="100">
        <f t="shared" ref="AK112" si="188">Q112-Z112</f>
        <v>0.43513457792207744</v>
      </c>
      <c r="AL112" s="100"/>
      <c r="AM112" s="100">
        <f t="shared" ref="AM112" si="189">Q112-AD112</f>
        <v>0.22160472034631962</v>
      </c>
      <c r="AN112" s="87"/>
      <c r="AO112" s="15"/>
      <c r="AP112" s="88"/>
      <c r="AQ112" s="100">
        <f>'Returns per Bu.'!AJ112/'Economic Model'!C$30</f>
        <v>0.65693430656934315</v>
      </c>
      <c r="AR112" s="100"/>
      <c r="AS112" s="100">
        <f t="shared" ref="AS112" si="190">AU112-AQ112</f>
        <v>1.3567747613073513</v>
      </c>
      <c r="AT112" s="100"/>
      <c r="AU112" s="100">
        <f>'Returns per Bu.'!AN112/'Economic Model'!C$30</f>
        <v>2.0137090678766945</v>
      </c>
      <c r="AV112" s="112"/>
      <c r="AW112" s="111"/>
      <c r="AX112" s="100">
        <f t="shared" ref="AX112" si="191">AU112+V112+X112</f>
        <v>2.3780590678766944</v>
      </c>
      <c r="AY112" s="100"/>
      <c r="AZ112" s="100">
        <f t="shared" ref="AZ112" si="192">AB112+AX112</f>
        <v>2.5915889254524522</v>
      </c>
      <c r="BA112" s="112"/>
      <c r="BB112" s="100"/>
      <c r="BC112" s="100"/>
      <c r="BD112" s="100">
        <f t="shared" ref="BD112" si="193">Q112-AX112</f>
        <v>0.59077413017525382</v>
      </c>
      <c r="BE112" s="100"/>
      <c r="BF112" s="100">
        <f t="shared" ref="BF112" si="194">Q112-AZ112</f>
        <v>0.377244272599496</v>
      </c>
      <c r="BG112" s="100"/>
      <c r="BH112" s="100">
        <f t="shared" ref="BH112" si="195">BF112-BJ112</f>
        <v>0.22160472034631962</v>
      </c>
      <c r="BI112" s="100"/>
      <c r="BJ112" s="100">
        <f t="shared" ref="BJ112" si="196">T112-AU112</f>
        <v>0.15563955225317638</v>
      </c>
      <c r="BK112" s="57"/>
    </row>
    <row r="113" spans="1:63" ht="13.15" x14ac:dyDescent="0.4">
      <c r="A113" s="8">
        <v>41518</v>
      </c>
      <c r="B113" s="28"/>
      <c r="C113" s="58"/>
      <c r="D113" s="100">
        <f>Data!D106+'Economic Model'!C$63</f>
        <v>2.3583333333333334</v>
      </c>
      <c r="E113" s="101"/>
      <c r="F113" s="102">
        <f>Data!F106+'Economic Model'!C$64</f>
        <v>218.7</v>
      </c>
      <c r="G113" s="101"/>
      <c r="H113" s="100">
        <f>Data!H106+'Economic Model'!C$65</f>
        <v>5.1482374999999996</v>
      </c>
      <c r="I113" s="101"/>
      <c r="J113" s="103">
        <f>Data!J106+'Economic Model'!C$66</f>
        <v>4.99</v>
      </c>
      <c r="K113" s="92"/>
      <c r="L113" s="16"/>
      <c r="M113" s="100">
        <f t="shared" ref="M113" si="197">D113</f>
        <v>2.3583333333333334</v>
      </c>
      <c r="N113" s="115"/>
      <c r="O113" s="100">
        <f>F113/2000*'Economic Model'!C$32/'Economic Model'!C$30</f>
        <v>0.66391071428571424</v>
      </c>
      <c r="P113" s="100"/>
      <c r="Q113" s="100">
        <f t="shared" ref="Q113" si="198">M113+O113</f>
        <v>3.0222440476190475</v>
      </c>
      <c r="R113" s="117"/>
      <c r="S113" s="115"/>
      <c r="T113" s="100">
        <f>H113/'Economic Model'!C$30</f>
        <v>1.8386562499999999</v>
      </c>
      <c r="U113" s="115"/>
      <c r="V113" s="100">
        <f>J113/1000*'Economic Model'!C$33</f>
        <v>0.14970000000000003</v>
      </c>
      <c r="W113" s="115"/>
      <c r="X113" s="100">
        <f>('Economic Model'!H$43+'Economic Model'!H$51)/100</f>
        <v>0.21914999999999998</v>
      </c>
      <c r="Y113" s="115"/>
      <c r="Z113" s="100">
        <f t="shared" ref="Z113" si="199">T113+V113+X113</f>
        <v>2.2075062499999998</v>
      </c>
      <c r="AA113" s="115"/>
      <c r="AB113" s="100">
        <f>'Economic Model'!H$58/100</f>
        <v>0.2135298575757576</v>
      </c>
      <c r="AC113" s="115"/>
      <c r="AD113" s="100">
        <f t="shared" ref="AD113" si="200">Z113+AB113</f>
        <v>2.4210361075757572</v>
      </c>
      <c r="AE113" s="115"/>
      <c r="AF113" s="100">
        <f t="shared" ref="AF113" si="201">AD113-O113</f>
        <v>1.757125393290043</v>
      </c>
      <c r="AG113" s="112"/>
      <c r="AH113" s="100"/>
      <c r="AI113" s="100">
        <f>Q113-T113-V113-('Economic Model'!H$49/100)</f>
        <v>0.99538779761904772</v>
      </c>
      <c r="AJ113" s="100"/>
      <c r="AK113" s="100">
        <f t="shared" ref="AK113" si="202">Q113-Z113</f>
        <v>0.81473779761904774</v>
      </c>
      <c r="AL113" s="100"/>
      <c r="AM113" s="100">
        <f t="shared" ref="AM113" si="203">Q113-AD113</f>
        <v>0.60120794004329037</v>
      </c>
      <c r="AN113" s="87"/>
      <c r="AO113" s="15"/>
      <c r="AP113" s="88"/>
      <c r="AQ113" s="100">
        <f>'Returns per Bu.'!AJ113/'Economic Model'!C$30</f>
        <v>0.58797909407665505</v>
      </c>
      <c r="AR113" s="100"/>
      <c r="AS113" s="100">
        <f t="shared" ref="AS113" si="204">AU113-AQ113</f>
        <v>1.1254993624271834</v>
      </c>
      <c r="AT113" s="100"/>
      <c r="AU113" s="100">
        <f>'Returns per Bu.'!AN113/'Economic Model'!C$30</f>
        <v>1.7134784565038383</v>
      </c>
      <c r="AV113" s="112"/>
      <c r="AW113" s="111"/>
      <c r="AX113" s="100">
        <f t="shared" ref="AX113" si="205">AU113+V113+X113</f>
        <v>2.0823284565038382</v>
      </c>
      <c r="AY113" s="100"/>
      <c r="AZ113" s="100">
        <f t="shared" ref="AZ113" si="206">AB113+AX113</f>
        <v>2.2958583140795961</v>
      </c>
      <c r="BA113" s="112"/>
      <c r="BB113" s="100"/>
      <c r="BC113" s="100"/>
      <c r="BD113" s="100">
        <f t="shared" ref="BD113" si="207">Q113-AX113</f>
        <v>0.93991559111520928</v>
      </c>
      <c r="BE113" s="100"/>
      <c r="BF113" s="100">
        <f t="shared" ref="BF113" si="208">Q113-AZ113</f>
        <v>0.72638573353945146</v>
      </c>
      <c r="BG113" s="100"/>
      <c r="BH113" s="100">
        <f t="shared" ref="BH113" si="209">BF113-BJ113</f>
        <v>0.60120794004328992</v>
      </c>
      <c r="BI113" s="100"/>
      <c r="BJ113" s="100">
        <f t="shared" ref="BJ113" si="210">T113-AU113</f>
        <v>0.12517779349616154</v>
      </c>
      <c r="BK113" s="57"/>
    </row>
    <row r="114" spans="1:63" ht="13.15" x14ac:dyDescent="0.4">
      <c r="A114" s="206">
        <v>41548</v>
      </c>
      <c r="B114" s="28"/>
      <c r="C114" s="58"/>
      <c r="D114" s="100">
        <f>Data!D107+'Economic Model'!C$63</f>
        <v>2.0538461538461541</v>
      </c>
      <c r="E114" s="101"/>
      <c r="F114" s="102">
        <f>Data!F107+'Economic Model'!C$64</f>
        <v>202</v>
      </c>
      <c r="G114" s="101"/>
      <c r="H114" s="100">
        <f>Data!H107+'Economic Model'!C$65</f>
        <v>4.4284999999999997</v>
      </c>
      <c r="I114" s="101"/>
      <c r="J114" s="103">
        <f>Data!J107+'Economic Model'!C$66</f>
        <v>5.05</v>
      </c>
      <c r="K114" s="92"/>
      <c r="L114" s="16"/>
      <c r="M114" s="100">
        <f t="shared" ref="M114:M115" si="211">D114</f>
        <v>2.0538461538461541</v>
      </c>
      <c r="N114" s="115"/>
      <c r="O114" s="100">
        <f>F114/2000*'Economic Model'!C$32/'Economic Model'!C$30</f>
        <v>0.61321428571428582</v>
      </c>
      <c r="P114" s="100"/>
      <c r="Q114" s="100">
        <f t="shared" ref="Q114:Q115" si="212">M114+O114</f>
        <v>2.6670604395604398</v>
      </c>
      <c r="R114" s="117"/>
      <c r="S114" s="115"/>
      <c r="T114" s="100">
        <f>H114/'Economic Model'!C$30</f>
        <v>1.5816071428571428</v>
      </c>
      <c r="U114" s="115"/>
      <c r="V114" s="100">
        <f>J114/1000*'Economic Model'!C$33</f>
        <v>0.1515</v>
      </c>
      <c r="W114" s="115"/>
      <c r="X114" s="100">
        <f>('Economic Model'!H$43+'Economic Model'!H$51)/100</f>
        <v>0.21914999999999998</v>
      </c>
      <c r="Y114" s="115"/>
      <c r="Z114" s="100">
        <f t="shared" ref="Z114:Z115" si="213">T114+V114+X114</f>
        <v>1.9522571428571427</v>
      </c>
      <c r="AA114" s="115"/>
      <c r="AB114" s="100">
        <f>'Economic Model'!H$58/100</f>
        <v>0.2135298575757576</v>
      </c>
      <c r="AC114" s="115"/>
      <c r="AD114" s="100">
        <f t="shared" ref="AD114:AD115" si="214">Z114+AB114</f>
        <v>2.1657870004329003</v>
      </c>
      <c r="AE114" s="115"/>
      <c r="AF114" s="100">
        <f t="shared" ref="AF114:AF115" si="215">AD114-O114</f>
        <v>1.5525727147186146</v>
      </c>
      <c r="AG114" s="112"/>
      <c r="AH114" s="100"/>
      <c r="AI114" s="100">
        <f>Q114-T114-V114-('Economic Model'!H$49/100)</f>
        <v>0.8954532967032971</v>
      </c>
      <c r="AJ114" s="100"/>
      <c r="AK114" s="100">
        <f t="shared" ref="AK114:AK115" si="216">Q114-Z114</f>
        <v>0.71480329670329712</v>
      </c>
      <c r="AL114" s="100"/>
      <c r="AM114" s="100">
        <f t="shared" ref="AM114:AM115" si="217">Q114-AD114</f>
        <v>0.50127343912753952</v>
      </c>
      <c r="AN114" s="87"/>
      <c r="AO114" s="15"/>
      <c r="AP114" s="88"/>
      <c r="AQ114" s="100">
        <f>'Returns per Bu.'!AJ114/'Economic Model'!C$30</f>
        <v>0.58797909407665505</v>
      </c>
      <c r="AR114" s="100"/>
      <c r="AS114" s="100">
        <f t="shared" ref="AS114:AS115" si="218">AU114-AQ114</f>
        <v>1.1292394151853768</v>
      </c>
      <c r="AT114" s="100"/>
      <c r="AU114" s="100">
        <f>'Returns per Bu.'!AN114/'Economic Model'!C$30</f>
        <v>1.7172185092620318</v>
      </c>
      <c r="AV114" s="112"/>
      <c r="AW114" s="111"/>
      <c r="AX114" s="100">
        <f t="shared" ref="AX114:AX115" si="219">AU114+V114+X114</f>
        <v>2.0878685092620319</v>
      </c>
      <c r="AY114" s="100"/>
      <c r="AZ114" s="100">
        <f t="shared" ref="AZ114:AZ115" si="220">AB114+AX114</f>
        <v>2.3013983668377893</v>
      </c>
      <c r="BA114" s="112"/>
      <c r="BB114" s="100"/>
      <c r="BC114" s="100"/>
      <c r="BD114" s="100">
        <f t="shared" ref="BD114:BD115" si="221">Q114-AX114</f>
        <v>0.57919193029840788</v>
      </c>
      <c r="BE114" s="100"/>
      <c r="BF114" s="100">
        <f t="shared" ref="BF114:BF115" si="222">Q114-AZ114</f>
        <v>0.3656620727226505</v>
      </c>
      <c r="BG114" s="100"/>
      <c r="BH114" s="100">
        <f t="shared" ref="BH114:BH115" si="223">BF114-BJ114</f>
        <v>0.50127343912753952</v>
      </c>
      <c r="BI114" s="100"/>
      <c r="BJ114" s="100">
        <f t="shared" ref="BJ114:BJ115" si="224">T114-AU114</f>
        <v>-0.13561136640488902</v>
      </c>
      <c r="BK114" s="57"/>
    </row>
    <row r="115" spans="1:63" ht="13.15" x14ac:dyDescent="0.4">
      <c r="A115" s="8">
        <v>41579</v>
      </c>
      <c r="B115" s="28"/>
      <c r="C115" s="58"/>
      <c r="D115" s="100">
        <f>Data!D108+'Economic Model'!C$63</f>
        <v>1.9611904761904764</v>
      </c>
      <c r="E115" s="101"/>
      <c r="F115" s="102">
        <f>Data!F108+'Economic Model'!C$64</f>
        <v>206.44736842105263</v>
      </c>
      <c r="G115" s="101"/>
      <c r="H115" s="100">
        <f>Data!H108+'Economic Model'!C$65</f>
        <v>4.3354605263157904</v>
      </c>
      <c r="I115" s="101"/>
      <c r="J115" s="103">
        <f>Data!J108+'Economic Model'!C$66</f>
        <v>5.58</v>
      </c>
      <c r="K115" s="92"/>
      <c r="L115" s="16"/>
      <c r="M115" s="100">
        <f t="shared" si="211"/>
        <v>1.9611904761904764</v>
      </c>
      <c r="N115" s="115"/>
      <c r="O115" s="100">
        <f>F115/2000*'Economic Model'!C$32/'Economic Model'!C$30</f>
        <v>0.62671522556390979</v>
      </c>
      <c r="P115" s="100"/>
      <c r="Q115" s="100">
        <f t="shared" si="212"/>
        <v>2.5879057017543863</v>
      </c>
      <c r="R115" s="117"/>
      <c r="S115" s="115"/>
      <c r="T115" s="100">
        <f>H115/'Economic Model'!C$30</f>
        <v>1.5483787593984966</v>
      </c>
      <c r="U115" s="115"/>
      <c r="V115" s="100">
        <f>J115/1000*'Economic Model'!C$33</f>
        <v>0.16739999999999999</v>
      </c>
      <c r="W115" s="115"/>
      <c r="X115" s="100">
        <f>('Economic Model'!H$43+'Economic Model'!H$51)/100</f>
        <v>0.21914999999999998</v>
      </c>
      <c r="Y115" s="115"/>
      <c r="Z115" s="100">
        <f t="shared" si="213"/>
        <v>1.9349287593984965</v>
      </c>
      <c r="AA115" s="115"/>
      <c r="AB115" s="100">
        <f>'Economic Model'!H$58/100</f>
        <v>0.2135298575757576</v>
      </c>
      <c r="AC115" s="115"/>
      <c r="AD115" s="100">
        <f t="shared" si="214"/>
        <v>2.1484586169742541</v>
      </c>
      <c r="AE115" s="115"/>
      <c r="AF115" s="100">
        <f t="shared" si="215"/>
        <v>1.5217433914103444</v>
      </c>
      <c r="AG115" s="112"/>
      <c r="AH115" s="100"/>
      <c r="AI115" s="100">
        <f>Q115-T115-V115-('Economic Model'!H$49/100)</f>
        <v>0.83362694235588974</v>
      </c>
      <c r="AJ115" s="100"/>
      <c r="AK115" s="100">
        <f t="shared" si="216"/>
        <v>0.65297694235588977</v>
      </c>
      <c r="AL115" s="100"/>
      <c r="AM115" s="100">
        <f t="shared" si="217"/>
        <v>0.43944708478013217</v>
      </c>
      <c r="AN115" s="87"/>
      <c r="AO115" s="15"/>
      <c r="AP115" s="88"/>
      <c r="AQ115" s="100">
        <f>'Returns per Bu.'!AJ115/'Economic Model'!C$30</f>
        <v>0.58797909407665505</v>
      </c>
      <c r="AR115" s="100"/>
      <c r="AS115" s="100">
        <f t="shared" si="218"/>
        <v>1.1329794679435703</v>
      </c>
      <c r="AT115" s="100"/>
      <c r="AU115" s="100">
        <f>'Returns per Bu.'!AN115/'Economic Model'!C$30</f>
        <v>1.7209585620202255</v>
      </c>
      <c r="AV115" s="112"/>
      <c r="AW115" s="111"/>
      <c r="AX115" s="100">
        <f t="shared" si="219"/>
        <v>2.1075085620202256</v>
      </c>
      <c r="AY115" s="100"/>
      <c r="AZ115" s="100">
        <f t="shared" si="220"/>
        <v>2.3210384195959834</v>
      </c>
      <c r="BA115" s="112"/>
      <c r="BB115" s="100"/>
      <c r="BC115" s="100"/>
      <c r="BD115" s="100">
        <f t="shared" si="221"/>
        <v>0.48039713973416065</v>
      </c>
      <c r="BE115" s="100"/>
      <c r="BF115" s="100">
        <f t="shared" si="222"/>
        <v>0.26686728215840283</v>
      </c>
      <c r="BG115" s="100"/>
      <c r="BH115" s="100">
        <f t="shared" si="223"/>
        <v>0.43944708478013172</v>
      </c>
      <c r="BI115" s="100"/>
      <c r="BJ115" s="100">
        <f t="shared" si="224"/>
        <v>-0.17257980262172889</v>
      </c>
      <c r="BK115" s="57"/>
    </row>
    <row r="116" spans="1:63" ht="13.15" x14ac:dyDescent="0.4">
      <c r="A116" s="75">
        <v>41609</v>
      </c>
      <c r="B116" s="30"/>
      <c r="C116" s="63"/>
      <c r="D116" s="104">
        <f>Data!D109+'Economic Model'!C$63</f>
        <v>2.3029545454545461</v>
      </c>
      <c r="E116" s="105"/>
      <c r="F116" s="106">
        <f>Data!F109+'Economic Model'!C$64</f>
        <v>212.1904761904762</v>
      </c>
      <c r="G116" s="105"/>
      <c r="H116" s="104">
        <f>Data!H109+'Economic Model'!C$65</f>
        <v>4.34547619047619</v>
      </c>
      <c r="I116" s="105"/>
      <c r="J116" s="107">
        <f>Data!J109+'Economic Model'!C$66</f>
        <v>5.98</v>
      </c>
      <c r="K116" s="94"/>
      <c r="L116" s="78"/>
      <c r="M116" s="104">
        <f t="shared" ref="M116" si="225">D116</f>
        <v>2.3029545454545461</v>
      </c>
      <c r="N116" s="118"/>
      <c r="O116" s="104">
        <f>F116/2000*'Economic Model'!C$32/'Economic Model'!C$30</f>
        <v>0.64414965986394568</v>
      </c>
      <c r="P116" s="104"/>
      <c r="Q116" s="104">
        <f t="shared" ref="Q116" si="226">M116+O116</f>
        <v>2.9471042053184919</v>
      </c>
      <c r="R116" s="120"/>
      <c r="S116" s="118"/>
      <c r="T116" s="104">
        <f>H116/'Economic Model'!C$30</f>
        <v>1.5519557823129251</v>
      </c>
      <c r="U116" s="118"/>
      <c r="V116" s="104">
        <f>J116/1000*'Economic Model'!C$33</f>
        <v>0.1794</v>
      </c>
      <c r="W116" s="118"/>
      <c r="X116" s="104">
        <f>('Economic Model'!H$43+'Economic Model'!H$51)/100</f>
        <v>0.21914999999999998</v>
      </c>
      <c r="Y116" s="118"/>
      <c r="Z116" s="104">
        <f t="shared" ref="Z116" si="227">T116+V116+X116</f>
        <v>1.950505782312925</v>
      </c>
      <c r="AA116" s="118"/>
      <c r="AB116" s="104">
        <f>'Economic Model'!H$58/100</f>
        <v>0.2135298575757576</v>
      </c>
      <c r="AC116" s="118"/>
      <c r="AD116" s="104">
        <f t="shared" ref="AD116" si="228">Z116+AB116</f>
        <v>2.1640356398886826</v>
      </c>
      <c r="AE116" s="118"/>
      <c r="AF116" s="104">
        <f t="shared" ref="AF116" si="229">AD116-O116</f>
        <v>1.5198859800247368</v>
      </c>
      <c r="AG116" s="114"/>
      <c r="AH116" s="104"/>
      <c r="AI116" s="104">
        <f>Q116-T116-V116-('Economic Model'!H$49/100)</f>
        <v>1.1772484230055669</v>
      </c>
      <c r="AJ116" s="104"/>
      <c r="AK116" s="104">
        <f t="shared" ref="AK116" si="230">Q116-Z116</f>
        <v>0.99659842300556689</v>
      </c>
      <c r="AL116" s="104"/>
      <c r="AM116" s="104">
        <f t="shared" ref="AM116" si="231">Q116-AD116</f>
        <v>0.78306856542980929</v>
      </c>
      <c r="AN116" s="89"/>
      <c r="AO116" s="72"/>
      <c r="AP116" s="90"/>
      <c r="AQ116" s="104">
        <f>'Returns per Bu.'!AJ116/'Economic Model'!C$30</f>
        <v>0.58797909407665505</v>
      </c>
      <c r="AR116" s="104"/>
      <c r="AS116" s="104">
        <f t="shared" ref="AS116" si="232">AU116-AQ116</f>
        <v>1.1367195207017642</v>
      </c>
      <c r="AT116" s="104"/>
      <c r="AU116" s="104">
        <f>'Returns per Bu.'!AN116/'Economic Model'!C$30</f>
        <v>1.7246986147784191</v>
      </c>
      <c r="AV116" s="114"/>
      <c r="AW116" s="113"/>
      <c r="AX116" s="104">
        <f t="shared" ref="AX116" si="233">AU116+V116+X116</f>
        <v>2.1232486147784191</v>
      </c>
      <c r="AY116" s="104"/>
      <c r="AZ116" s="104">
        <f t="shared" ref="AZ116" si="234">AB116+AX116</f>
        <v>2.3367784723541769</v>
      </c>
      <c r="BA116" s="114"/>
      <c r="BB116" s="104"/>
      <c r="BC116" s="104"/>
      <c r="BD116" s="104">
        <f t="shared" ref="BD116" si="235">Q116-AX116</f>
        <v>0.82385559054007285</v>
      </c>
      <c r="BE116" s="104"/>
      <c r="BF116" s="104">
        <f t="shared" ref="BF116" si="236">Q116-AZ116</f>
        <v>0.61032573296431503</v>
      </c>
      <c r="BG116" s="104"/>
      <c r="BH116" s="104">
        <f t="shared" ref="BH116" si="237">BF116-BJ116</f>
        <v>0.78306856542980907</v>
      </c>
      <c r="BI116" s="104"/>
      <c r="BJ116" s="104">
        <f t="shared" ref="BJ116" si="238">T116-AU116</f>
        <v>-0.17274283246549405</v>
      </c>
      <c r="BK116" s="71"/>
    </row>
    <row r="117" spans="1:63" s="28" customFormat="1" ht="13.15" x14ac:dyDescent="0.4">
      <c r="A117" s="285">
        <v>41640</v>
      </c>
      <c r="C117" s="58"/>
      <c r="D117" s="100">
        <f>Data!D110+'Economic Model'!C$63</f>
        <v>2.0704545454545444</v>
      </c>
      <c r="E117" s="101"/>
      <c r="F117" s="102">
        <f>Data!F110+'Economic Model'!C$64</f>
        <v>168.16666666666666</v>
      </c>
      <c r="G117" s="101"/>
      <c r="H117" s="100">
        <f>Data!H110+'Economic Model'!C$65</f>
        <v>4.2671422619047616</v>
      </c>
      <c r="I117" s="101"/>
      <c r="J117" s="103">
        <f>Data!J110+'Economic Model'!C$66</f>
        <v>7.2</v>
      </c>
      <c r="K117" s="92"/>
      <c r="L117" s="16"/>
      <c r="M117" s="100">
        <f t="shared" ref="M117" si="239">D117</f>
        <v>2.0704545454545444</v>
      </c>
      <c r="N117" s="115"/>
      <c r="O117" s="100">
        <f>F117/2000*'Economic Model'!C$32/'Economic Model'!C$30</f>
        <v>0.51050595238095242</v>
      </c>
      <c r="P117" s="100"/>
      <c r="Q117" s="100">
        <f t="shared" ref="Q117" si="240">M117+O117</f>
        <v>2.580960497835497</v>
      </c>
      <c r="R117" s="117"/>
      <c r="S117" s="115"/>
      <c r="T117" s="100">
        <f>H117/'Economic Model'!C$30</f>
        <v>1.5239793792517007</v>
      </c>
      <c r="U117" s="115"/>
      <c r="V117" s="100">
        <f>J117/1000*'Economic Model'!C$33</f>
        <v>0.216</v>
      </c>
      <c r="W117" s="115"/>
      <c r="X117" s="100">
        <f>('Economic Model'!H$43+'Economic Model'!H$51)/100</f>
        <v>0.21914999999999998</v>
      </c>
      <c r="Y117" s="115"/>
      <c r="Z117" s="100">
        <f t="shared" ref="Z117" si="241">T117+V117+X117</f>
        <v>1.9591293792517006</v>
      </c>
      <c r="AA117" s="115"/>
      <c r="AB117" s="100">
        <f>'Economic Model'!H$58/100</f>
        <v>0.2135298575757576</v>
      </c>
      <c r="AC117" s="115"/>
      <c r="AD117" s="100">
        <f t="shared" ref="AD117" si="242">Z117+AB117</f>
        <v>2.1726592368274584</v>
      </c>
      <c r="AE117" s="115"/>
      <c r="AF117" s="100">
        <f t="shared" ref="AF117" si="243">AD117-O117</f>
        <v>1.6621532844465059</v>
      </c>
      <c r="AG117" s="112"/>
      <c r="AH117" s="100"/>
      <c r="AI117" s="100">
        <f>Q117-T117-V117-('Economic Model'!H$49/100)</f>
        <v>0.80248111858379634</v>
      </c>
      <c r="AJ117" s="100"/>
      <c r="AK117" s="100">
        <f t="shared" ref="AK117" si="244">Q117-Z117</f>
        <v>0.62183111858379636</v>
      </c>
      <c r="AL117" s="100"/>
      <c r="AM117" s="100">
        <f t="shared" ref="AM117" si="245">Q117-AD117</f>
        <v>0.40830126100803854</v>
      </c>
      <c r="AN117" s="87"/>
      <c r="AO117" s="17"/>
      <c r="AP117" s="88"/>
      <c r="AQ117" s="100">
        <f>'Returns per Bu.'!AJ117/'Economic Model'!C$30</f>
        <v>0.58797909407665505</v>
      </c>
      <c r="AR117" s="100"/>
      <c r="AS117" s="100">
        <f t="shared" ref="AS117" si="246">AU117-AQ117</f>
        <v>1.1404595734599576</v>
      </c>
      <c r="AT117" s="100"/>
      <c r="AU117" s="100">
        <f>'Returns per Bu.'!AN117/'Economic Model'!C$30</f>
        <v>1.7284386675366126</v>
      </c>
      <c r="AV117" s="112"/>
      <c r="AW117" s="111"/>
      <c r="AX117" s="100">
        <f t="shared" ref="AX117" si="247">AU117+V117+X117</f>
        <v>2.1635886675366125</v>
      </c>
      <c r="AY117" s="100"/>
      <c r="AZ117" s="100">
        <f t="shared" ref="AZ117" si="248">AB117+AX117</f>
        <v>2.3771185251123699</v>
      </c>
      <c r="BA117" s="112"/>
      <c r="BB117" s="100"/>
      <c r="BC117" s="100"/>
      <c r="BD117" s="100">
        <f t="shared" ref="BD117" si="249">Q117-AX117</f>
        <v>0.41737183029888447</v>
      </c>
      <c r="BE117" s="100"/>
      <c r="BF117" s="100">
        <f t="shared" ref="BF117" si="250">Q117-AZ117</f>
        <v>0.2038419727231271</v>
      </c>
      <c r="BG117" s="100"/>
      <c r="BH117" s="100">
        <f t="shared" ref="BH117" si="251">BF117-BJ117</f>
        <v>0.40830126100803898</v>
      </c>
      <c r="BI117" s="100"/>
      <c r="BJ117" s="100">
        <f t="shared" ref="BJ117" si="252">T117-AU117</f>
        <v>-0.20445928828491189</v>
      </c>
      <c r="BK117" s="57"/>
    </row>
    <row r="118" spans="1:63" ht="13.15" x14ac:dyDescent="0.4">
      <c r="A118" s="206">
        <v>41671</v>
      </c>
      <c r="B118" s="28"/>
      <c r="C118" s="58"/>
      <c r="D118" s="100">
        <f>Data!D111+'Economic Model'!C$63</f>
        <v>1.9445000000000001</v>
      </c>
      <c r="E118" s="101"/>
      <c r="F118" s="102">
        <f>Data!F111+'Economic Model'!C$64</f>
        <v>202.13157894736841</v>
      </c>
      <c r="G118" s="101"/>
      <c r="H118" s="100">
        <f>Data!H111+'Economic Model'!C$65</f>
        <v>4.4448355263157904</v>
      </c>
      <c r="I118" s="101"/>
      <c r="J118" s="103">
        <f>Data!J111+'Economic Model'!C$66</f>
        <v>8.77</v>
      </c>
      <c r="K118" s="92"/>
      <c r="L118" s="16"/>
      <c r="M118" s="100">
        <f t="shared" ref="M118" si="253">D118</f>
        <v>1.9445000000000001</v>
      </c>
      <c r="N118" s="115"/>
      <c r="O118" s="100">
        <f>F118/2000*'Economic Model'!C$32/'Economic Model'!C$30</f>
        <v>0.61361372180451124</v>
      </c>
      <c r="P118" s="100"/>
      <c r="Q118" s="100">
        <f t="shared" ref="Q118" si="254">M118+O118</f>
        <v>2.5581137218045114</v>
      </c>
      <c r="R118" s="117"/>
      <c r="S118" s="115"/>
      <c r="T118" s="100">
        <f>H118/'Economic Model'!C$30</f>
        <v>1.5874412593984966</v>
      </c>
      <c r="U118" s="115"/>
      <c r="V118" s="100">
        <f>J118/1000*'Economic Model'!C$33</f>
        <v>0.2631</v>
      </c>
      <c r="W118" s="115"/>
      <c r="X118" s="100">
        <f>('Economic Model'!H$43+'Economic Model'!H$51)/100</f>
        <v>0.21914999999999998</v>
      </c>
      <c r="Y118" s="115"/>
      <c r="Z118" s="100">
        <f t="shared" ref="Z118" si="255">T118+V118+X118</f>
        <v>2.0696912593984966</v>
      </c>
      <c r="AA118" s="115"/>
      <c r="AB118" s="100">
        <f>'Economic Model'!H$58/100</f>
        <v>0.2135298575757576</v>
      </c>
      <c r="AC118" s="115"/>
      <c r="AD118" s="100">
        <f t="shared" ref="AD118" si="256">Z118+AB118</f>
        <v>2.2832211169742544</v>
      </c>
      <c r="AE118" s="115"/>
      <c r="AF118" s="100">
        <f t="shared" ref="AF118" si="257">AD118-O118</f>
        <v>1.6696073951697432</v>
      </c>
      <c r="AG118" s="112"/>
      <c r="AH118" s="100"/>
      <c r="AI118" s="100">
        <f>Q118-T118-V118-('Economic Model'!H$49/100)</f>
        <v>0.66907246240601481</v>
      </c>
      <c r="AJ118" s="100"/>
      <c r="AK118" s="100">
        <f t="shared" ref="AK118" si="258">Q118-Z118</f>
        <v>0.48842246240601472</v>
      </c>
      <c r="AL118" s="100"/>
      <c r="AM118" s="100">
        <f t="shared" ref="AM118" si="259">Q118-AD118</f>
        <v>0.2748926048302569</v>
      </c>
      <c r="AN118" s="87"/>
      <c r="AO118" s="17"/>
      <c r="AP118" s="88"/>
      <c r="AQ118" s="100">
        <f>'Returns per Bu.'!AJ118/'Economic Model'!C$30</f>
        <v>0.58797909407665505</v>
      </c>
      <c r="AR118" s="100"/>
      <c r="AS118" s="100">
        <f t="shared" ref="AS118:AS136" si="260">AU118-AQ118</f>
        <v>1.1441996262181511</v>
      </c>
      <c r="AT118" s="100"/>
      <c r="AU118" s="100">
        <f>'Returns per Bu.'!AN118/'Economic Model'!C$30</f>
        <v>1.7321787202948062</v>
      </c>
      <c r="AV118" s="112"/>
      <c r="AW118" s="111"/>
      <c r="AX118" s="100">
        <f t="shared" ref="AX118" si="261">AU118+V118+X118</f>
        <v>2.2144287202948063</v>
      </c>
      <c r="AY118" s="100"/>
      <c r="AZ118" s="100">
        <f t="shared" ref="AZ118" si="262">AB118+AX118</f>
        <v>2.4279585778705641</v>
      </c>
      <c r="BA118" s="112"/>
      <c r="BB118" s="100"/>
      <c r="BC118" s="100"/>
      <c r="BD118" s="100">
        <f t="shared" ref="BD118" si="263">Q118-AX118</f>
        <v>0.34368500150970505</v>
      </c>
      <c r="BE118" s="100"/>
      <c r="BF118" s="100">
        <f t="shared" ref="BF118" si="264">Q118-AZ118</f>
        <v>0.13015514393394723</v>
      </c>
      <c r="BG118" s="100"/>
      <c r="BH118" s="100">
        <f t="shared" ref="BH118" si="265">BF118-BJ118</f>
        <v>0.2748926048302569</v>
      </c>
      <c r="BI118" s="100"/>
      <c r="BJ118" s="100">
        <f t="shared" ref="BJ118" si="266">T118-AU118</f>
        <v>-0.14473746089630968</v>
      </c>
      <c r="BK118" s="57"/>
    </row>
    <row r="119" spans="1:63" ht="13.15" x14ac:dyDescent="0.4">
      <c r="A119" s="206">
        <v>41699</v>
      </c>
      <c r="B119" s="28"/>
      <c r="C119" s="58"/>
      <c r="D119" s="100">
        <f>Data!D112+'Economic Model'!C$63</f>
        <v>2.4778571428571428</v>
      </c>
      <c r="E119" s="101"/>
      <c r="F119" s="102">
        <f>Data!F112+'Economic Model'!C$64</f>
        <v>236.13095238095238</v>
      </c>
      <c r="G119" s="101"/>
      <c r="H119" s="100">
        <f>Data!H112+'Economic Model'!C$65</f>
        <v>4.6688095238095242</v>
      </c>
      <c r="I119" s="101"/>
      <c r="J119" s="103">
        <f>Data!J112+'Economic Model'!C$66</f>
        <v>8.8699999999999992</v>
      </c>
      <c r="K119" s="92"/>
      <c r="L119" s="16"/>
      <c r="M119" s="100">
        <f t="shared" ref="M119:M124" si="267">D119</f>
        <v>2.4778571428571428</v>
      </c>
      <c r="N119" s="115"/>
      <c r="O119" s="100">
        <f>F119/2000*'Economic Model'!C$32/'Economic Model'!C$30</f>
        <v>0.71682610544217684</v>
      </c>
      <c r="P119" s="100"/>
      <c r="Q119" s="100">
        <f t="shared" ref="Q119:Q124" si="268">M119+O119</f>
        <v>3.1946832482993197</v>
      </c>
      <c r="R119" s="117"/>
      <c r="S119" s="115"/>
      <c r="T119" s="100">
        <f>H119/'Economic Model'!C$30</f>
        <v>1.6674319727891158</v>
      </c>
      <c r="U119" s="115"/>
      <c r="V119" s="100">
        <f>J119/1000*'Economic Model'!C$33</f>
        <v>0.2661</v>
      </c>
      <c r="W119" s="115"/>
      <c r="X119" s="100">
        <f>('Economic Model'!H$43+'Economic Model'!H$51)/100</f>
        <v>0.21914999999999998</v>
      </c>
      <c r="Y119" s="115"/>
      <c r="Z119" s="100">
        <f t="shared" ref="Z119:Z124" si="269">T119+V119+X119</f>
        <v>2.1526819727891158</v>
      </c>
      <c r="AA119" s="115"/>
      <c r="AB119" s="100">
        <f>'Economic Model'!H$58/100</f>
        <v>0.2135298575757576</v>
      </c>
      <c r="AC119" s="115"/>
      <c r="AD119" s="100">
        <f t="shared" ref="AD119:AD124" si="270">Z119+AB119</f>
        <v>2.3662118303648736</v>
      </c>
      <c r="AE119" s="115"/>
      <c r="AF119" s="100">
        <f t="shared" ref="AF119:AF124" si="271">AD119-O119</f>
        <v>1.6493857249226966</v>
      </c>
      <c r="AG119" s="112"/>
      <c r="AH119" s="100"/>
      <c r="AI119" s="100">
        <f>Q119-T119-V119-('Economic Model'!H$49/100)</f>
        <v>1.2226512755102039</v>
      </c>
      <c r="AJ119" s="100"/>
      <c r="AK119" s="100">
        <f t="shared" ref="AK119:AK124" si="272">Q119-Z119</f>
        <v>1.0420012755102039</v>
      </c>
      <c r="AL119" s="100"/>
      <c r="AM119" s="100">
        <f t="shared" ref="AM119:AM124" si="273">Q119-AD119</f>
        <v>0.82847141793444612</v>
      </c>
      <c r="AN119" s="87"/>
      <c r="AO119" s="15"/>
      <c r="AP119" s="88"/>
      <c r="AQ119" s="100">
        <f>'Returns per Bu.'!AJ119/'Economic Model'!C$30</f>
        <v>0.58797909407665505</v>
      </c>
      <c r="AR119" s="100"/>
      <c r="AS119" s="100">
        <f t="shared" si="260"/>
        <v>1.147939678976345</v>
      </c>
      <c r="AT119" s="100"/>
      <c r="AU119" s="100">
        <f>'Returns per Bu.'!AN119/'Economic Model'!C$30</f>
        <v>1.7359187730529999</v>
      </c>
      <c r="AV119" s="100"/>
      <c r="AW119" s="111"/>
      <c r="AX119" s="100">
        <f t="shared" ref="AX119:AX124" si="274">AU119+V119+X119</f>
        <v>2.2211687730529999</v>
      </c>
      <c r="AY119" s="100"/>
      <c r="AZ119" s="100">
        <f t="shared" ref="AZ119:AZ124" si="275">AB119+AX119</f>
        <v>2.4346986306287572</v>
      </c>
      <c r="BA119" s="112"/>
      <c r="BB119" s="100"/>
      <c r="BC119" s="100"/>
      <c r="BD119" s="100">
        <f t="shared" ref="BD119:BD124" si="276">Q119-AX119</f>
        <v>0.97351447524631984</v>
      </c>
      <c r="BE119" s="100"/>
      <c r="BF119" s="100">
        <f t="shared" ref="BF119:BF124" si="277">Q119-AZ119</f>
        <v>0.75998461767056247</v>
      </c>
      <c r="BG119" s="100"/>
      <c r="BH119" s="100">
        <f t="shared" ref="BH119:BH124" si="278">BF119-BJ119</f>
        <v>0.82847141793444656</v>
      </c>
      <c r="BI119" s="100"/>
      <c r="BJ119" s="100">
        <f t="shared" ref="BJ119:BJ124" si="279">T119-AU119</f>
        <v>-6.8486800263884096E-2</v>
      </c>
      <c r="BK119" s="57"/>
    </row>
    <row r="120" spans="1:63" ht="13.15" x14ac:dyDescent="0.4">
      <c r="A120" s="206">
        <v>41730</v>
      </c>
      <c r="B120" s="28"/>
      <c r="C120" s="58"/>
      <c r="D120" s="100">
        <f>Data!D113+'Economic Model'!C$63</f>
        <v>2.7863636363636357</v>
      </c>
      <c r="E120" s="101"/>
      <c r="F120" s="102">
        <f>Data!F113+'Economic Model'!C$64</f>
        <v>233.0952380952381</v>
      </c>
      <c r="G120" s="101"/>
      <c r="H120" s="100">
        <f>Data!H113+'Economic Model'!C$65</f>
        <v>4.8590119047619051</v>
      </c>
      <c r="I120" s="101"/>
      <c r="J120" s="103">
        <f>Data!J113+'Economic Model'!C$66</f>
        <v>7.91</v>
      </c>
      <c r="K120" s="92"/>
      <c r="L120" s="16"/>
      <c r="M120" s="100">
        <f t="shared" si="267"/>
        <v>2.7863636363636357</v>
      </c>
      <c r="N120" s="115"/>
      <c r="O120" s="100">
        <f>F120/2000*'Economic Model'!C$32/'Economic Model'!C$30</f>
        <v>0.70761054421768721</v>
      </c>
      <c r="P120" s="100"/>
      <c r="Q120" s="100">
        <f t="shared" si="268"/>
        <v>3.4939741805813229</v>
      </c>
      <c r="R120" s="117"/>
      <c r="S120" s="115"/>
      <c r="T120" s="100">
        <f>H120/'Economic Model'!C$30</f>
        <v>1.7353613945578235</v>
      </c>
      <c r="U120" s="115"/>
      <c r="V120" s="100">
        <f>J120/1000*'Economic Model'!C$33</f>
        <v>0.23730000000000001</v>
      </c>
      <c r="W120" s="115"/>
      <c r="X120" s="100">
        <f>('Economic Model'!H$43+'Economic Model'!H$51)/100</f>
        <v>0.21914999999999998</v>
      </c>
      <c r="Y120" s="115"/>
      <c r="Z120" s="100">
        <f t="shared" si="269"/>
        <v>2.1918113945578237</v>
      </c>
      <c r="AA120" s="115"/>
      <c r="AB120" s="100">
        <f>'Economic Model'!H$58/100</f>
        <v>0.2135298575757576</v>
      </c>
      <c r="AC120" s="115"/>
      <c r="AD120" s="100">
        <f t="shared" si="270"/>
        <v>2.4053412521335815</v>
      </c>
      <c r="AE120" s="115"/>
      <c r="AF120" s="100">
        <f t="shared" si="271"/>
        <v>1.6977307079158943</v>
      </c>
      <c r="AG120" s="112"/>
      <c r="AH120" s="100"/>
      <c r="AI120" s="100">
        <f>Q120-T120-V120-('Economic Model'!H$49/100)</f>
        <v>1.4828127860234994</v>
      </c>
      <c r="AJ120" s="100"/>
      <c r="AK120" s="100">
        <f t="shared" si="272"/>
        <v>1.3021627860234992</v>
      </c>
      <c r="AL120" s="100"/>
      <c r="AM120" s="100">
        <f t="shared" si="273"/>
        <v>1.0886329284477414</v>
      </c>
      <c r="AN120" s="87"/>
      <c r="AO120" s="15"/>
      <c r="AP120" s="88"/>
      <c r="AQ120" s="100">
        <f>'Returns per Bu.'!AJ120/'Economic Model'!C$30</f>
        <v>0.58797909407665505</v>
      </c>
      <c r="AR120" s="100"/>
      <c r="AS120" s="100">
        <f t="shared" si="260"/>
        <v>1.1516797317345384</v>
      </c>
      <c r="AT120" s="100"/>
      <c r="AU120" s="100">
        <f>'Returns per Bu.'!AN120/'Economic Model'!C$30</f>
        <v>1.7396588258111934</v>
      </c>
      <c r="AV120" s="100"/>
      <c r="AW120" s="111"/>
      <c r="AX120" s="100">
        <f t="shared" si="274"/>
        <v>2.1961088258111934</v>
      </c>
      <c r="AY120" s="100"/>
      <c r="AZ120" s="100">
        <f t="shared" si="275"/>
        <v>2.4096386833869508</v>
      </c>
      <c r="BA120" s="112"/>
      <c r="BB120" s="100"/>
      <c r="BC120" s="100"/>
      <c r="BD120" s="100">
        <f t="shared" si="276"/>
        <v>1.2978653547701295</v>
      </c>
      <c r="BE120" s="100"/>
      <c r="BF120" s="100">
        <f t="shared" si="277"/>
        <v>1.0843354971943722</v>
      </c>
      <c r="BG120" s="100"/>
      <c r="BH120" s="100">
        <f t="shared" si="278"/>
        <v>1.0886329284477421</v>
      </c>
      <c r="BI120" s="100"/>
      <c r="BJ120" s="100">
        <f t="shared" si="279"/>
        <v>-4.2974312533698988E-3</v>
      </c>
      <c r="BK120" s="57"/>
    </row>
    <row r="121" spans="1:63" ht="13.15" x14ac:dyDescent="0.4">
      <c r="A121" s="206">
        <v>41760</v>
      </c>
      <c r="B121" s="28"/>
      <c r="C121" s="58"/>
      <c r="D121" s="100">
        <f>Data!D114+'Economic Model'!C$63</f>
        <v>2.2397727272727264</v>
      </c>
      <c r="E121" s="101"/>
      <c r="F121" s="102">
        <f>Data!F114+'Economic Model'!C$64</f>
        <v>213.92857142857142</v>
      </c>
      <c r="G121" s="101"/>
      <c r="H121" s="100">
        <f>Data!H114+'Economic Model'!C$65</f>
        <v>4.7784523809523813</v>
      </c>
      <c r="I121" s="101"/>
      <c r="J121" s="103">
        <f>Data!J114+'Economic Model'!C$66</f>
        <v>7.78</v>
      </c>
      <c r="K121" s="92"/>
      <c r="L121" s="16"/>
      <c r="M121" s="100">
        <f t="shared" si="267"/>
        <v>2.2397727272727264</v>
      </c>
      <c r="N121" s="115"/>
      <c r="O121" s="100">
        <f>F121/2000*'Economic Model'!C$32/'Economic Model'!C$30</f>
        <v>0.64942602040816322</v>
      </c>
      <c r="P121" s="100"/>
      <c r="Q121" s="100">
        <f t="shared" si="268"/>
        <v>2.8891987476808896</v>
      </c>
      <c r="R121" s="117"/>
      <c r="S121" s="115"/>
      <c r="T121" s="100">
        <f>H121/'Economic Model'!C$30</f>
        <v>1.706590136054422</v>
      </c>
      <c r="U121" s="115"/>
      <c r="V121" s="100">
        <f>J121/1000*'Economic Model'!C$33</f>
        <v>0.23340000000000002</v>
      </c>
      <c r="W121" s="115"/>
      <c r="X121" s="100">
        <f>('Economic Model'!H$43+'Economic Model'!H$51)/100</f>
        <v>0.21914999999999998</v>
      </c>
      <c r="Y121" s="115"/>
      <c r="Z121" s="100">
        <f t="shared" si="269"/>
        <v>2.1591401360544222</v>
      </c>
      <c r="AA121" s="115"/>
      <c r="AB121" s="100">
        <f>'Economic Model'!H$58/100</f>
        <v>0.2135298575757576</v>
      </c>
      <c r="AC121" s="115"/>
      <c r="AD121" s="100">
        <f t="shared" si="270"/>
        <v>2.3726699936301801</v>
      </c>
      <c r="AE121" s="115"/>
      <c r="AF121" s="100">
        <f t="shared" si="271"/>
        <v>1.7232439732220168</v>
      </c>
      <c r="AG121" s="112"/>
      <c r="AH121" s="100"/>
      <c r="AI121" s="100">
        <f>Q121-T121-V121-('Economic Model'!H$49/100)</f>
        <v>0.91070861162646755</v>
      </c>
      <c r="AJ121" s="100"/>
      <c r="AK121" s="100">
        <f t="shared" si="272"/>
        <v>0.73005861162646735</v>
      </c>
      <c r="AL121" s="100"/>
      <c r="AM121" s="100">
        <f t="shared" si="273"/>
        <v>0.51652875405070953</v>
      </c>
      <c r="AN121" s="87"/>
      <c r="AO121" s="15"/>
      <c r="AP121" s="88"/>
      <c r="AQ121" s="100">
        <f>'Returns per Bu.'!AJ121/'Economic Model'!C$30</f>
        <v>0.58797909407665505</v>
      </c>
      <c r="AR121" s="100"/>
      <c r="AS121" s="100">
        <f t="shared" si="260"/>
        <v>1.1554197844927319</v>
      </c>
      <c r="AT121" s="100"/>
      <c r="AU121" s="100">
        <f>'Returns per Bu.'!AN121/'Economic Model'!C$30</f>
        <v>1.743398878569387</v>
      </c>
      <c r="AV121" s="100"/>
      <c r="AW121" s="111"/>
      <c r="AX121" s="100">
        <f t="shared" si="274"/>
        <v>2.195948878569387</v>
      </c>
      <c r="AY121" s="100"/>
      <c r="AZ121" s="100">
        <f t="shared" si="275"/>
        <v>2.4094787361451449</v>
      </c>
      <c r="BA121" s="112"/>
      <c r="BB121" s="100"/>
      <c r="BC121" s="100"/>
      <c r="BD121" s="100">
        <f t="shared" si="276"/>
        <v>0.69324986911150255</v>
      </c>
      <c r="BE121" s="100"/>
      <c r="BF121" s="100">
        <f t="shared" si="277"/>
        <v>0.47972001153574473</v>
      </c>
      <c r="BG121" s="100"/>
      <c r="BH121" s="100">
        <f t="shared" si="278"/>
        <v>0.51652875405070975</v>
      </c>
      <c r="BI121" s="100"/>
      <c r="BJ121" s="100">
        <f t="shared" si="279"/>
        <v>-3.680874251496502E-2</v>
      </c>
      <c r="BK121" s="57"/>
    </row>
    <row r="122" spans="1:63" ht="13.15" x14ac:dyDescent="0.4">
      <c r="A122" s="206">
        <v>41791</v>
      </c>
      <c r="B122" s="28"/>
      <c r="C122" s="58"/>
      <c r="D122" s="100">
        <f>Data!D115+'Economic Model'!C$63</f>
        <v>2.2238095238095239</v>
      </c>
      <c r="E122" s="101"/>
      <c r="F122" s="102">
        <f>Data!F115+'Economic Model'!C$64</f>
        <v>167.21428571428572</v>
      </c>
      <c r="G122" s="101"/>
      <c r="H122" s="100">
        <f>Data!H115+'Economic Model'!C$65</f>
        <v>4.4533869047619055</v>
      </c>
      <c r="I122" s="101"/>
      <c r="J122" s="103">
        <f>Data!J115+'Economic Model'!C$66</f>
        <v>8.66</v>
      </c>
      <c r="K122" s="92"/>
      <c r="L122" s="16"/>
      <c r="M122" s="100">
        <f t="shared" si="267"/>
        <v>2.2238095238095239</v>
      </c>
      <c r="N122" s="115"/>
      <c r="O122" s="100">
        <f>F122/2000*'Economic Model'!C$32/'Economic Model'!C$30</f>
        <v>0.50761479591836745</v>
      </c>
      <c r="P122" s="100"/>
      <c r="Q122" s="100">
        <f t="shared" si="268"/>
        <v>2.7314243197278913</v>
      </c>
      <c r="R122" s="117"/>
      <c r="S122" s="115"/>
      <c r="T122" s="100">
        <f>H122/'Economic Model'!C$30</f>
        <v>1.590495323129252</v>
      </c>
      <c r="U122" s="115"/>
      <c r="V122" s="100">
        <f>J122/1000*'Economic Model'!C$33</f>
        <v>0.25979999999999998</v>
      </c>
      <c r="W122" s="115"/>
      <c r="X122" s="100">
        <f>('Economic Model'!H$43+'Economic Model'!H$51)/100</f>
        <v>0.21914999999999998</v>
      </c>
      <c r="Y122" s="115"/>
      <c r="Z122" s="100">
        <f t="shared" si="269"/>
        <v>2.0694453231292522</v>
      </c>
      <c r="AA122" s="115"/>
      <c r="AB122" s="100">
        <f>'Economic Model'!H$58/100</f>
        <v>0.2135298575757576</v>
      </c>
      <c r="AC122" s="115"/>
      <c r="AD122" s="100">
        <f t="shared" si="270"/>
        <v>2.2829751807050096</v>
      </c>
      <c r="AE122" s="115"/>
      <c r="AF122" s="100">
        <f t="shared" si="271"/>
        <v>1.7753603847866422</v>
      </c>
      <c r="AG122" s="112"/>
      <c r="AH122" s="100"/>
      <c r="AI122" s="100">
        <f>Q122-T122-V122-('Economic Model'!H$49/100)</f>
        <v>0.84262899659863932</v>
      </c>
      <c r="AJ122" s="100"/>
      <c r="AK122" s="100">
        <f t="shared" si="272"/>
        <v>0.66197899659863912</v>
      </c>
      <c r="AL122" s="100"/>
      <c r="AM122" s="100">
        <f t="shared" si="273"/>
        <v>0.44844913902288175</v>
      </c>
      <c r="AN122" s="87"/>
      <c r="AO122" s="15"/>
      <c r="AP122" s="88"/>
      <c r="AQ122" s="100">
        <f>'Returns per Bu.'!AJ122/'Economic Model'!C$30</f>
        <v>0.58797909407665505</v>
      </c>
      <c r="AR122" s="100"/>
      <c r="AS122" s="100">
        <f t="shared" si="260"/>
        <v>1.1591598372509258</v>
      </c>
      <c r="AT122" s="100"/>
      <c r="AU122" s="100">
        <f>'Returns per Bu.'!AN122/'Economic Model'!C$30</f>
        <v>1.7471389313275807</v>
      </c>
      <c r="AV122" s="100"/>
      <c r="AW122" s="111"/>
      <c r="AX122" s="100">
        <f t="shared" si="274"/>
        <v>2.2260889313275807</v>
      </c>
      <c r="AY122" s="100"/>
      <c r="AZ122" s="100">
        <f t="shared" si="275"/>
        <v>2.4396187889033385</v>
      </c>
      <c r="BA122" s="112"/>
      <c r="BB122" s="100"/>
      <c r="BC122" s="100"/>
      <c r="BD122" s="100">
        <f t="shared" si="276"/>
        <v>0.50533538840031067</v>
      </c>
      <c r="BE122" s="100"/>
      <c r="BF122" s="100">
        <f t="shared" si="277"/>
        <v>0.29180553082455285</v>
      </c>
      <c r="BG122" s="100"/>
      <c r="BH122" s="100">
        <f t="shared" si="278"/>
        <v>0.44844913902288153</v>
      </c>
      <c r="BI122" s="100"/>
      <c r="BJ122" s="100">
        <f t="shared" si="279"/>
        <v>-0.15664360819832868</v>
      </c>
      <c r="BK122" s="57"/>
    </row>
    <row r="123" spans="1:63" ht="13.15" x14ac:dyDescent="0.4">
      <c r="A123" s="206">
        <v>41821</v>
      </c>
      <c r="B123" s="28"/>
      <c r="C123" s="58"/>
      <c r="D123" s="100">
        <f>Data!D116+'Economic Model'!C$63</f>
        <v>2.0961363636363632</v>
      </c>
      <c r="E123" s="101"/>
      <c r="F123" s="102">
        <f>Data!F116+'Economic Model'!C$64</f>
        <v>129.56818181818181</v>
      </c>
      <c r="G123" s="101"/>
      <c r="H123" s="100">
        <f>Data!H116+'Economic Model'!C$65</f>
        <v>3.7986363636363638</v>
      </c>
      <c r="I123" s="101"/>
      <c r="J123" s="103">
        <f>Data!J116+'Economic Model'!C$66</f>
        <v>7.6</v>
      </c>
      <c r="K123" s="92"/>
      <c r="L123" s="16"/>
      <c r="M123" s="100">
        <f t="shared" si="267"/>
        <v>2.0961363636363632</v>
      </c>
      <c r="N123" s="115"/>
      <c r="O123" s="100">
        <f>F123/2000*'Economic Model'!C$32/'Economic Model'!C$30</f>
        <v>0.39333198051948048</v>
      </c>
      <c r="P123" s="100"/>
      <c r="Q123" s="100">
        <f t="shared" si="268"/>
        <v>2.4894683441558438</v>
      </c>
      <c r="R123" s="117"/>
      <c r="S123" s="115"/>
      <c r="T123" s="100">
        <f>H123/'Economic Model'!C$30</f>
        <v>1.3566558441558443</v>
      </c>
      <c r="U123" s="115"/>
      <c r="V123" s="100">
        <f>J123/1000*'Economic Model'!C$33</f>
        <v>0.22800000000000001</v>
      </c>
      <c r="W123" s="115"/>
      <c r="X123" s="100">
        <f>('Economic Model'!H$43+'Economic Model'!H$51)/100</f>
        <v>0.21914999999999998</v>
      </c>
      <c r="Y123" s="115"/>
      <c r="Z123" s="100">
        <f t="shared" si="269"/>
        <v>1.8038058441558442</v>
      </c>
      <c r="AA123" s="115"/>
      <c r="AB123" s="100">
        <f>'Economic Model'!H$58/100</f>
        <v>0.2135298575757576</v>
      </c>
      <c r="AC123" s="115"/>
      <c r="AD123" s="100">
        <f t="shared" si="270"/>
        <v>2.0173357017316018</v>
      </c>
      <c r="AE123" s="115"/>
      <c r="AF123" s="100">
        <f t="shared" si="271"/>
        <v>1.6240037212121212</v>
      </c>
      <c r="AG123" s="112"/>
      <c r="AH123" s="100"/>
      <c r="AI123" s="100">
        <f>Q123-T123-V123-('Economic Model'!H$49/100)</f>
        <v>0.8663124999999996</v>
      </c>
      <c r="AJ123" s="100"/>
      <c r="AK123" s="100">
        <f t="shared" si="272"/>
        <v>0.68566249999999962</v>
      </c>
      <c r="AL123" s="100"/>
      <c r="AM123" s="100">
        <f t="shared" si="273"/>
        <v>0.47213264242424202</v>
      </c>
      <c r="AN123" s="87"/>
      <c r="AO123" s="15"/>
      <c r="AP123" s="88"/>
      <c r="AQ123" s="100">
        <f>'Returns per Bu.'!AJ123/'Economic Model'!C$30</f>
        <v>0.58797909407665505</v>
      </c>
      <c r="AR123" s="100"/>
      <c r="AS123" s="100">
        <f t="shared" si="260"/>
        <v>1.1628998900091192</v>
      </c>
      <c r="AT123" s="100"/>
      <c r="AU123" s="100">
        <f>'Returns per Bu.'!AN123/'Economic Model'!C$30</f>
        <v>1.7508789840857741</v>
      </c>
      <c r="AV123" s="100"/>
      <c r="AW123" s="111"/>
      <c r="AX123" s="100">
        <f t="shared" si="274"/>
        <v>2.1980289840857741</v>
      </c>
      <c r="AY123" s="100"/>
      <c r="AZ123" s="100">
        <f t="shared" si="275"/>
        <v>2.4115588416615319</v>
      </c>
      <c r="BA123" s="112"/>
      <c r="BB123" s="100"/>
      <c r="BC123" s="100"/>
      <c r="BD123" s="100">
        <f t="shared" si="276"/>
        <v>0.29143936007006976</v>
      </c>
      <c r="BE123" s="100"/>
      <c r="BF123" s="100">
        <f t="shared" si="277"/>
        <v>7.7909502494311944E-2</v>
      </c>
      <c r="BG123" s="100"/>
      <c r="BH123" s="100">
        <f t="shared" si="278"/>
        <v>0.4721326424242418</v>
      </c>
      <c r="BI123" s="100"/>
      <c r="BJ123" s="100">
        <f t="shared" si="279"/>
        <v>-0.39422313992992986</v>
      </c>
      <c r="BK123" s="57"/>
    </row>
    <row r="124" spans="1:63" ht="13.15" x14ac:dyDescent="0.4">
      <c r="A124" s="206">
        <v>41852</v>
      </c>
      <c r="B124" s="28"/>
      <c r="C124" s="58"/>
      <c r="D124" s="100">
        <f>Data!D117+'Economic Model'!C$63</f>
        <v>2.0964285714285715</v>
      </c>
      <c r="E124" s="101"/>
      <c r="F124" s="102">
        <f>Data!F117+'Economic Model'!C$64</f>
        <v>107.91666666666667</v>
      </c>
      <c r="G124" s="101"/>
      <c r="H124" s="100">
        <f>Data!H117+'Economic Model'!C$65</f>
        <v>3.5396428571428582</v>
      </c>
      <c r="I124" s="101"/>
      <c r="J124" s="103">
        <f>Data!J117+'Economic Model'!C$66</f>
        <v>8</v>
      </c>
      <c r="K124" s="92"/>
      <c r="L124" s="16"/>
      <c r="M124" s="100">
        <f t="shared" si="267"/>
        <v>2.0964285714285715</v>
      </c>
      <c r="N124" s="115"/>
      <c r="O124" s="100">
        <f>F124/2000*'Economic Model'!C$32/'Economic Model'!C$30</f>
        <v>0.3276041666666667</v>
      </c>
      <c r="P124" s="100"/>
      <c r="Q124" s="100">
        <f t="shared" si="268"/>
        <v>2.4240327380952382</v>
      </c>
      <c r="R124" s="117"/>
      <c r="S124" s="115"/>
      <c r="T124" s="100">
        <f>H124/'Economic Model'!C$30</f>
        <v>1.2641581632653065</v>
      </c>
      <c r="U124" s="115"/>
      <c r="V124" s="100">
        <f>J124/1000*'Economic Model'!C$33</f>
        <v>0.24</v>
      </c>
      <c r="W124" s="115"/>
      <c r="X124" s="100">
        <f>('Economic Model'!H$43+'Economic Model'!H$51)/100</f>
        <v>0.21914999999999998</v>
      </c>
      <c r="Y124" s="115"/>
      <c r="Z124" s="100">
        <f t="shared" si="269"/>
        <v>1.7233081632653064</v>
      </c>
      <c r="AA124" s="115"/>
      <c r="AB124" s="100">
        <f>'Economic Model'!H$58/100</f>
        <v>0.2135298575757576</v>
      </c>
      <c r="AC124" s="115"/>
      <c r="AD124" s="100">
        <f t="shared" si="270"/>
        <v>1.936838020841064</v>
      </c>
      <c r="AE124" s="115"/>
      <c r="AF124" s="100">
        <f t="shared" si="271"/>
        <v>1.6092338541743973</v>
      </c>
      <c r="AG124" s="112"/>
      <c r="AH124" s="100"/>
      <c r="AI124" s="100">
        <f>Q124-T124-V124-('Economic Model'!H$49/100)</f>
        <v>0.88137457482993176</v>
      </c>
      <c r="AJ124" s="100"/>
      <c r="AK124" s="100">
        <f t="shared" si="272"/>
        <v>0.70072457482993178</v>
      </c>
      <c r="AL124" s="100"/>
      <c r="AM124" s="100">
        <f t="shared" si="273"/>
        <v>0.48719471725417418</v>
      </c>
      <c r="AN124" s="87"/>
      <c r="AO124" s="15"/>
      <c r="AP124" s="88"/>
      <c r="AQ124" s="100">
        <f>'Returns per Bu.'!AJ124/'Economic Model'!C$30</f>
        <v>0.58797909407665505</v>
      </c>
      <c r="AR124" s="100"/>
      <c r="AS124" s="100">
        <f t="shared" si="260"/>
        <v>1.1666399427673126</v>
      </c>
      <c r="AT124" s="100"/>
      <c r="AU124" s="100">
        <f>'Returns per Bu.'!AN124/'Economic Model'!C$30</f>
        <v>1.7546190368439678</v>
      </c>
      <c r="AV124" s="100"/>
      <c r="AW124" s="111"/>
      <c r="AX124" s="100">
        <f t="shared" si="274"/>
        <v>2.213769036843968</v>
      </c>
      <c r="AY124" s="100"/>
      <c r="AZ124" s="100">
        <f t="shared" si="275"/>
        <v>2.4272988944197254</v>
      </c>
      <c r="BA124" s="112"/>
      <c r="BB124" s="100"/>
      <c r="BC124" s="100"/>
      <c r="BD124" s="100">
        <f t="shared" si="276"/>
        <v>0.21026370125127025</v>
      </c>
      <c r="BE124" s="100"/>
      <c r="BF124" s="100">
        <f t="shared" si="277"/>
        <v>-3.2661563244871239E-3</v>
      </c>
      <c r="BG124" s="100"/>
      <c r="BH124" s="100">
        <f t="shared" si="278"/>
        <v>0.48719471725417418</v>
      </c>
      <c r="BI124" s="100"/>
      <c r="BJ124" s="100">
        <f t="shared" si="279"/>
        <v>-0.4904608735786613</v>
      </c>
      <c r="BK124" s="57"/>
    </row>
    <row r="125" spans="1:63" ht="13.15" x14ac:dyDescent="0.4">
      <c r="A125" s="206">
        <v>41883</v>
      </c>
      <c r="B125" s="28"/>
      <c r="C125" s="58"/>
      <c r="D125" s="100">
        <f>Data!D118+'Economic Model'!C$63</f>
        <v>1.8397727272727267</v>
      </c>
      <c r="E125" s="101"/>
      <c r="F125" s="102">
        <f>Data!F118+'Economic Model'!C$64</f>
        <v>121.72619047619048</v>
      </c>
      <c r="G125" s="101"/>
      <c r="H125" s="100">
        <f>Data!H118+'Economic Model'!C$65</f>
        <v>3.3420357142857129</v>
      </c>
      <c r="I125" s="101"/>
      <c r="J125" s="103">
        <f>Data!J118+'Economic Model'!C$66</f>
        <v>7.8</v>
      </c>
      <c r="K125" s="92"/>
      <c r="L125" s="16"/>
      <c r="M125" s="100">
        <f t="shared" ref="M125" si="280">D125</f>
        <v>1.8397727272727267</v>
      </c>
      <c r="N125" s="115"/>
      <c r="O125" s="100">
        <f>F125/2000*'Economic Model'!C$32/'Economic Model'!C$30</f>
        <v>0.36952593537414974</v>
      </c>
      <c r="P125" s="100"/>
      <c r="Q125" s="100">
        <f t="shared" ref="Q125" si="281">M125+O125</f>
        <v>2.2092986626468765</v>
      </c>
      <c r="R125" s="117"/>
      <c r="S125" s="115"/>
      <c r="T125" s="100">
        <f>H125/'Economic Model'!C$30</f>
        <v>1.1935841836734689</v>
      </c>
      <c r="U125" s="115"/>
      <c r="V125" s="100">
        <f>J125/1000*'Economic Model'!C$33</f>
        <v>0.23399999999999999</v>
      </c>
      <c r="W125" s="115"/>
      <c r="X125" s="100">
        <f>('Economic Model'!H$43+'Economic Model'!H$51)/100</f>
        <v>0.21914999999999998</v>
      </c>
      <c r="Y125" s="115"/>
      <c r="Z125" s="100">
        <f t="shared" ref="Z125" si="282">T125+V125+X125</f>
        <v>1.6467341836734688</v>
      </c>
      <c r="AA125" s="115"/>
      <c r="AB125" s="100">
        <f>'Economic Model'!H$58/100</f>
        <v>0.2135298575757576</v>
      </c>
      <c r="AC125" s="115"/>
      <c r="AD125" s="100">
        <f t="shared" ref="AD125" si="283">Z125+AB125</f>
        <v>1.8602640412492264</v>
      </c>
      <c r="AE125" s="115"/>
      <c r="AF125" s="100">
        <f t="shared" ref="AF125" si="284">AD125-O125</f>
        <v>1.4907381058750766</v>
      </c>
      <c r="AG125" s="112"/>
      <c r="AH125" s="100"/>
      <c r="AI125" s="100">
        <f>Q125-T125-V125-('Economic Model'!H$49/100)</f>
        <v>0.74321447897340764</v>
      </c>
      <c r="AJ125" s="100"/>
      <c r="AK125" s="100">
        <f t="shared" ref="AK125" si="285">Q125-Z125</f>
        <v>0.56256447897340767</v>
      </c>
      <c r="AL125" s="100"/>
      <c r="AM125" s="100">
        <f t="shared" ref="AM125" si="286">Q125-AD125</f>
        <v>0.34903462139765007</v>
      </c>
      <c r="AN125" s="87"/>
      <c r="AO125" s="15"/>
      <c r="AP125" s="88"/>
      <c r="AQ125" s="100">
        <f>'Returns per Bu.'!AJ125/'Economic Model'!C$30</f>
        <v>0.521669341894061</v>
      </c>
      <c r="AR125" s="100"/>
      <c r="AS125" s="100">
        <f t="shared" si="260"/>
        <v>1.0192631402258063</v>
      </c>
      <c r="AT125" s="100"/>
      <c r="AU125" s="100">
        <f>'Returns per Bu.'!AN125/'Economic Model'!C$30</f>
        <v>1.5409324821198673</v>
      </c>
      <c r="AV125" s="100"/>
      <c r="AW125" s="111"/>
      <c r="AX125" s="100">
        <f t="shared" ref="AX125" si="287">AU125+V125+X125</f>
        <v>1.9940824821198673</v>
      </c>
      <c r="AY125" s="100"/>
      <c r="AZ125" s="100">
        <f t="shared" ref="AZ125" si="288">AB125+AX125</f>
        <v>2.2076123396956246</v>
      </c>
      <c r="BA125" s="112"/>
      <c r="BB125" s="100"/>
      <c r="BC125" s="100"/>
      <c r="BD125" s="100">
        <f t="shared" ref="BD125" si="289">Q125-AX125</f>
        <v>0.21521618052700919</v>
      </c>
      <c r="BE125" s="100"/>
      <c r="BF125" s="100">
        <f t="shared" ref="BF125" si="290">Q125-AZ125</f>
        <v>1.6863229512518174E-3</v>
      </c>
      <c r="BG125" s="100"/>
      <c r="BH125" s="100">
        <f t="shared" ref="BH125" si="291">BF125-BJ125</f>
        <v>0.34903462139765029</v>
      </c>
      <c r="BI125" s="100"/>
      <c r="BJ125" s="100">
        <f t="shared" ref="BJ125" si="292">T125-AU125</f>
        <v>-0.34734829844639847</v>
      </c>
      <c r="BK125" s="57"/>
    </row>
    <row r="126" spans="1:63" ht="13.15" x14ac:dyDescent="0.4">
      <c r="A126" s="206">
        <v>41913</v>
      </c>
      <c r="B126" s="28"/>
      <c r="C126" s="58"/>
      <c r="D126" s="100">
        <f>Data!D119+'Economic Model'!C$63</f>
        <v>1.5606521739130437</v>
      </c>
      <c r="E126" s="101"/>
      <c r="F126" s="102">
        <f>Data!F119+'Economic Model'!C$64</f>
        <v>102.86363636363636</v>
      </c>
      <c r="G126" s="101"/>
      <c r="H126" s="100">
        <f>Data!H119+'Economic Model'!C$65</f>
        <v>3.2640909090909087</v>
      </c>
      <c r="I126" s="101"/>
      <c r="J126" s="103">
        <f>Data!J119+'Economic Model'!C$66</f>
        <v>6.67</v>
      </c>
      <c r="K126" s="92"/>
      <c r="L126" s="16"/>
      <c r="M126" s="100">
        <f t="shared" ref="M126" si="293">D126</f>
        <v>1.5606521739130437</v>
      </c>
      <c r="N126" s="115"/>
      <c r="O126" s="100">
        <f>F126/2000*'Economic Model'!C$32/'Economic Model'!C$30</f>
        <v>0.3122646103896104</v>
      </c>
      <c r="P126" s="100"/>
      <c r="Q126" s="100">
        <f t="shared" ref="Q126" si="294">M126+O126</f>
        <v>1.872916784302654</v>
      </c>
      <c r="R126" s="117"/>
      <c r="S126" s="115"/>
      <c r="T126" s="100">
        <f>H126/'Economic Model'!C$30</f>
        <v>1.1657467532467531</v>
      </c>
      <c r="U126" s="115"/>
      <c r="V126" s="100">
        <f>J126/1000*'Economic Model'!C$33</f>
        <v>0.2001</v>
      </c>
      <c r="W126" s="115"/>
      <c r="X126" s="100">
        <f>('Economic Model'!H$43+'Economic Model'!H$51)/100</f>
        <v>0.21914999999999998</v>
      </c>
      <c r="Y126" s="115"/>
      <c r="Z126" s="100">
        <f t="shared" ref="Z126" si="295">T126+V126+X126</f>
        <v>1.584996753246753</v>
      </c>
      <c r="AA126" s="115"/>
      <c r="AB126" s="100">
        <f>'Economic Model'!H$58/100</f>
        <v>0.2135298575757576</v>
      </c>
      <c r="AC126" s="115"/>
      <c r="AD126" s="100">
        <f t="shared" ref="AD126" si="296">Z126+AB126</f>
        <v>1.7985266108225106</v>
      </c>
      <c r="AE126" s="115"/>
      <c r="AF126" s="100">
        <f t="shared" ref="AF126" si="297">AD126-O126</f>
        <v>1.4862620004329004</v>
      </c>
      <c r="AG126" s="112"/>
      <c r="AH126" s="100"/>
      <c r="AI126" s="100">
        <f>Q126-T126-V126-('Economic Model'!H$49/100)</f>
        <v>0.46857003105590089</v>
      </c>
      <c r="AJ126" s="100"/>
      <c r="AK126" s="100">
        <f t="shared" ref="AK126" si="298">Q126-Z126</f>
        <v>0.28792003105590092</v>
      </c>
      <c r="AL126" s="100"/>
      <c r="AM126" s="100">
        <f t="shared" ref="AM126" si="299">Q126-AD126</f>
        <v>7.4390173480143318E-2</v>
      </c>
      <c r="AN126" s="87"/>
      <c r="AO126" s="15"/>
      <c r="AP126" s="88"/>
      <c r="AQ126" s="100">
        <f>'Returns per Bu.'!AJ126/'Economic Model'!C$30</f>
        <v>0.521669341894061</v>
      </c>
      <c r="AR126" s="100"/>
      <c r="AS126" s="100">
        <f t="shared" si="260"/>
        <v>1.0223068783649347</v>
      </c>
      <c r="AT126" s="100"/>
      <c r="AU126" s="100">
        <f>'Returns per Bu.'!AN126/'Economic Model'!C$30</f>
        <v>1.5439762202589957</v>
      </c>
      <c r="AV126" s="100"/>
      <c r="AW126" s="111"/>
      <c r="AX126" s="100">
        <f t="shared" ref="AX126" si="300">AU126+V126+X126</f>
        <v>1.9632262202589956</v>
      </c>
      <c r="AY126" s="100"/>
      <c r="AZ126" s="100">
        <f t="shared" ref="AZ126" si="301">AB126+AX126</f>
        <v>2.176756077834753</v>
      </c>
      <c r="BA126" s="112"/>
      <c r="BB126" s="100"/>
      <c r="BC126" s="100"/>
      <c r="BD126" s="100">
        <f t="shared" ref="BD126" si="302">Q126-AX126</f>
        <v>-9.0309435956341666E-2</v>
      </c>
      <c r="BE126" s="100"/>
      <c r="BF126" s="100">
        <f t="shared" ref="BF126" si="303">Q126-AZ126</f>
        <v>-0.30383929353209904</v>
      </c>
      <c r="BG126" s="100"/>
      <c r="BH126" s="100">
        <f t="shared" ref="BH126" si="304">BF126-BJ126</f>
        <v>7.439017348014354E-2</v>
      </c>
      <c r="BI126" s="100"/>
      <c r="BJ126" s="100">
        <f t="shared" ref="BJ126" si="305">T126-AU126</f>
        <v>-0.37822946701224258</v>
      </c>
      <c r="BK126" s="57"/>
    </row>
    <row r="127" spans="1:63" ht="13.15" x14ac:dyDescent="0.4">
      <c r="A127" s="206">
        <v>41944</v>
      </c>
      <c r="B127" s="28"/>
      <c r="C127" s="58"/>
      <c r="D127" s="100">
        <f>Data!D120+'Economic Model'!C$63</f>
        <v>2.0038888888888886</v>
      </c>
      <c r="E127" s="101"/>
      <c r="F127" s="102">
        <f>Data!F120+'Economic Model'!C$64</f>
        <v>108.33823529411765</v>
      </c>
      <c r="G127" s="101"/>
      <c r="H127" s="100">
        <f>Data!H120+'Economic Model'!C$65</f>
        <v>3.5112500000000004</v>
      </c>
      <c r="I127" s="101"/>
      <c r="J127" s="103">
        <f>Data!J120+'Economic Model'!C$66</f>
        <v>6.49</v>
      </c>
      <c r="K127" s="92"/>
      <c r="L127" s="16"/>
      <c r="M127" s="100">
        <f t="shared" ref="M127:M139" si="306">D127</f>
        <v>2.0038888888888886</v>
      </c>
      <c r="N127" s="115"/>
      <c r="O127" s="100">
        <f>F127/2000*'Economic Model'!C$32/'Economic Model'!C$30</f>
        <v>0.32888392857142862</v>
      </c>
      <c r="P127" s="100"/>
      <c r="Q127" s="100">
        <f t="shared" ref="Q127:Q139" si="307">M127+O127</f>
        <v>2.3327728174603171</v>
      </c>
      <c r="R127" s="117"/>
      <c r="S127" s="115"/>
      <c r="T127" s="100">
        <f>H127/'Economic Model'!C$30</f>
        <v>1.2540178571428573</v>
      </c>
      <c r="U127" s="115"/>
      <c r="V127" s="100">
        <f>J127/1000*'Economic Model'!C$33</f>
        <v>0.19470000000000001</v>
      </c>
      <c r="W127" s="115"/>
      <c r="X127" s="100">
        <f>('Economic Model'!H$43+'Economic Model'!H$51)/100</f>
        <v>0.21914999999999998</v>
      </c>
      <c r="Y127" s="115"/>
      <c r="Z127" s="100">
        <f t="shared" ref="Z127:Z135" si="308">T127+V127+X127</f>
        <v>1.6678678571428573</v>
      </c>
      <c r="AA127" s="115"/>
      <c r="AB127" s="100">
        <f>'Economic Model'!H$58/100</f>
        <v>0.2135298575757576</v>
      </c>
      <c r="AC127" s="115"/>
      <c r="AD127" s="100">
        <f t="shared" ref="AD127:AD139" si="309">Z127+AB127</f>
        <v>1.8813977147186149</v>
      </c>
      <c r="AE127" s="115"/>
      <c r="AF127" s="100">
        <f t="shared" ref="AF127:AF139" si="310">AD127-O127</f>
        <v>1.5525137861471863</v>
      </c>
      <c r="AG127" s="112"/>
      <c r="AH127" s="100"/>
      <c r="AI127" s="100">
        <f>Q127-T127-V127-('Economic Model'!H$49/100)</f>
        <v>0.8455549603174598</v>
      </c>
      <c r="AJ127" s="100"/>
      <c r="AK127" s="100">
        <f t="shared" ref="AK127:AK139" si="311">Q127-Z127</f>
        <v>0.66490496031745971</v>
      </c>
      <c r="AL127" s="100"/>
      <c r="AM127" s="100">
        <f t="shared" ref="AM127:AM139" si="312">Q127-AD127</f>
        <v>0.45137510274170212</v>
      </c>
      <c r="AN127" s="87"/>
      <c r="AO127" s="15"/>
      <c r="AP127" s="88"/>
      <c r="AQ127" s="100">
        <f>'Returns per Bu.'!AJ127/'Economic Model'!C$30</f>
        <v>0.521669341894061</v>
      </c>
      <c r="AR127" s="100"/>
      <c r="AS127" s="100">
        <f t="shared" si="260"/>
        <v>1.0253506165040633</v>
      </c>
      <c r="AT127" s="100"/>
      <c r="AU127" s="100">
        <f>'Returns per Bu.'!AN127/'Economic Model'!C$30</f>
        <v>1.5470199583981243</v>
      </c>
      <c r="AV127" s="100"/>
      <c r="AW127" s="111"/>
      <c r="AX127" s="100">
        <f t="shared" ref="AX127:AX139" si="313">AU127+V127+X127</f>
        <v>1.9608699583981244</v>
      </c>
      <c r="AY127" s="100"/>
      <c r="AZ127" s="100">
        <f t="shared" ref="AZ127:AZ139" si="314">AB127+AX127</f>
        <v>2.174399815973882</v>
      </c>
      <c r="BA127" s="112"/>
      <c r="BB127" s="100"/>
      <c r="BC127" s="100"/>
      <c r="BD127" s="100">
        <f t="shared" ref="BD127:BD139" si="315">Q127-AX127</f>
        <v>0.37190285906219267</v>
      </c>
      <c r="BE127" s="100"/>
      <c r="BF127" s="100">
        <f t="shared" ref="BF127:BF139" si="316">Q127-AZ127</f>
        <v>0.15837300148643507</v>
      </c>
      <c r="BG127" s="100"/>
      <c r="BH127" s="100">
        <f t="shared" ref="BH127:BH139" si="317">BF127-BJ127</f>
        <v>0.45137510274170212</v>
      </c>
      <c r="BI127" s="100"/>
      <c r="BJ127" s="100">
        <f t="shared" ref="BJ127:BJ139" si="318">T127-AU127</f>
        <v>-0.29300210125526704</v>
      </c>
      <c r="BK127" s="57"/>
    </row>
    <row r="128" spans="1:63" ht="13.15" x14ac:dyDescent="0.4">
      <c r="A128" s="75">
        <v>41974</v>
      </c>
      <c r="B128" s="30"/>
      <c r="C128" s="63"/>
      <c r="D128" s="104">
        <f>Data!D121+'Economic Model'!C$63</f>
        <v>2.0152380952380944</v>
      </c>
      <c r="E128" s="105"/>
      <c r="F128" s="106">
        <f>Data!F121+'Economic Model'!C$64</f>
        <v>138.26190476190476</v>
      </c>
      <c r="G128" s="105"/>
      <c r="H128" s="104">
        <f>Data!H121+'Economic Model'!C$65</f>
        <v>3.774791666666665</v>
      </c>
      <c r="I128" s="105"/>
      <c r="J128" s="107">
        <f>Data!J121+'Economic Model'!C$66</f>
        <v>6.91</v>
      </c>
      <c r="K128" s="94"/>
      <c r="L128" s="78"/>
      <c r="M128" s="104">
        <f t="shared" si="306"/>
        <v>2.0152380952380944</v>
      </c>
      <c r="N128" s="118"/>
      <c r="O128" s="104">
        <f>F128/2000*'Economic Model'!C$32/'Economic Model'!C$30</f>
        <v>0.41972363945578234</v>
      </c>
      <c r="P128" s="104"/>
      <c r="Q128" s="104">
        <f t="shared" si="307"/>
        <v>2.4349617346938768</v>
      </c>
      <c r="R128" s="120"/>
      <c r="S128" s="118"/>
      <c r="T128" s="104">
        <f>H128/'Economic Model'!C$30</f>
        <v>1.3481398809523804</v>
      </c>
      <c r="U128" s="118"/>
      <c r="V128" s="104">
        <f>J128/1000*'Economic Model'!C$33</f>
        <v>0.20730000000000001</v>
      </c>
      <c r="W128" s="118"/>
      <c r="X128" s="104">
        <f>('Economic Model'!H$43+'Economic Model'!H$51)/100</f>
        <v>0.21914999999999998</v>
      </c>
      <c r="Y128" s="118"/>
      <c r="Z128" s="104">
        <f t="shared" si="308"/>
        <v>1.7745898809523803</v>
      </c>
      <c r="AA128" s="118"/>
      <c r="AB128" s="104">
        <f>'Economic Model'!H$58/100</f>
        <v>0.2135298575757576</v>
      </c>
      <c r="AC128" s="118"/>
      <c r="AD128" s="104">
        <f t="shared" si="309"/>
        <v>1.9881197385281379</v>
      </c>
      <c r="AE128" s="118"/>
      <c r="AF128" s="104">
        <f t="shared" si="310"/>
        <v>1.5683960990723556</v>
      </c>
      <c r="AG128" s="114"/>
      <c r="AH128" s="104"/>
      <c r="AI128" s="104">
        <f>Q128-T128-V128-('Economic Model'!H$49/100)</f>
        <v>0.84102185374149641</v>
      </c>
      <c r="AJ128" s="104"/>
      <c r="AK128" s="104">
        <f t="shared" si="311"/>
        <v>0.66037185374149643</v>
      </c>
      <c r="AL128" s="104"/>
      <c r="AM128" s="104">
        <f t="shared" si="312"/>
        <v>0.44684199616573883</v>
      </c>
      <c r="AN128" s="89"/>
      <c r="AO128" s="72"/>
      <c r="AP128" s="90"/>
      <c r="AQ128" s="104">
        <f>'Returns per Bu.'!AJ128/'Economic Model'!C$30</f>
        <v>0.521669341894061</v>
      </c>
      <c r="AR128" s="104"/>
      <c r="AS128" s="104">
        <f t="shared" si="260"/>
        <v>1.028394354643192</v>
      </c>
      <c r="AT128" s="104"/>
      <c r="AU128" s="104">
        <f>'Returns per Bu.'!AN128/'Economic Model'!C$30</f>
        <v>1.550063696537253</v>
      </c>
      <c r="AV128" s="104"/>
      <c r="AW128" s="113"/>
      <c r="AX128" s="104">
        <f t="shared" si="313"/>
        <v>1.976513696537253</v>
      </c>
      <c r="AY128" s="104"/>
      <c r="AZ128" s="104">
        <f t="shared" si="314"/>
        <v>2.1900435541130108</v>
      </c>
      <c r="BA128" s="114"/>
      <c r="BB128" s="104"/>
      <c r="BC128" s="104"/>
      <c r="BD128" s="104">
        <f t="shared" si="315"/>
        <v>0.45844803815662383</v>
      </c>
      <c r="BE128" s="104"/>
      <c r="BF128" s="104">
        <f t="shared" si="316"/>
        <v>0.24491818058086601</v>
      </c>
      <c r="BG128" s="104"/>
      <c r="BH128" s="104">
        <f t="shared" si="317"/>
        <v>0.44684199616573861</v>
      </c>
      <c r="BI128" s="104"/>
      <c r="BJ128" s="104">
        <f t="shared" si="318"/>
        <v>-0.2019238155848726</v>
      </c>
      <c r="BK128" s="71"/>
    </row>
    <row r="129" spans="1:63" ht="13.15" x14ac:dyDescent="0.4">
      <c r="A129" s="285">
        <v>42005</v>
      </c>
      <c r="B129" s="28"/>
      <c r="C129" s="58"/>
      <c r="D129" s="100">
        <f>Data!D122+'Economic Model'!C$63</f>
        <v>1.3817500000000009</v>
      </c>
      <c r="E129" s="101"/>
      <c r="F129" s="102">
        <f>Data!F122+'Economic Model'!C$64</f>
        <v>172.5625</v>
      </c>
      <c r="G129" s="101"/>
      <c r="H129" s="100">
        <f>Data!H122+'Economic Model'!C$65</f>
        <v>3.7328750000000013</v>
      </c>
      <c r="I129" s="101"/>
      <c r="J129" s="103">
        <f>Data!J122+'Economic Model'!C$66</f>
        <v>6.42</v>
      </c>
      <c r="K129" s="92"/>
      <c r="L129" s="16"/>
      <c r="M129" s="100">
        <f t="shared" si="306"/>
        <v>1.3817500000000009</v>
      </c>
      <c r="N129" s="115"/>
      <c r="O129" s="100">
        <f>F129/2000*'Economic Model'!C$32/'Economic Model'!C$30</f>
        <v>0.52385044642857148</v>
      </c>
      <c r="P129" s="100"/>
      <c r="Q129" s="100">
        <f t="shared" si="307"/>
        <v>1.9056004464285725</v>
      </c>
      <c r="R129" s="117"/>
      <c r="S129" s="115"/>
      <c r="T129" s="100">
        <f>H129/'Economic Model'!C$30</f>
        <v>1.3331696428571433</v>
      </c>
      <c r="U129" s="115"/>
      <c r="V129" s="100">
        <f>J129/1000*'Economic Model'!C$33</f>
        <v>0.19260000000000002</v>
      </c>
      <c r="W129" s="115"/>
      <c r="X129" s="100">
        <f>('Economic Model'!H$43+'Economic Model'!H$51)/100</f>
        <v>0.21914999999999998</v>
      </c>
      <c r="Y129" s="115"/>
      <c r="Z129" s="100">
        <f t="shared" si="308"/>
        <v>1.7449196428571434</v>
      </c>
      <c r="AA129" s="115"/>
      <c r="AB129" s="100">
        <f>'Economic Model'!H$58/100</f>
        <v>0.2135298575757576</v>
      </c>
      <c r="AC129" s="115"/>
      <c r="AD129" s="100">
        <f t="shared" si="309"/>
        <v>1.958449500432901</v>
      </c>
      <c r="AE129" s="115"/>
      <c r="AF129" s="100">
        <f t="shared" si="310"/>
        <v>1.4345990540043294</v>
      </c>
      <c r="AG129" s="112"/>
      <c r="AH129" s="100"/>
      <c r="AI129" s="100">
        <f>Q129-T129-V129-('Economic Model'!H$49/100)</f>
        <v>0.3413308035714292</v>
      </c>
      <c r="AJ129" s="100"/>
      <c r="AK129" s="100">
        <f t="shared" si="311"/>
        <v>0.16068080357142911</v>
      </c>
      <c r="AL129" s="100"/>
      <c r="AM129" s="100">
        <f t="shared" si="312"/>
        <v>-5.2849054004328488E-2</v>
      </c>
      <c r="AN129" s="87"/>
      <c r="AO129" s="15"/>
      <c r="AP129" s="88"/>
      <c r="AQ129" s="100">
        <f>'Returns per Bu.'!AJ129/'Economic Model'!C$30</f>
        <v>0.521669341894061</v>
      </c>
      <c r="AR129" s="100"/>
      <c r="AS129" s="100">
        <f t="shared" si="260"/>
        <v>1.0314380927823203</v>
      </c>
      <c r="AT129" s="100"/>
      <c r="AU129" s="100">
        <f>'Returns per Bu.'!AN129/'Economic Model'!C$30</f>
        <v>1.5531074346763813</v>
      </c>
      <c r="AV129" s="100"/>
      <c r="AW129" s="111"/>
      <c r="AX129" s="100">
        <f t="shared" si="313"/>
        <v>1.9648574346763814</v>
      </c>
      <c r="AY129" s="100"/>
      <c r="AZ129" s="100">
        <f t="shared" si="314"/>
        <v>2.1783872922521388</v>
      </c>
      <c r="BA129" s="112"/>
      <c r="BB129" s="100"/>
      <c r="BC129" s="100"/>
      <c r="BD129" s="100">
        <f t="shared" si="315"/>
        <v>-5.9256988247808895E-2</v>
      </c>
      <c r="BE129" s="100"/>
      <c r="BF129" s="100">
        <f t="shared" si="316"/>
        <v>-0.27278684582356627</v>
      </c>
      <c r="BG129" s="100"/>
      <c r="BH129" s="100">
        <f t="shared" si="317"/>
        <v>-5.2849054004328266E-2</v>
      </c>
      <c r="BI129" s="100"/>
      <c r="BJ129" s="100">
        <f t="shared" si="318"/>
        <v>-0.219937791819238</v>
      </c>
      <c r="BK129" s="57"/>
    </row>
    <row r="130" spans="1:63" ht="13.15" x14ac:dyDescent="0.4">
      <c r="A130" s="206">
        <v>42036</v>
      </c>
      <c r="B130" s="28"/>
      <c r="C130" s="58"/>
      <c r="D130" s="100">
        <f>Data!D123+'Economic Model'!C$63</f>
        <v>1.3131578947368425</v>
      </c>
      <c r="E130" s="101"/>
      <c r="F130" s="102">
        <f>Data!F123+'Economic Model'!C$64</f>
        <v>170.98684210526315</v>
      </c>
      <c r="G130" s="101"/>
      <c r="H130" s="100">
        <f>Data!H123+'Economic Model'!C$65</f>
        <v>3.7432894736842113</v>
      </c>
      <c r="I130" s="101"/>
      <c r="J130" s="103">
        <f>Data!J123+'Economic Model'!C$66</f>
        <v>5.65</v>
      </c>
      <c r="K130" s="92"/>
      <c r="L130" s="16"/>
      <c r="M130" s="100">
        <f t="shared" si="306"/>
        <v>1.3131578947368425</v>
      </c>
      <c r="N130" s="115"/>
      <c r="O130" s="100">
        <f>F130/2000*'Economic Model'!C$32/'Economic Model'!C$30</f>
        <v>0.51906719924812028</v>
      </c>
      <c r="P130" s="100"/>
      <c r="Q130" s="100">
        <f t="shared" si="307"/>
        <v>1.8322250939849627</v>
      </c>
      <c r="R130" s="117"/>
      <c r="S130" s="115"/>
      <c r="T130" s="100">
        <f>H130/'Economic Model'!C$30</f>
        <v>1.3368890977443613</v>
      </c>
      <c r="U130" s="115"/>
      <c r="V130" s="100">
        <f>J130/1000*'Economic Model'!C$33</f>
        <v>0.16950000000000001</v>
      </c>
      <c r="W130" s="115"/>
      <c r="X130" s="100">
        <f>('Economic Model'!H$43+'Economic Model'!H$51)/100</f>
        <v>0.21914999999999998</v>
      </c>
      <c r="Y130" s="115"/>
      <c r="Z130" s="100">
        <f t="shared" si="308"/>
        <v>1.7255390977443612</v>
      </c>
      <c r="AA130" s="115"/>
      <c r="AB130" s="100">
        <f>'Economic Model'!H$58/100</f>
        <v>0.2135298575757576</v>
      </c>
      <c r="AC130" s="115"/>
      <c r="AD130" s="100">
        <f t="shared" si="309"/>
        <v>1.9390689553201188</v>
      </c>
      <c r="AE130" s="115"/>
      <c r="AF130" s="100">
        <f t="shared" si="310"/>
        <v>1.4200017560719984</v>
      </c>
      <c r="AG130" s="112"/>
      <c r="AH130" s="100"/>
      <c r="AI130" s="100">
        <f>Q130-T130-V130-('Economic Model'!H$49/100)</f>
        <v>0.28733599624060147</v>
      </c>
      <c r="AJ130" s="100"/>
      <c r="AK130" s="100">
        <f t="shared" si="311"/>
        <v>0.10668599624060149</v>
      </c>
      <c r="AL130" s="100"/>
      <c r="AM130" s="100">
        <f t="shared" si="312"/>
        <v>-0.10684386133515611</v>
      </c>
      <c r="AN130" s="87"/>
      <c r="AO130" s="15"/>
      <c r="AP130" s="88"/>
      <c r="AQ130" s="100">
        <f>'Returns per Bu.'!AJ130/'Economic Model'!C$30</f>
        <v>0.521669341894061</v>
      </c>
      <c r="AR130" s="100"/>
      <c r="AS130" s="100">
        <f t="shared" si="260"/>
        <v>1.0344818309214487</v>
      </c>
      <c r="AT130" s="100"/>
      <c r="AU130" s="100">
        <f>'Returns per Bu.'!AN130/'Economic Model'!C$30</f>
        <v>1.5561511728155097</v>
      </c>
      <c r="AV130" s="100"/>
      <c r="AW130" s="111"/>
      <c r="AX130" s="100">
        <f t="shared" si="313"/>
        <v>1.9448011728155097</v>
      </c>
      <c r="AY130" s="100"/>
      <c r="AZ130" s="100">
        <f t="shared" si="314"/>
        <v>2.1583310303912673</v>
      </c>
      <c r="BA130" s="112"/>
      <c r="BB130" s="100"/>
      <c r="BC130" s="100"/>
      <c r="BD130" s="100">
        <f t="shared" si="315"/>
        <v>-0.11257607883054699</v>
      </c>
      <c r="BE130" s="100"/>
      <c r="BF130" s="100">
        <f t="shared" si="316"/>
        <v>-0.32610593640630459</v>
      </c>
      <c r="BG130" s="100"/>
      <c r="BH130" s="100">
        <f t="shared" si="317"/>
        <v>-0.10684386133515611</v>
      </c>
      <c r="BI130" s="100"/>
      <c r="BJ130" s="100">
        <f t="shared" si="318"/>
        <v>-0.21926207507114848</v>
      </c>
      <c r="BK130" s="57"/>
    </row>
    <row r="131" spans="1:63" ht="13.15" x14ac:dyDescent="0.4">
      <c r="A131" s="206">
        <v>42064</v>
      </c>
      <c r="B131" s="28"/>
      <c r="C131" s="58"/>
      <c r="D131" s="100">
        <f>Data!D124+'Economic Model'!C$63</f>
        <v>1.3863636363636365</v>
      </c>
      <c r="E131" s="101"/>
      <c r="F131" s="102">
        <f>Data!F124+'Economic Model'!C$64</f>
        <v>174.5</v>
      </c>
      <c r="G131" s="101"/>
      <c r="H131" s="100">
        <f>Data!H124+'Economic Model'!C$65</f>
        <v>3.7748011363636351</v>
      </c>
      <c r="I131" s="101"/>
      <c r="J131" s="103">
        <f>Data!J124+'Economic Model'!C$66</f>
        <v>5.69</v>
      </c>
      <c r="K131" s="92"/>
      <c r="L131" s="16"/>
      <c r="M131" s="100">
        <f t="shared" si="306"/>
        <v>1.3863636363636365</v>
      </c>
      <c r="N131" s="115"/>
      <c r="O131" s="100">
        <f>F131/2000*'Economic Model'!C$32/'Economic Model'!C$30</f>
        <v>0.52973214285714287</v>
      </c>
      <c r="P131" s="100"/>
      <c r="Q131" s="100">
        <f t="shared" si="307"/>
        <v>1.9160957792207793</v>
      </c>
      <c r="R131" s="117"/>
      <c r="S131" s="115"/>
      <c r="T131" s="100">
        <f>H131/'Economic Model'!C$30</f>
        <v>1.3481432629870127</v>
      </c>
      <c r="U131" s="115"/>
      <c r="V131" s="100">
        <f>J131/1000*'Economic Model'!C$33</f>
        <v>0.17070000000000002</v>
      </c>
      <c r="W131" s="115"/>
      <c r="X131" s="100">
        <f>('Economic Model'!H$43+'Economic Model'!H$51)/100</f>
        <v>0.21914999999999998</v>
      </c>
      <c r="Y131" s="115"/>
      <c r="Z131" s="100">
        <f t="shared" si="308"/>
        <v>1.7379932629870127</v>
      </c>
      <c r="AA131" s="115"/>
      <c r="AB131" s="100">
        <f>'Economic Model'!H$58/100</f>
        <v>0.2135298575757576</v>
      </c>
      <c r="AC131" s="115"/>
      <c r="AD131" s="100">
        <f t="shared" si="309"/>
        <v>1.9515231205627703</v>
      </c>
      <c r="AE131" s="115"/>
      <c r="AF131" s="100">
        <f t="shared" si="310"/>
        <v>1.4217909777056275</v>
      </c>
      <c r="AG131" s="112"/>
      <c r="AH131" s="100"/>
      <c r="AI131" s="100">
        <f>Q131-T131-V131-('Economic Model'!H$49/100)</f>
        <v>0.35875251623376664</v>
      </c>
      <c r="AJ131" s="100"/>
      <c r="AK131" s="100">
        <f t="shared" si="311"/>
        <v>0.17810251623376661</v>
      </c>
      <c r="AL131" s="100"/>
      <c r="AM131" s="100">
        <f t="shared" si="312"/>
        <v>-3.5427341341990992E-2</v>
      </c>
      <c r="AN131" s="87"/>
      <c r="AO131" s="15"/>
      <c r="AP131" s="88"/>
      <c r="AQ131" s="100">
        <f>'Returns per Bu.'!AJ131/'Economic Model'!C$30</f>
        <v>0.521669341894061</v>
      </c>
      <c r="AR131" s="100"/>
      <c r="AS131" s="100">
        <f t="shared" si="260"/>
        <v>1.0375255690605774</v>
      </c>
      <c r="AT131" s="100"/>
      <c r="AU131" s="100">
        <f>'Returns per Bu.'!AN131/'Economic Model'!C$30</f>
        <v>1.5591949109546384</v>
      </c>
      <c r="AV131" s="100"/>
      <c r="AW131" s="111"/>
      <c r="AX131" s="100">
        <f t="shared" si="313"/>
        <v>1.9490449109546384</v>
      </c>
      <c r="AY131" s="100"/>
      <c r="AZ131" s="100">
        <f t="shared" si="314"/>
        <v>2.162574768530396</v>
      </c>
      <c r="BA131" s="112"/>
      <c r="BB131" s="100"/>
      <c r="BC131" s="100"/>
      <c r="BD131" s="100">
        <f t="shared" si="315"/>
        <v>-3.2949131733859049E-2</v>
      </c>
      <c r="BE131" s="100"/>
      <c r="BF131" s="100">
        <f t="shared" si="316"/>
        <v>-0.24647898930961665</v>
      </c>
      <c r="BG131" s="100"/>
      <c r="BH131" s="100">
        <f t="shared" si="317"/>
        <v>-3.5427341341990992E-2</v>
      </c>
      <c r="BI131" s="100"/>
      <c r="BJ131" s="100">
        <f t="shared" si="318"/>
        <v>-0.21105164796762566</v>
      </c>
      <c r="BK131" s="57"/>
    </row>
    <row r="132" spans="1:63" ht="13.15" x14ac:dyDescent="0.4">
      <c r="A132" s="206">
        <v>42095</v>
      </c>
      <c r="B132" s="28"/>
      <c r="C132" s="58"/>
      <c r="D132" s="100">
        <f>Data!D125+'Economic Model'!C$63</f>
        <v>1.4792857142857136</v>
      </c>
      <c r="E132" s="101"/>
      <c r="F132" s="102">
        <f>Data!F125+'Economic Model'!C$64</f>
        <v>180.5</v>
      </c>
      <c r="G132" s="101"/>
      <c r="H132" s="100">
        <f>Data!H125+'Economic Model'!C$65</f>
        <v>3.68485119047619</v>
      </c>
      <c r="I132" s="101"/>
      <c r="J132" s="103">
        <f>Data!J125+'Economic Model'!C$66</f>
        <v>4.4800000000000004</v>
      </c>
      <c r="K132" s="92"/>
      <c r="L132" s="16"/>
      <c r="M132" s="100">
        <f t="shared" si="306"/>
        <v>1.4792857142857136</v>
      </c>
      <c r="N132" s="115"/>
      <c r="O132" s="100">
        <f>F132/2000*'Economic Model'!C$32/'Economic Model'!C$30</f>
        <v>0.54794642857142861</v>
      </c>
      <c r="P132" s="100"/>
      <c r="Q132" s="100">
        <f t="shared" si="307"/>
        <v>2.0272321428571423</v>
      </c>
      <c r="R132" s="117"/>
      <c r="S132" s="115"/>
      <c r="T132" s="100">
        <f>H132/'Economic Model'!C$30</f>
        <v>1.3160182823129252</v>
      </c>
      <c r="U132" s="115"/>
      <c r="V132" s="100">
        <f>J132/1000*'Economic Model'!C$33</f>
        <v>0.13440000000000002</v>
      </c>
      <c r="W132" s="115"/>
      <c r="X132" s="100">
        <f>('Economic Model'!H$43+'Economic Model'!H$51)/100</f>
        <v>0.21914999999999998</v>
      </c>
      <c r="Y132" s="115"/>
      <c r="Z132" s="100">
        <f t="shared" si="308"/>
        <v>1.6695682823129252</v>
      </c>
      <c r="AA132" s="115"/>
      <c r="AB132" s="100">
        <f>'Economic Model'!H$58/100</f>
        <v>0.2135298575757576</v>
      </c>
      <c r="AC132" s="115"/>
      <c r="AD132" s="100">
        <f t="shared" si="309"/>
        <v>1.8830981398886828</v>
      </c>
      <c r="AE132" s="115"/>
      <c r="AF132" s="100">
        <f t="shared" si="310"/>
        <v>1.3351517113172542</v>
      </c>
      <c r="AG132" s="112"/>
      <c r="AH132" s="100"/>
      <c r="AI132" s="100">
        <f>Q132-T132-V132-('Economic Model'!H$49/100)</f>
        <v>0.53831386054421704</v>
      </c>
      <c r="AJ132" s="100"/>
      <c r="AK132" s="100">
        <f t="shared" si="311"/>
        <v>0.35766386054421706</v>
      </c>
      <c r="AL132" s="100"/>
      <c r="AM132" s="100">
        <f t="shared" si="312"/>
        <v>0.14413400296845946</v>
      </c>
      <c r="AN132" s="87"/>
      <c r="AO132" s="15"/>
      <c r="AP132" s="88"/>
      <c r="AQ132" s="100">
        <f>'Returns per Bu.'!AJ132/'Economic Model'!C$30</f>
        <v>0.521669341894061</v>
      </c>
      <c r="AR132" s="100"/>
      <c r="AS132" s="100">
        <f t="shared" si="260"/>
        <v>1.040569307199706</v>
      </c>
      <c r="AT132" s="100"/>
      <c r="AU132" s="100">
        <f>'Returns per Bu.'!AN132/'Economic Model'!C$30</f>
        <v>1.562238649093767</v>
      </c>
      <c r="AV132" s="100"/>
      <c r="AW132" s="111"/>
      <c r="AX132" s="100">
        <f t="shared" si="313"/>
        <v>1.915788649093767</v>
      </c>
      <c r="AY132" s="100"/>
      <c r="AZ132" s="100">
        <f t="shared" si="314"/>
        <v>2.1293185066695246</v>
      </c>
      <c r="BA132" s="112"/>
      <c r="BB132" s="100"/>
      <c r="BC132" s="100"/>
      <c r="BD132" s="100">
        <f t="shared" si="315"/>
        <v>0.11144349376337526</v>
      </c>
      <c r="BE132" s="100"/>
      <c r="BF132" s="100">
        <f t="shared" si="316"/>
        <v>-0.10208636381238234</v>
      </c>
      <c r="BG132" s="100"/>
      <c r="BH132" s="100">
        <f t="shared" si="317"/>
        <v>0.14413400296845946</v>
      </c>
      <c r="BI132" s="100"/>
      <c r="BJ132" s="100">
        <f t="shared" si="318"/>
        <v>-0.2462203667808418</v>
      </c>
      <c r="BK132" s="57"/>
    </row>
    <row r="133" spans="1:63" ht="13.15" x14ac:dyDescent="0.4">
      <c r="A133" s="206">
        <v>42125</v>
      </c>
      <c r="B133" s="28"/>
      <c r="C133" s="58"/>
      <c r="D133" s="100">
        <f>Data!D126+'Economic Model'!C$63</f>
        <v>1.5679999999999994</v>
      </c>
      <c r="E133" s="101"/>
      <c r="F133" s="102">
        <f>Data!F126+'Economic Model'!C$64</f>
        <v>169.0625</v>
      </c>
      <c r="G133" s="101"/>
      <c r="H133" s="100">
        <f>Data!H126+'Economic Model'!C$65</f>
        <v>3.5542500000000006</v>
      </c>
      <c r="I133" s="101"/>
      <c r="J133" s="103">
        <f>Data!J126+'Economic Model'!C$66</f>
        <v>4.7699999999999996</v>
      </c>
      <c r="K133" s="92"/>
      <c r="L133" s="16"/>
      <c r="M133" s="100">
        <f t="shared" si="306"/>
        <v>1.5679999999999994</v>
      </c>
      <c r="N133" s="115"/>
      <c r="O133" s="100">
        <f>F133/2000*'Economic Model'!C$32/'Economic Model'!C$30</f>
        <v>0.51322544642857149</v>
      </c>
      <c r="P133" s="100"/>
      <c r="Q133" s="100">
        <f t="shared" si="307"/>
        <v>2.0812254464285709</v>
      </c>
      <c r="R133" s="117"/>
      <c r="S133" s="115"/>
      <c r="T133" s="100">
        <f>H133/'Economic Model'!C$30</f>
        <v>1.2693750000000004</v>
      </c>
      <c r="U133" s="115"/>
      <c r="V133" s="100">
        <f>J133/1000*'Economic Model'!C$33</f>
        <v>0.1431</v>
      </c>
      <c r="W133" s="115"/>
      <c r="X133" s="100">
        <f>('Economic Model'!H$43+'Economic Model'!H$51)/100</f>
        <v>0.21914999999999998</v>
      </c>
      <c r="Y133" s="115"/>
      <c r="Z133" s="100">
        <f t="shared" si="308"/>
        <v>1.6316250000000003</v>
      </c>
      <c r="AA133" s="115"/>
      <c r="AB133" s="100">
        <f>'Economic Model'!H$58/100</f>
        <v>0.2135298575757576</v>
      </c>
      <c r="AC133" s="115"/>
      <c r="AD133" s="100">
        <f t="shared" si="309"/>
        <v>1.8451548575757579</v>
      </c>
      <c r="AE133" s="115"/>
      <c r="AF133" s="100">
        <f t="shared" si="310"/>
        <v>1.3319294111471864</v>
      </c>
      <c r="AG133" s="112"/>
      <c r="AH133" s="100"/>
      <c r="AI133" s="100">
        <f>Q133-T133-V133-('Economic Model'!H$49/100)</f>
        <v>0.63025044642857053</v>
      </c>
      <c r="AJ133" s="100"/>
      <c r="AK133" s="100">
        <f t="shared" si="311"/>
        <v>0.44960044642857055</v>
      </c>
      <c r="AL133" s="100"/>
      <c r="AM133" s="100">
        <f t="shared" si="312"/>
        <v>0.23607058885281296</v>
      </c>
      <c r="AN133" s="87"/>
      <c r="AO133" s="15"/>
      <c r="AP133" s="88"/>
      <c r="AQ133" s="100">
        <f>'Returns per Bu.'!AJ133/'Economic Model'!C$30</f>
        <v>0.521669341894061</v>
      </c>
      <c r="AR133" s="100"/>
      <c r="AS133" s="100">
        <f t="shared" si="260"/>
        <v>1.0436130453388346</v>
      </c>
      <c r="AT133" s="100"/>
      <c r="AU133" s="100">
        <f>'Returns per Bu.'!AN133/'Economic Model'!C$30</f>
        <v>1.5652823872328956</v>
      </c>
      <c r="AV133" s="100"/>
      <c r="AW133" s="111"/>
      <c r="AX133" s="100">
        <f t="shared" si="313"/>
        <v>1.9275323872328955</v>
      </c>
      <c r="AY133" s="100"/>
      <c r="AZ133" s="100">
        <f t="shared" si="314"/>
        <v>2.1410622448086531</v>
      </c>
      <c r="BA133" s="112"/>
      <c r="BB133" s="100"/>
      <c r="BC133" s="100"/>
      <c r="BD133" s="100">
        <f t="shared" si="315"/>
        <v>0.15369305919567533</v>
      </c>
      <c r="BE133" s="100"/>
      <c r="BF133" s="100">
        <f t="shared" si="316"/>
        <v>-5.9836798380082268E-2</v>
      </c>
      <c r="BG133" s="100"/>
      <c r="BH133" s="100">
        <f t="shared" si="317"/>
        <v>0.23607058885281296</v>
      </c>
      <c r="BI133" s="100"/>
      <c r="BJ133" s="100">
        <f t="shared" si="318"/>
        <v>-0.29590738723289522</v>
      </c>
      <c r="BK133" s="57"/>
    </row>
    <row r="134" spans="1:63" ht="13.15" x14ac:dyDescent="0.4">
      <c r="A134" s="206">
        <v>42156</v>
      </c>
      <c r="B134" s="28"/>
      <c r="C134" s="58"/>
      <c r="D134" s="100">
        <f>Data!D127+'Economic Model'!C$63</f>
        <v>1.4402272727272736</v>
      </c>
      <c r="E134" s="101"/>
      <c r="F134" s="102">
        <f>Data!F127+'Economic Model'!C$64</f>
        <v>148.25</v>
      </c>
      <c r="G134" s="101"/>
      <c r="H134" s="100">
        <f>Data!H127+'Economic Model'!C$65</f>
        <v>3.5038715909090898</v>
      </c>
      <c r="I134" s="101"/>
      <c r="J134" s="103">
        <f>Data!J127+'Economic Model'!C$66</f>
        <v>4.78</v>
      </c>
      <c r="K134" s="92"/>
      <c r="L134" s="16"/>
      <c r="M134" s="100">
        <f t="shared" si="306"/>
        <v>1.4402272727272736</v>
      </c>
      <c r="N134" s="115"/>
      <c r="O134" s="100">
        <f>F134/2000*'Economic Model'!C$32/'Economic Model'!C$30</f>
        <v>0.45004464285714285</v>
      </c>
      <c r="P134" s="100"/>
      <c r="Q134" s="100">
        <f t="shared" si="307"/>
        <v>1.8902719155844165</v>
      </c>
      <c r="R134" s="117"/>
      <c r="S134" s="115"/>
      <c r="T134" s="100">
        <f>H134/'Economic Model'!C$30</f>
        <v>1.2513827110389608</v>
      </c>
      <c r="U134" s="115"/>
      <c r="V134" s="100">
        <f>J134/1000*'Economic Model'!C$33</f>
        <v>0.1434</v>
      </c>
      <c r="W134" s="115"/>
      <c r="X134" s="100">
        <f>('Economic Model'!H$43+'Economic Model'!H$51)/100</f>
        <v>0.21914999999999998</v>
      </c>
      <c r="Y134" s="115"/>
      <c r="Z134" s="100">
        <f t="shared" si="308"/>
        <v>1.6139327110389607</v>
      </c>
      <c r="AA134" s="115"/>
      <c r="AB134" s="100">
        <f>'Economic Model'!H$58/100</f>
        <v>0.2135298575757576</v>
      </c>
      <c r="AC134" s="115"/>
      <c r="AD134" s="100">
        <f t="shared" si="309"/>
        <v>1.8274625686147183</v>
      </c>
      <c r="AE134" s="115"/>
      <c r="AF134" s="100">
        <f t="shared" si="310"/>
        <v>1.3774179257575754</v>
      </c>
      <c r="AG134" s="112"/>
      <c r="AH134" s="100"/>
      <c r="AI134" s="100">
        <f>Q134-T134-V134-('Economic Model'!H$49/100)</f>
        <v>0.45698920454545577</v>
      </c>
      <c r="AJ134" s="100"/>
      <c r="AK134" s="100">
        <f t="shared" si="311"/>
        <v>0.2763392045454558</v>
      </c>
      <c r="AL134" s="100"/>
      <c r="AM134" s="100">
        <f t="shared" si="312"/>
        <v>6.2809346969698199E-2</v>
      </c>
      <c r="AN134" s="87"/>
      <c r="AO134" s="15"/>
      <c r="AP134" s="88"/>
      <c r="AQ134" s="100">
        <f>'Returns per Bu.'!AJ134/'Economic Model'!C$30</f>
        <v>0.521669341894061</v>
      </c>
      <c r="AR134" s="100"/>
      <c r="AS134" s="100">
        <f t="shared" si="260"/>
        <v>1.0466567834779632</v>
      </c>
      <c r="AT134" s="100"/>
      <c r="AU134" s="100">
        <f>'Returns per Bu.'!AN134/'Economic Model'!C$30</f>
        <v>1.5683261253720242</v>
      </c>
      <c r="AV134" s="100"/>
      <c r="AW134" s="111"/>
      <c r="AX134" s="100">
        <f t="shared" si="313"/>
        <v>1.9308761253720241</v>
      </c>
      <c r="AY134" s="100"/>
      <c r="AZ134" s="100">
        <f t="shared" si="314"/>
        <v>2.1444059829477817</v>
      </c>
      <c r="BA134" s="112"/>
      <c r="BB134" s="100"/>
      <c r="BC134" s="100"/>
      <c r="BD134" s="100">
        <f t="shared" si="315"/>
        <v>-4.0604209787607592E-2</v>
      </c>
      <c r="BE134" s="100"/>
      <c r="BF134" s="100">
        <f t="shared" si="316"/>
        <v>-0.25413406736336519</v>
      </c>
      <c r="BG134" s="100"/>
      <c r="BH134" s="100">
        <f t="shared" si="317"/>
        <v>6.2809346969698199E-2</v>
      </c>
      <c r="BI134" s="100"/>
      <c r="BJ134" s="100">
        <f t="shared" si="318"/>
        <v>-0.31694341433306339</v>
      </c>
      <c r="BK134" s="57"/>
    </row>
    <row r="135" spans="1:63" ht="13.15" x14ac:dyDescent="0.4">
      <c r="A135" s="206">
        <v>42186</v>
      </c>
      <c r="B135" s="28"/>
      <c r="C135" s="58"/>
      <c r="D135" s="100">
        <f>Data!D128+'Economic Model'!C$63</f>
        <v>1.4927272727272729</v>
      </c>
      <c r="E135" s="101"/>
      <c r="F135" s="102">
        <f>Data!F128+'Economic Model'!C$64</f>
        <v>141.97727272727272</v>
      </c>
      <c r="G135" s="101"/>
      <c r="H135" s="100">
        <f>Data!H128+'Economic Model'!C$65</f>
        <v>3.812727272727273</v>
      </c>
      <c r="I135" s="101"/>
      <c r="J135" s="103">
        <f>Data!J128+'Economic Model'!C$66</f>
        <v>5.46</v>
      </c>
      <c r="K135" s="92"/>
      <c r="L135" s="16"/>
      <c r="M135" s="100">
        <f t="shared" si="306"/>
        <v>1.4927272727272729</v>
      </c>
      <c r="N135" s="115"/>
      <c r="O135" s="100">
        <f>F135/2000*'Economic Model'!C$32/'Economic Model'!C$30</f>
        <v>0.43100243506493507</v>
      </c>
      <c r="P135" s="100"/>
      <c r="Q135" s="100">
        <f t="shared" si="307"/>
        <v>1.923729707792208</v>
      </c>
      <c r="R135" s="117"/>
      <c r="S135" s="115"/>
      <c r="T135" s="100">
        <f>H135/'Economic Model'!C$30</f>
        <v>1.3616883116883118</v>
      </c>
      <c r="U135" s="115"/>
      <c r="V135" s="100">
        <f>J135/1000*'Economic Model'!C$33</f>
        <v>0.1638</v>
      </c>
      <c r="W135" s="115"/>
      <c r="X135" s="100">
        <f>('Economic Model'!H$43+'Economic Model'!H$51)/100</f>
        <v>0.21914999999999998</v>
      </c>
      <c r="Y135" s="115"/>
      <c r="Z135" s="100">
        <f t="shared" si="308"/>
        <v>1.7446383116883117</v>
      </c>
      <c r="AA135" s="115"/>
      <c r="AB135" s="100">
        <f>'Economic Model'!H$58/100</f>
        <v>0.2135298575757576</v>
      </c>
      <c r="AC135" s="115"/>
      <c r="AD135" s="100">
        <f t="shared" si="309"/>
        <v>1.9581681692640693</v>
      </c>
      <c r="AE135" s="115"/>
      <c r="AF135" s="100">
        <f t="shared" si="310"/>
        <v>1.5271657341991343</v>
      </c>
      <c r="AG135" s="112"/>
      <c r="AH135" s="100"/>
      <c r="AI135" s="100">
        <f>Q135-T135-V135-('Economic Model'!H$49/100)</f>
        <v>0.35974139610389616</v>
      </c>
      <c r="AJ135" s="100"/>
      <c r="AK135" s="100">
        <f t="shared" si="311"/>
        <v>0.17909139610389624</v>
      </c>
      <c r="AL135" s="100"/>
      <c r="AM135" s="100">
        <f t="shared" si="312"/>
        <v>-3.4438461471861359E-2</v>
      </c>
      <c r="AN135" s="87"/>
      <c r="AO135" s="15"/>
      <c r="AP135" s="88"/>
      <c r="AQ135" s="100">
        <f>'Returns per Bu.'!AJ135/'Economic Model'!C$30</f>
        <v>0.521669341894061</v>
      </c>
      <c r="AR135" s="100"/>
      <c r="AS135" s="100">
        <f t="shared" si="260"/>
        <v>1.0497005216170918</v>
      </c>
      <c r="AT135" s="100"/>
      <c r="AU135" s="100">
        <f>'Returns per Bu.'!AN135/'Economic Model'!C$30</f>
        <v>1.5713698635111528</v>
      </c>
      <c r="AV135" s="100"/>
      <c r="AW135" s="111"/>
      <c r="AX135" s="100">
        <f t="shared" si="313"/>
        <v>1.9543198635111527</v>
      </c>
      <c r="AY135" s="100"/>
      <c r="AZ135" s="100">
        <f t="shared" si="314"/>
        <v>2.1678497210869105</v>
      </c>
      <c r="BA135" s="112"/>
      <c r="BB135" s="100"/>
      <c r="BC135" s="100"/>
      <c r="BD135" s="100">
        <f t="shared" si="315"/>
        <v>-3.0590155718944745E-2</v>
      </c>
      <c r="BE135" s="100"/>
      <c r="BF135" s="100">
        <f t="shared" si="316"/>
        <v>-0.24412001329470256</v>
      </c>
      <c r="BG135" s="100"/>
      <c r="BH135" s="100">
        <f t="shared" si="317"/>
        <v>-3.4438461471861581E-2</v>
      </c>
      <c r="BI135" s="100"/>
      <c r="BJ135" s="100">
        <f t="shared" si="318"/>
        <v>-0.20968155182284098</v>
      </c>
      <c r="BK135" s="57"/>
    </row>
    <row r="136" spans="1:63" ht="13.15" x14ac:dyDescent="0.4">
      <c r="A136" s="206">
        <v>42217</v>
      </c>
      <c r="B136" s="28"/>
      <c r="C136" s="58"/>
      <c r="D136" s="100">
        <f>Data!D129+'Economic Model'!C$63</f>
        <v>1.4154761904761906</v>
      </c>
      <c r="E136" s="101"/>
      <c r="F136" s="102">
        <f>Data!F129+'Economic Model'!C$64</f>
        <v>144.75</v>
      </c>
      <c r="G136" s="101"/>
      <c r="H136" s="100">
        <f>Data!H129+'Economic Model'!C$65</f>
        <v>3.5095833333333326</v>
      </c>
      <c r="I136" s="101"/>
      <c r="J136" s="103">
        <f>Data!J129+'Economic Model'!C$66</f>
        <v>5.13</v>
      </c>
      <c r="K136" s="92"/>
      <c r="L136" s="16"/>
      <c r="M136" s="100">
        <f t="shared" si="306"/>
        <v>1.4154761904761906</v>
      </c>
      <c r="N136" s="115"/>
      <c r="O136" s="100">
        <f>F136/2000*'Economic Model'!C$32/'Economic Model'!C$30</f>
        <v>0.43941964285714291</v>
      </c>
      <c r="P136" s="100"/>
      <c r="Q136" s="100">
        <f t="shared" si="307"/>
        <v>1.8548958333333334</v>
      </c>
      <c r="R136" s="117"/>
      <c r="S136" s="115"/>
      <c r="T136" s="100">
        <f>H136/'Economic Model'!C$30</f>
        <v>1.253422619047619</v>
      </c>
      <c r="U136" s="115"/>
      <c r="V136" s="100">
        <f>J136/1000*'Economic Model'!C$33</f>
        <v>0.15390000000000001</v>
      </c>
      <c r="W136" s="115"/>
      <c r="X136" s="100">
        <f>('Economic Model'!H$43+'Economic Model'!H$51)/100</f>
        <v>0.21914999999999998</v>
      </c>
      <c r="Y136" s="115"/>
      <c r="Z136" s="100">
        <f>T136+V136+X136</f>
        <v>1.6264726190476189</v>
      </c>
      <c r="AA136" s="115"/>
      <c r="AB136" s="100">
        <f>'Economic Model'!H$58/100</f>
        <v>0.2135298575757576</v>
      </c>
      <c r="AC136" s="115"/>
      <c r="AD136" s="100">
        <f t="shared" si="309"/>
        <v>1.8400024766233765</v>
      </c>
      <c r="AE136" s="115"/>
      <c r="AF136" s="100">
        <f t="shared" si="310"/>
        <v>1.4005828337662336</v>
      </c>
      <c r="AG136" s="112"/>
      <c r="AH136" s="100"/>
      <c r="AI136" s="100">
        <f>Q136-T136-V136-('Economic Model'!H$49/100)</f>
        <v>0.40907321428571441</v>
      </c>
      <c r="AJ136" s="100"/>
      <c r="AK136" s="100">
        <f t="shared" si="311"/>
        <v>0.22842321428571455</v>
      </c>
      <c r="AL136" s="100"/>
      <c r="AM136" s="100">
        <f t="shared" si="312"/>
        <v>1.4893356709956951E-2</v>
      </c>
      <c r="AN136" s="87"/>
      <c r="AO136" s="15"/>
      <c r="AP136" s="88"/>
      <c r="AQ136" s="100">
        <f>'Returns per Bu.'!AJ136/'Economic Model'!C$30</f>
        <v>0.521669341894061</v>
      </c>
      <c r="AR136" s="100"/>
      <c r="AS136" s="100">
        <f t="shared" si="260"/>
        <v>1.0527442597562204</v>
      </c>
      <c r="AT136" s="100"/>
      <c r="AU136" s="100">
        <f>'Returns per Bu.'!AN136/'Economic Model'!C$30</f>
        <v>1.5744136016502814</v>
      </c>
      <c r="AV136" s="100"/>
      <c r="AW136" s="111"/>
      <c r="AX136" s="100">
        <f t="shared" si="313"/>
        <v>1.9474636016502813</v>
      </c>
      <c r="AY136" s="100"/>
      <c r="AZ136" s="100">
        <f t="shared" si="314"/>
        <v>2.1609934592260389</v>
      </c>
      <c r="BA136" s="112"/>
      <c r="BB136" s="100"/>
      <c r="BC136" s="100"/>
      <c r="BD136" s="100">
        <f t="shared" si="315"/>
        <v>-9.2567768316947907E-2</v>
      </c>
      <c r="BE136" s="100"/>
      <c r="BF136" s="100">
        <f t="shared" si="316"/>
        <v>-0.3060976258927055</v>
      </c>
      <c r="BG136" s="100"/>
      <c r="BH136" s="100">
        <f t="shared" si="317"/>
        <v>1.4893356709956951E-2</v>
      </c>
      <c r="BI136" s="100"/>
      <c r="BJ136" s="100">
        <f t="shared" si="318"/>
        <v>-0.32099098260266246</v>
      </c>
      <c r="BK136" s="57"/>
    </row>
    <row r="137" spans="1:63" ht="13.15" x14ac:dyDescent="0.4">
      <c r="A137" s="206">
        <v>42248</v>
      </c>
      <c r="B137" s="28"/>
      <c r="C137" s="58"/>
      <c r="D137" s="100">
        <f>Data!D130+'Economic Model'!C$63</f>
        <v>1.4080952380952378</v>
      </c>
      <c r="E137" s="101"/>
      <c r="F137" s="102">
        <f>Data!F130+'Economic Model'!C$64</f>
        <v>130.26190476190476</v>
      </c>
      <c r="G137" s="101"/>
      <c r="H137" s="100">
        <f>Data!H130+'Economic Model'!C$65</f>
        <v>3.5240476190476202</v>
      </c>
      <c r="I137" s="101"/>
      <c r="J137" s="103">
        <f>Data!J130+'Economic Model'!C$66</f>
        <v>6.19</v>
      </c>
      <c r="K137" s="92"/>
      <c r="L137" s="16"/>
      <c r="M137" s="100">
        <f t="shared" si="306"/>
        <v>1.4080952380952378</v>
      </c>
      <c r="N137" s="115"/>
      <c r="O137" s="100">
        <f>F137/2000*'Economic Model'!C$32/'Economic Model'!C$30</f>
        <v>0.39543792517006804</v>
      </c>
      <c r="P137" s="100"/>
      <c r="Q137" s="100">
        <f t="shared" si="307"/>
        <v>1.803533163265306</v>
      </c>
      <c r="R137" s="117"/>
      <c r="S137" s="115"/>
      <c r="T137" s="100">
        <f>H137/'Economic Model'!C$30</f>
        <v>1.2585884353741501</v>
      </c>
      <c r="U137" s="115"/>
      <c r="V137" s="100">
        <f>J137/1000*'Economic Model'!C$33</f>
        <v>0.1857</v>
      </c>
      <c r="W137" s="115"/>
      <c r="X137" s="100">
        <f>('Economic Model'!H$43+'Economic Model'!H$51)/100</f>
        <v>0.21914999999999998</v>
      </c>
      <c r="Y137" s="115"/>
      <c r="Z137" s="100">
        <f t="shared" ref="Z137:Z148" si="319">T137+V137+X137</f>
        <v>1.66343843537415</v>
      </c>
      <c r="AA137" s="115"/>
      <c r="AB137" s="100">
        <f>'Economic Model'!H$58/100</f>
        <v>0.2135298575757576</v>
      </c>
      <c r="AC137" s="115"/>
      <c r="AD137" s="100">
        <f t="shared" si="309"/>
        <v>1.8769682929499076</v>
      </c>
      <c r="AE137" s="115"/>
      <c r="AF137" s="100">
        <f t="shared" si="310"/>
        <v>1.4815303677798397</v>
      </c>
      <c r="AG137" s="112"/>
      <c r="AH137" s="100"/>
      <c r="AI137" s="100">
        <f>Q137-T137-V137-('Economic Model'!H$49/100)</f>
        <v>0.32074472789115593</v>
      </c>
      <c r="AJ137" s="100"/>
      <c r="AK137" s="100">
        <f t="shared" si="311"/>
        <v>0.14009472789115596</v>
      </c>
      <c r="AL137" s="100"/>
      <c r="AM137" s="100">
        <f t="shared" si="312"/>
        <v>-7.3435129684601641E-2</v>
      </c>
      <c r="AN137" s="87"/>
      <c r="AO137" s="15"/>
      <c r="AP137" s="88"/>
      <c r="AQ137" s="100">
        <f>'Returns per Bu.'!AJ137/'Economic Model'!C$30</f>
        <v>0.45758928571428575</v>
      </c>
      <c r="AR137" s="100"/>
      <c r="AS137" s="100">
        <f t="shared" ref="AS137:AS148" si="320">AU137-AQ137</f>
        <v>0.92710217672681061</v>
      </c>
      <c r="AT137" s="100"/>
      <c r="AU137" s="100">
        <f>'Returns per Bu.'!AN137/'Economic Model'!C$30</f>
        <v>1.3846914624410964</v>
      </c>
      <c r="AV137" s="100"/>
      <c r="AW137" s="111"/>
      <c r="AX137" s="100">
        <f t="shared" si="313"/>
        <v>1.7895414624410964</v>
      </c>
      <c r="AY137" s="100"/>
      <c r="AZ137" s="100">
        <f t="shared" si="314"/>
        <v>2.0030713200168542</v>
      </c>
      <c r="BA137" s="112"/>
      <c r="BB137" s="100"/>
      <c r="BC137" s="100"/>
      <c r="BD137" s="100">
        <f t="shared" si="315"/>
        <v>1.3991700824209641E-2</v>
      </c>
      <c r="BE137" s="100"/>
      <c r="BF137" s="100">
        <f t="shared" si="316"/>
        <v>-0.19953815675154818</v>
      </c>
      <c r="BG137" s="100"/>
      <c r="BH137" s="100">
        <f t="shared" si="317"/>
        <v>-7.3435129684601863E-2</v>
      </c>
      <c r="BI137" s="100"/>
      <c r="BJ137" s="100">
        <f t="shared" si="318"/>
        <v>-0.12610302706694632</v>
      </c>
      <c r="BK137" s="57"/>
    </row>
    <row r="138" spans="1:63" ht="13.15" x14ac:dyDescent="0.4">
      <c r="A138" s="206">
        <v>42278</v>
      </c>
      <c r="B138" s="28"/>
      <c r="C138" s="58"/>
      <c r="D138" s="100">
        <f>Data!D131+'Economic Model'!C$63</f>
        <v>1.4723809523809526</v>
      </c>
      <c r="E138" s="101"/>
      <c r="F138" s="102">
        <f>Data!F131+'Economic Model'!C$64</f>
        <v>110.61904761904762</v>
      </c>
      <c r="G138" s="101"/>
      <c r="H138" s="100">
        <f>Data!H131+'Economic Model'!C$65</f>
        <v>3.5657142857142854</v>
      </c>
      <c r="I138" s="101"/>
      <c r="J138" s="103">
        <f>Data!J131+'Economic Model'!C$66</f>
        <v>4.57</v>
      </c>
      <c r="K138" s="92"/>
      <c r="L138" s="16"/>
      <c r="M138" s="100">
        <f t="shared" si="306"/>
        <v>1.4723809523809526</v>
      </c>
      <c r="N138" s="115"/>
      <c r="O138" s="100">
        <f>F138/2000*'Economic Model'!C$32/'Economic Model'!C$30</f>
        <v>0.33580782312925173</v>
      </c>
      <c r="P138" s="100"/>
      <c r="Q138" s="100">
        <f t="shared" si="307"/>
        <v>1.8081887755102044</v>
      </c>
      <c r="R138" s="117"/>
      <c r="S138" s="115"/>
      <c r="T138" s="100">
        <f>H138/'Economic Model'!C$30</f>
        <v>1.273469387755102</v>
      </c>
      <c r="U138" s="115"/>
      <c r="V138" s="100">
        <f>J138/1000*'Economic Model'!C$33</f>
        <v>0.1371</v>
      </c>
      <c r="W138" s="115"/>
      <c r="X138" s="100">
        <f>('Economic Model'!H$43+'Economic Model'!H$51)/100</f>
        <v>0.21914999999999998</v>
      </c>
      <c r="Y138" s="115"/>
      <c r="Z138" s="100">
        <f t="shared" si="319"/>
        <v>1.6297193877551019</v>
      </c>
      <c r="AA138" s="115"/>
      <c r="AB138" s="100">
        <f>'Economic Model'!H$58/100</f>
        <v>0.2135298575757576</v>
      </c>
      <c r="AC138" s="115"/>
      <c r="AD138" s="100">
        <f t="shared" si="309"/>
        <v>1.8432492453308595</v>
      </c>
      <c r="AE138" s="115"/>
      <c r="AF138" s="100">
        <f t="shared" si="310"/>
        <v>1.5074414222016079</v>
      </c>
      <c r="AG138" s="112"/>
      <c r="AH138" s="100"/>
      <c r="AI138" s="100">
        <f>Q138-T138-V138-('Economic Model'!H$49/100)</f>
        <v>0.35911938775510244</v>
      </c>
      <c r="AJ138" s="100"/>
      <c r="AK138" s="100">
        <f t="shared" si="311"/>
        <v>0.17846938775510246</v>
      </c>
      <c r="AL138" s="100"/>
      <c r="AM138" s="100">
        <f t="shared" si="312"/>
        <v>-3.5060469820655138E-2</v>
      </c>
      <c r="AN138" s="87"/>
      <c r="AO138" s="15"/>
      <c r="AP138" s="88"/>
      <c r="AQ138" s="100">
        <f>'Returns per Bu.'!AJ138/'Economic Model'!C$30</f>
        <v>0.45758928571428575</v>
      </c>
      <c r="AR138" s="100"/>
      <c r="AS138" s="100">
        <f t="shared" si="320"/>
        <v>0.92998095315600193</v>
      </c>
      <c r="AT138" s="100"/>
      <c r="AU138" s="100">
        <f>'Returns per Bu.'!AN138/'Economic Model'!C$30</f>
        <v>1.3875702388702877</v>
      </c>
      <c r="AV138" s="100"/>
      <c r="AW138" s="111"/>
      <c r="AX138" s="100">
        <f t="shared" si="313"/>
        <v>1.7438202388702877</v>
      </c>
      <c r="AY138" s="100"/>
      <c r="AZ138" s="100">
        <f t="shared" si="314"/>
        <v>1.9573500964460453</v>
      </c>
      <c r="BA138" s="112"/>
      <c r="BB138" s="100"/>
      <c r="BC138" s="100"/>
      <c r="BD138" s="100">
        <f t="shared" si="315"/>
        <v>6.4368536639916707E-2</v>
      </c>
      <c r="BE138" s="100"/>
      <c r="BF138" s="100">
        <f t="shared" si="316"/>
        <v>-0.14916132093584089</v>
      </c>
      <c r="BG138" s="100"/>
      <c r="BH138" s="100">
        <f t="shared" si="317"/>
        <v>-3.5060469820655138E-2</v>
      </c>
      <c r="BI138" s="100"/>
      <c r="BJ138" s="100">
        <f t="shared" si="318"/>
        <v>-0.11410085111518575</v>
      </c>
      <c r="BK138" s="57"/>
    </row>
    <row r="139" spans="1:63" ht="13.15" x14ac:dyDescent="0.4">
      <c r="A139" s="206">
        <v>42309</v>
      </c>
      <c r="B139" s="28"/>
      <c r="C139" s="58"/>
      <c r="D139" s="100">
        <f>Data!D132+'Economic Model'!C$63</f>
        <v>1.4250000000000007</v>
      </c>
      <c r="E139" s="101"/>
      <c r="F139" s="102">
        <f>Data!F132+'Economic Model'!C$64</f>
        <v>116.05</v>
      </c>
      <c r="G139" s="101"/>
      <c r="H139" s="100">
        <f>Data!H132+'Economic Model'!C$65</f>
        <v>3.4855312500000002</v>
      </c>
      <c r="I139" s="101"/>
      <c r="J139" s="103">
        <f>Data!J132+'Economic Model'!C$66</f>
        <v>5.28</v>
      </c>
      <c r="K139" s="92"/>
      <c r="L139" s="16"/>
      <c r="M139" s="100">
        <f t="shared" si="306"/>
        <v>1.4250000000000007</v>
      </c>
      <c r="N139" s="115"/>
      <c r="O139" s="100">
        <f>F139/2000*'Economic Model'!C$32/'Economic Model'!C$30</f>
        <v>0.3522946428571429</v>
      </c>
      <c r="P139" s="100"/>
      <c r="Q139" s="100">
        <f t="shared" si="307"/>
        <v>1.7772946428571437</v>
      </c>
      <c r="R139" s="117"/>
      <c r="S139" s="115"/>
      <c r="T139" s="100">
        <f>H139/'Economic Model'!C$30</f>
        <v>1.2448325892857144</v>
      </c>
      <c r="U139" s="115"/>
      <c r="V139" s="100">
        <f>J139/1000*'Economic Model'!C$33</f>
        <v>0.15839999999999999</v>
      </c>
      <c r="W139" s="115"/>
      <c r="X139" s="100">
        <f>('Economic Model'!H$43+'Economic Model'!H$51)/100</f>
        <v>0.21914999999999998</v>
      </c>
      <c r="Y139" s="115"/>
      <c r="Z139" s="100">
        <f t="shared" si="319"/>
        <v>1.6223825892857144</v>
      </c>
      <c r="AA139" s="115"/>
      <c r="AB139" s="100">
        <f>'Economic Model'!H$58/100</f>
        <v>0.2135298575757576</v>
      </c>
      <c r="AC139" s="115"/>
      <c r="AD139" s="100">
        <f t="shared" si="309"/>
        <v>1.835912446861472</v>
      </c>
      <c r="AE139" s="115"/>
      <c r="AF139" s="100">
        <f t="shared" si="310"/>
        <v>1.4836178040043291</v>
      </c>
      <c r="AG139" s="112"/>
      <c r="AH139" s="100"/>
      <c r="AI139" s="100">
        <f>Q139-T139-V139-('Economic Model'!H$49/100)</f>
        <v>0.33556205357142932</v>
      </c>
      <c r="AJ139" s="100"/>
      <c r="AK139" s="100">
        <f t="shared" si="311"/>
        <v>0.15491205357142923</v>
      </c>
      <c r="AL139" s="100"/>
      <c r="AM139" s="100">
        <f t="shared" si="312"/>
        <v>-5.8617804004328367E-2</v>
      </c>
      <c r="AN139" s="87"/>
      <c r="AO139" s="15"/>
      <c r="AP139" s="88"/>
      <c r="AQ139" s="100">
        <f>'Returns per Bu.'!AJ139/'Economic Model'!C$30</f>
        <v>0.45758928571428575</v>
      </c>
      <c r="AR139" s="100"/>
      <c r="AS139" s="100">
        <f t="shared" si="320"/>
        <v>0.93285972958519348</v>
      </c>
      <c r="AT139" s="100"/>
      <c r="AU139" s="100">
        <f>'Returns per Bu.'!AN139/'Economic Model'!C$30</f>
        <v>1.3904490152994793</v>
      </c>
      <c r="AV139" s="100"/>
      <c r="AW139" s="111"/>
      <c r="AX139" s="100">
        <f t="shared" si="313"/>
        <v>1.7679990152994791</v>
      </c>
      <c r="AY139" s="100"/>
      <c r="AZ139" s="100">
        <f t="shared" si="314"/>
        <v>1.9815288728752367</v>
      </c>
      <c r="BA139" s="112"/>
      <c r="BB139" s="100"/>
      <c r="BC139" s="100"/>
      <c r="BD139" s="100">
        <f t="shared" si="315"/>
        <v>9.2956275576645542E-3</v>
      </c>
      <c r="BE139" s="100"/>
      <c r="BF139" s="100">
        <f t="shared" si="316"/>
        <v>-0.20423423001809304</v>
      </c>
      <c r="BG139" s="100"/>
      <c r="BH139" s="100">
        <f t="shared" si="317"/>
        <v>-5.8617804004328145E-2</v>
      </c>
      <c r="BI139" s="100"/>
      <c r="BJ139" s="100">
        <f t="shared" si="318"/>
        <v>-0.1456164260137649</v>
      </c>
      <c r="BK139" s="57"/>
    </row>
    <row r="140" spans="1:63" ht="13.15" x14ac:dyDescent="0.4">
      <c r="A140" s="75">
        <v>42339</v>
      </c>
      <c r="B140" s="30"/>
      <c r="C140" s="63"/>
      <c r="D140" s="104">
        <f>Data!D133+'Economic Model'!C$63</f>
        <v>1.3475000000000001</v>
      </c>
      <c r="E140" s="105"/>
      <c r="F140" s="106">
        <f>Data!F133+'Economic Model'!C$64</f>
        <v>120.23863636363636</v>
      </c>
      <c r="G140" s="105"/>
      <c r="H140" s="104">
        <f>Data!H133+'Economic Model'!C$65</f>
        <v>3.5268181818181814</v>
      </c>
      <c r="I140" s="105"/>
      <c r="J140" s="107">
        <f>Data!J133+'Economic Model'!C$66</f>
        <v>4.62</v>
      </c>
      <c r="K140" s="94"/>
      <c r="L140" s="78"/>
      <c r="M140" s="104">
        <f t="shared" ref="M140:M148" si="321">D140</f>
        <v>1.3475000000000001</v>
      </c>
      <c r="N140" s="118"/>
      <c r="O140" s="104">
        <f>F140/2000*'Economic Model'!C$32/'Economic Model'!C$30</f>
        <v>0.36501014610389615</v>
      </c>
      <c r="P140" s="104"/>
      <c r="Q140" s="104">
        <f t="shared" ref="Q140:Q148" si="322">M140+O140</f>
        <v>1.7125101461038963</v>
      </c>
      <c r="R140" s="120"/>
      <c r="S140" s="118"/>
      <c r="T140" s="104">
        <f>H140/'Economic Model'!C$30</f>
        <v>1.259577922077922</v>
      </c>
      <c r="U140" s="118"/>
      <c r="V140" s="104">
        <f>J140/1000*'Economic Model'!C$33</f>
        <v>0.1386</v>
      </c>
      <c r="W140" s="118"/>
      <c r="X140" s="104">
        <f>('Economic Model'!H$43+'Economic Model'!H$51)/100</f>
        <v>0.21914999999999998</v>
      </c>
      <c r="Y140" s="118"/>
      <c r="Z140" s="104">
        <f t="shared" si="319"/>
        <v>1.617327922077922</v>
      </c>
      <c r="AA140" s="118"/>
      <c r="AB140" s="104">
        <f>'Economic Model'!H$58/100</f>
        <v>0.2135298575757576</v>
      </c>
      <c r="AC140" s="118"/>
      <c r="AD140" s="104">
        <f t="shared" ref="AD140:AD148" si="323">Z140+AB140</f>
        <v>1.8308577796536796</v>
      </c>
      <c r="AE140" s="118"/>
      <c r="AF140" s="104">
        <f t="shared" ref="AF140:AF148" si="324">AD140-O140</f>
        <v>1.4658476335497834</v>
      </c>
      <c r="AG140" s="114"/>
      <c r="AH140" s="104"/>
      <c r="AI140" s="104">
        <f>Q140-T140-V140-('Economic Model'!H$49/100)</f>
        <v>0.27583222402597435</v>
      </c>
      <c r="AJ140" s="104"/>
      <c r="AK140" s="104">
        <f t="shared" ref="AK140:AK148" si="325">Q140-Z140</f>
        <v>9.5182224025974316E-2</v>
      </c>
      <c r="AL140" s="104"/>
      <c r="AM140" s="104">
        <f t="shared" ref="AM140:AM148" si="326">Q140-AD140</f>
        <v>-0.11834763354978328</v>
      </c>
      <c r="AN140" s="89"/>
      <c r="AO140" s="72"/>
      <c r="AP140" s="90"/>
      <c r="AQ140" s="104">
        <f>'Returns per Bu.'!AJ140/'Economic Model'!C$30</f>
        <v>0.45758928571428575</v>
      </c>
      <c r="AR140" s="104"/>
      <c r="AS140" s="104">
        <f t="shared" si="320"/>
        <v>0.93573850601438502</v>
      </c>
      <c r="AT140" s="104"/>
      <c r="AU140" s="104">
        <f>'Returns per Bu.'!AN140/'Economic Model'!C$30</f>
        <v>1.3933277917286708</v>
      </c>
      <c r="AV140" s="104"/>
      <c r="AW140" s="113"/>
      <c r="AX140" s="104">
        <f t="shared" ref="AX140:AX148" si="327">AU140+V140+X140</f>
        <v>1.7510777917286708</v>
      </c>
      <c r="AY140" s="104"/>
      <c r="AZ140" s="104">
        <f t="shared" ref="AZ140:AZ148" si="328">AB140+AX140</f>
        <v>1.9646076493044284</v>
      </c>
      <c r="BA140" s="114"/>
      <c r="BB140" s="104"/>
      <c r="BC140" s="104"/>
      <c r="BD140" s="104">
        <f t="shared" ref="BD140:BD148" si="329">Q140-AX140</f>
        <v>-3.8567645624774549E-2</v>
      </c>
      <c r="BE140" s="104"/>
      <c r="BF140" s="104">
        <f t="shared" ref="BF140:BF148" si="330">Q140-AZ140</f>
        <v>-0.25209750320053215</v>
      </c>
      <c r="BG140" s="104"/>
      <c r="BH140" s="104">
        <f t="shared" ref="BH140:BH148" si="331">BF140-BJ140</f>
        <v>-0.11834763354978328</v>
      </c>
      <c r="BI140" s="104"/>
      <c r="BJ140" s="104">
        <f t="shared" ref="BJ140:BJ148" si="332">T140-AU140</f>
        <v>-0.13374986965074886</v>
      </c>
      <c r="BK140" s="71"/>
    </row>
    <row r="141" spans="1:63" s="28" customFormat="1" ht="13.15" x14ac:dyDescent="0.4">
      <c r="A141" s="285">
        <v>42370</v>
      </c>
      <c r="C141" s="58"/>
      <c r="D141" s="100">
        <f>Data!D134+'Economic Model'!C$63</f>
        <v>1.2348157845798291</v>
      </c>
      <c r="E141" s="101"/>
      <c r="F141" s="102">
        <f>Data!F134+'Economic Model'!C$64</f>
        <v>121.73684210526316</v>
      </c>
      <c r="G141" s="101"/>
      <c r="H141" s="100">
        <f>Data!H134+'Economic Model'!C$65</f>
        <v>3.4529276250538077</v>
      </c>
      <c r="I141" s="101"/>
      <c r="J141" s="103">
        <f>Data!J134+'Economic Model'!C$66</f>
        <v>5.01</v>
      </c>
      <c r="K141" s="92"/>
      <c r="L141" s="16"/>
      <c r="M141" s="100">
        <f t="shared" si="321"/>
        <v>1.2348157845798291</v>
      </c>
      <c r="N141" s="115"/>
      <c r="O141" s="100">
        <f>F141/2000*'Economic Model'!C$32/'Economic Model'!C$30</f>
        <v>0.36955827067669178</v>
      </c>
      <c r="P141" s="100"/>
      <c r="Q141" s="100">
        <f t="shared" si="322"/>
        <v>1.6043740552565209</v>
      </c>
      <c r="R141" s="117"/>
      <c r="S141" s="115"/>
      <c r="T141" s="100">
        <f>H141/'Economic Model'!C$30</f>
        <v>1.233188437519217</v>
      </c>
      <c r="U141" s="115"/>
      <c r="V141" s="100">
        <f>J141/1000*'Economic Model'!C$33</f>
        <v>0.15029999999999999</v>
      </c>
      <c r="W141" s="115"/>
      <c r="X141" s="100">
        <f>('Economic Model'!H$43+'Economic Model'!H$51)/100</f>
        <v>0.21914999999999998</v>
      </c>
      <c r="Y141" s="115"/>
      <c r="Z141" s="100">
        <f t="shared" si="319"/>
        <v>1.6026384375192171</v>
      </c>
      <c r="AA141" s="115"/>
      <c r="AB141" s="100">
        <f>'Economic Model'!H$58/100</f>
        <v>0.2135298575757576</v>
      </c>
      <c r="AC141" s="115"/>
      <c r="AD141" s="100">
        <f t="shared" si="323"/>
        <v>1.8161682950949747</v>
      </c>
      <c r="AE141" s="115"/>
      <c r="AF141" s="100">
        <f t="shared" si="324"/>
        <v>1.4466100244182829</v>
      </c>
      <c r="AG141" s="112"/>
      <c r="AH141" s="100"/>
      <c r="AI141" s="100">
        <f>Q141-T141-V141-('Economic Model'!H$49/100)</f>
        <v>0.18238561773730386</v>
      </c>
      <c r="AJ141" s="100"/>
      <c r="AK141" s="100">
        <f t="shared" si="325"/>
        <v>1.7356177373037962E-3</v>
      </c>
      <c r="AL141" s="100"/>
      <c r="AM141" s="100">
        <f t="shared" si="326"/>
        <v>-0.2117942398384538</v>
      </c>
      <c r="AN141" s="87"/>
      <c r="AO141" s="17"/>
      <c r="AP141" s="88"/>
      <c r="AQ141" s="100">
        <f>'Returns per Bu.'!AJ141/'Economic Model'!C$30</f>
        <v>0.45758928571428575</v>
      </c>
      <c r="AR141" s="100"/>
      <c r="AS141" s="100">
        <f t="shared" si="320"/>
        <v>0.93861728244357656</v>
      </c>
      <c r="AT141" s="100"/>
      <c r="AU141" s="100">
        <f>'Returns per Bu.'!AN141/'Economic Model'!C$30</f>
        <v>1.3962065681578624</v>
      </c>
      <c r="AV141" s="100"/>
      <c r="AW141" s="111"/>
      <c r="AX141" s="100">
        <f t="shared" si="327"/>
        <v>1.7656565681578624</v>
      </c>
      <c r="AY141" s="100"/>
      <c r="AZ141" s="100">
        <f t="shared" si="328"/>
        <v>1.97918642573362</v>
      </c>
      <c r="BA141" s="112"/>
      <c r="BB141" s="100"/>
      <c r="BC141" s="100"/>
      <c r="BD141" s="100">
        <f t="shared" si="329"/>
        <v>-0.16128251290134155</v>
      </c>
      <c r="BE141" s="100"/>
      <c r="BF141" s="100">
        <f t="shared" si="330"/>
        <v>-0.37481237047709914</v>
      </c>
      <c r="BG141" s="100"/>
      <c r="BH141" s="100">
        <f t="shared" si="331"/>
        <v>-0.2117942398384538</v>
      </c>
      <c r="BI141" s="100"/>
      <c r="BJ141" s="100">
        <f t="shared" si="332"/>
        <v>-0.16301813063864534</v>
      </c>
      <c r="BK141" s="57"/>
    </row>
    <row r="142" spans="1:63" ht="13.15" x14ac:dyDescent="0.4">
      <c r="A142" s="206">
        <v>42401</v>
      </c>
      <c r="B142" s="28"/>
      <c r="C142" s="58"/>
      <c r="D142" s="100">
        <f>Data!D135+'Economic Model'!C$63</f>
        <v>1.3037500083446503</v>
      </c>
      <c r="E142" s="101"/>
      <c r="F142" s="102">
        <f>Data!F135+'Economic Model'!C$64</f>
        <v>122.6</v>
      </c>
      <c r="G142" s="101"/>
      <c r="H142" s="100">
        <f>Data!H135+'Economic Model'!C$65</f>
        <v>3.4756249994039536</v>
      </c>
      <c r="I142" s="101"/>
      <c r="J142" s="103">
        <f>Data!J135+'Economic Model'!C$66</f>
        <v>4.3600000000000003</v>
      </c>
      <c r="K142" s="92"/>
      <c r="L142" s="16"/>
      <c r="M142" s="100">
        <f t="shared" si="321"/>
        <v>1.3037500083446503</v>
      </c>
      <c r="N142" s="115"/>
      <c r="O142" s="100">
        <f>F142/2000*'Economic Model'!C$32/'Economic Model'!C$30</f>
        <v>0.37217857142857147</v>
      </c>
      <c r="P142" s="100"/>
      <c r="Q142" s="100">
        <f t="shared" si="322"/>
        <v>1.6759285797732217</v>
      </c>
      <c r="R142" s="117"/>
      <c r="S142" s="115"/>
      <c r="T142" s="100">
        <f>H142/'Economic Model'!C$30</f>
        <v>1.2412946426442693</v>
      </c>
      <c r="U142" s="115"/>
      <c r="V142" s="100">
        <f>J142/1000*'Economic Model'!C$33</f>
        <v>0.1308</v>
      </c>
      <c r="W142" s="115"/>
      <c r="X142" s="100">
        <f>('Economic Model'!H$43+'Economic Model'!H$51)/100</f>
        <v>0.21914999999999998</v>
      </c>
      <c r="Y142" s="115"/>
      <c r="Z142" s="100">
        <f t="shared" si="319"/>
        <v>1.5912446426442692</v>
      </c>
      <c r="AA142" s="115"/>
      <c r="AB142" s="100">
        <f>'Economic Model'!H$58/100</f>
        <v>0.2135298575757576</v>
      </c>
      <c r="AC142" s="115"/>
      <c r="AD142" s="100">
        <f t="shared" si="323"/>
        <v>1.8047745002200268</v>
      </c>
      <c r="AE142" s="115"/>
      <c r="AF142" s="100">
        <f t="shared" si="324"/>
        <v>1.4325959287914554</v>
      </c>
      <c r="AG142" s="112"/>
      <c r="AH142" s="100"/>
      <c r="AI142" s="100">
        <f>Q142-T142-V142-('Economic Model'!H$49/100)</f>
        <v>0.26533393712895248</v>
      </c>
      <c r="AJ142" s="100"/>
      <c r="AK142" s="100">
        <f t="shared" si="325"/>
        <v>8.4683937128952502E-2</v>
      </c>
      <c r="AL142" s="100"/>
      <c r="AM142" s="100">
        <f t="shared" si="326"/>
        <v>-0.1288459204468051</v>
      </c>
      <c r="AN142" s="87"/>
      <c r="AO142" s="15"/>
      <c r="AP142" s="88"/>
      <c r="AQ142" s="100">
        <f>'Returns per Bu.'!AJ142/'Economic Model'!C$30</f>
        <v>0.45758928571428575</v>
      </c>
      <c r="AR142" s="100"/>
      <c r="AS142" s="100">
        <f t="shared" si="320"/>
        <v>0.94149605887276788</v>
      </c>
      <c r="AT142" s="100"/>
      <c r="AU142" s="100">
        <f>'Returns per Bu.'!AN142/'Economic Model'!C$30</f>
        <v>1.3990853445870537</v>
      </c>
      <c r="AV142" s="100"/>
      <c r="AW142" s="111"/>
      <c r="AX142" s="100">
        <f t="shared" si="327"/>
        <v>1.7490353445870537</v>
      </c>
      <c r="AY142" s="100"/>
      <c r="AZ142" s="100">
        <f t="shared" si="328"/>
        <v>1.9625652021628113</v>
      </c>
      <c r="BA142" s="112"/>
      <c r="BB142" s="100"/>
      <c r="BC142" s="100"/>
      <c r="BD142" s="100">
        <f t="shared" si="329"/>
        <v>-7.3106764813831937E-2</v>
      </c>
      <c r="BE142" s="100"/>
      <c r="BF142" s="100">
        <f t="shared" si="330"/>
        <v>-0.28663662238958953</v>
      </c>
      <c r="BG142" s="100"/>
      <c r="BH142" s="100">
        <f t="shared" si="331"/>
        <v>-0.1288459204468051</v>
      </c>
      <c r="BI142" s="100"/>
      <c r="BJ142" s="100">
        <f t="shared" si="332"/>
        <v>-0.15779070194278444</v>
      </c>
      <c r="BK142" s="57"/>
    </row>
    <row r="143" spans="1:63" ht="13.15" x14ac:dyDescent="0.4">
      <c r="A143" s="206">
        <v>42430</v>
      </c>
      <c r="B143" s="28"/>
      <c r="C143" s="58"/>
      <c r="D143" s="100">
        <f>Data!D136+'Economic Model'!C$63</f>
        <v>1.272826085401618</v>
      </c>
      <c r="E143" s="101"/>
      <c r="F143" s="102">
        <f>Data!F136+'Economic Model'!C$64</f>
        <v>123.98913043478261</v>
      </c>
      <c r="G143" s="101"/>
      <c r="H143" s="100">
        <f>Data!H136+'Economic Model'!C$65</f>
        <v>3.4381521688336911</v>
      </c>
      <c r="I143" s="101"/>
      <c r="J143" s="103">
        <f>Data!J136+'Economic Model'!C$66</f>
        <v>4.8600000000000003</v>
      </c>
      <c r="K143" s="92"/>
      <c r="L143" s="16"/>
      <c r="M143" s="100">
        <f t="shared" si="321"/>
        <v>1.272826085401618</v>
      </c>
      <c r="N143" s="115"/>
      <c r="O143" s="100">
        <f>F143/2000*'Economic Model'!C$32/'Economic Model'!C$30</f>
        <v>0.37639557453416156</v>
      </c>
      <c r="P143" s="100"/>
      <c r="Q143" s="100">
        <f t="shared" si="322"/>
        <v>1.6492216599357796</v>
      </c>
      <c r="R143" s="117"/>
      <c r="S143" s="115"/>
      <c r="T143" s="100">
        <f>H143/'Economic Model'!C$30</f>
        <v>1.2279114888691756</v>
      </c>
      <c r="U143" s="115"/>
      <c r="V143" s="100">
        <f>J143/1000*'Economic Model'!C$33</f>
        <v>0.14580000000000001</v>
      </c>
      <c r="W143" s="115"/>
      <c r="X143" s="100">
        <f>('Economic Model'!H$43+'Economic Model'!H$51)/100</f>
        <v>0.21914999999999998</v>
      </c>
      <c r="Y143" s="115"/>
      <c r="Z143" s="100">
        <f t="shared" si="319"/>
        <v>1.5928614888691754</v>
      </c>
      <c r="AA143" s="115"/>
      <c r="AB143" s="100">
        <f>'Economic Model'!H$58/100</f>
        <v>0.2135298575757576</v>
      </c>
      <c r="AC143" s="115"/>
      <c r="AD143" s="100">
        <f t="shared" si="323"/>
        <v>1.806391346444933</v>
      </c>
      <c r="AE143" s="115"/>
      <c r="AF143" s="100">
        <f t="shared" si="324"/>
        <v>1.4299957719107714</v>
      </c>
      <c r="AG143" s="112"/>
      <c r="AH143" s="100"/>
      <c r="AI143" s="100">
        <f>Q143-T143-V143-('Economic Model'!H$49/100)</f>
        <v>0.23701017106660402</v>
      </c>
      <c r="AJ143" s="100"/>
      <c r="AK143" s="100">
        <f t="shared" si="325"/>
        <v>5.6360171066604181E-2</v>
      </c>
      <c r="AL143" s="100"/>
      <c r="AM143" s="100">
        <f t="shared" si="326"/>
        <v>-0.15716968650915342</v>
      </c>
      <c r="AN143" s="87"/>
      <c r="AO143" s="15"/>
      <c r="AP143" s="88"/>
      <c r="AQ143" s="100">
        <f>'Returns per Bu.'!AJ143/'Economic Model'!C$30</f>
        <v>0.45758928571428575</v>
      </c>
      <c r="AR143" s="100"/>
      <c r="AS143" s="100">
        <f t="shared" si="320"/>
        <v>0.94437483530195943</v>
      </c>
      <c r="AT143" s="100"/>
      <c r="AU143" s="100">
        <f>'Returns per Bu.'!AN143/'Economic Model'!C$30</f>
        <v>1.4019641210162452</v>
      </c>
      <c r="AV143" s="100"/>
      <c r="AW143" s="111"/>
      <c r="AX143" s="100">
        <f t="shared" si="327"/>
        <v>1.7669141210162451</v>
      </c>
      <c r="AY143" s="100"/>
      <c r="AZ143" s="100">
        <f t="shared" si="328"/>
        <v>1.9804439785920027</v>
      </c>
      <c r="BA143" s="112"/>
      <c r="BB143" s="100"/>
      <c r="BC143" s="100"/>
      <c r="BD143" s="100">
        <f t="shared" si="329"/>
        <v>-0.11769246108046549</v>
      </c>
      <c r="BE143" s="100"/>
      <c r="BF143" s="100">
        <f t="shared" si="330"/>
        <v>-0.33122231865622309</v>
      </c>
      <c r="BG143" s="100"/>
      <c r="BH143" s="100">
        <f t="shared" si="331"/>
        <v>-0.15716968650915342</v>
      </c>
      <c r="BI143" s="100"/>
      <c r="BJ143" s="100">
        <f t="shared" si="332"/>
        <v>-0.17405263214706967</v>
      </c>
      <c r="BK143" s="57"/>
    </row>
    <row r="144" spans="1:63" ht="13.15" x14ac:dyDescent="0.4">
      <c r="A144" s="206">
        <v>42461</v>
      </c>
      <c r="B144" s="28"/>
      <c r="C144" s="58"/>
      <c r="D144" s="100">
        <f>Data!D137+'Economic Model'!C$63</f>
        <v>1.4169047531627474</v>
      </c>
      <c r="E144" s="101"/>
      <c r="F144" s="102">
        <f>Data!F137+'Economic Model'!C$64</f>
        <v>115.80952380952381</v>
      </c>
      <c r="G144" s="101"/>
      <c r="H144" s="100">
        <f>Data!H137+'Economic Model'!C$65</f>
        <v>3.4765476158687045</v>
      </c>
      <c r="I144" s="101"/>
      <c r="J144" s="103">
        <f>Data!J137+'Economic Model'!C$66</f>
        <v>4.4400000000000004</v>
      </c>
      <c r="K144" s="92"/>
      <c r="L144" s="16"/>
      <c r="M144" s="100">
        <f t="shared" si="321"/>
        <v>1.4169047531627474</v>
      </c>
      <c r="N144" s="115"/>
      <c r="O144" s="100">
        <f>F144/2000*'Economic Model'!C$32/'Economic Model'!C$30</f>
        <v>0.35156462585034015</v>
      </c>
      <c r="P144" s="100"/>
      <c r="Q144" s="100">
        <f t="shared" si="322"/>
        <v>1.7684693790130877</v>
      </c>
      <c r="R144" s="117"/>
      <c r="S144" s="115"/>
      <c r="T144" s="100">
        <f>H144/'Economic Model'!C$30</f>
        <v>1.2416241485245374</v>
      </c>
      <c r="U144" s="115"/>
      <c r="V144" s="100">
        <f>J144/1000*'Economic Model'!C$33</f>
        <v>0.13320000000000001</v>
      </c>
      <c r="W144" s="115"/>
      <c r="X144" s="100">
        <f>('Economic Model'!H$43+'Economic Model'!H$51)/100</f>
        <v>0.21914999999999998</v>
      </c>
      <c r="Y144" s="115"/>
      <c r="Z144" s="100">
        <f t="shared" si="319"/>
        <v>1.5939741485245373</v>
      </c>
      <c r="AA144" s="115"/>
      <c r="AB144" s="100">
        <f>'Economic Model'!H$58/100</f>
        <v>0.2135298575757576</v>
      </c>
      <c r="AC144" s="115"/>
      <c r="AD144" s="100">
        <f t="shared" si="323"/>
        <v>1.8075040061002949</v>
      </c>
      <c r="AE144" s="115"/>
      <c r="AF144" s="100">
        <f t="shared" si="324"/>
        <v>1.4559393802499547</v>
      </c>
      <c r="AG144" s="112"/>
      <c r="AH144" s="100"/>
      <c r="AI144" s="100">
        <f>Q144-T144-V144-('Economic Model'!H$49/100)</f>
        <v>0.35514523048855029</v>
      </c>
      <c r="AJ144" s="100"/>
      <c r="AK144" s="100">
        <f t="shared" si="325"/>
        <v>0.17449523048855031</v>
      </c>
      <c r="AL144" s="100"/>
      <c r="AM144" s="100">
        <f t="shared" si="326"/>
        <v>-3.9034627087207285E-2</v>
      </c>
      <c r="AN144" s="87"/>
      <c r="AO144" s="15"/>
      <c r="AP144" s="88"/>
      <c r="AQ144" s="100">
        <f>'Returns per Bu.'!AJ144/'Economic Model'!C$30</f>
        <v>0.45758928571428575</v>
      </c>
      <c r="AR144" s="100"/>
      <c r="AS144" s="100">
        <f t="shared" si="320"/>
        <v>0.94725361173115075</v>
      </c>
      <c r="AT144" s="100"/>
      <c r="AU144" s="100">
        <f>'Returns per Bu.'!AN144/'Economic Model'!C$30</f>
        <v>1.4048428974454366</v>
      </c>
      <c r="AV144" s="100"/>
      <c r="AW144" s="111"/>
      <c r="AX144" s="100">
        <f t="shared" si="327"/>
        <v>1.7571928974454365</v>
      </c>
      <c r="AY144" s="100"/>
      <c r="AZ144" s="100">
        <f t="shared" si="328"/>
        <v>1.9707227550211941</v>
      </c>
      <c r="BA144" s="112"/>
      <c r="BB144" s="100"/>
      <c r="BC144" s="100"/>
      <c r="BD144" s="100">
        <f t="shared" si="329"/>
        <v>1.1276481567651153E-2</v>
      </c>
      <c r="BE144" s="100"/>
      <c r="BF144" s="100">
        <f t="shared" si="330"/>
        <v>-0.20225337600810644</v>
      </c>
      <c r="BG144" s="100"/>
      <c r="BH144" s="100">
        <f t="shared" si="331"/>
        <v>-3.9034627087207285E-2</v>
      </c>
      <c r="BI144" s="100"/>
      <c r="BJ144" s="100">
        <f t="shared" si="332"/>
        <v>-0.16321874892089916</v>
      </c>
      <c r="BK144" s="57"/>
    </row>
    <row r="145" spans="1:63" ht="13.15" x14ac:dyDescent="0.4">
      <c r="A145" s="206">
        <v>42491</v>
      </c>
      <c r="B145" s="28"/>
      <c r="C145" s="58"/>
      <c r="D145" s="100">
        <f>Data!D138+'Economic Model'!C$63</f>
        <v>1.4661904602959042</v>
      </c>
      <c r="E145" s="101"/>
      <c r="F145" s="102">
        <f>Data!F138+'Economic Model'!C$64</f>
        <v>132.0952380952381</v>
      </c>
      <c r="G145" s="101"/>
      <c r="H145" s="100">
        <f>Data!H138+'Economic Model'!C$65</f>
        <v>3.607440488792601</v>
      </c>
      <c r="I145" s="101"/>
      <c r="J145" s="103">
        <f>Data!J138+'Economic Model'!C$66</f>
        <v>4.07</v>
      </c>
      <c r="K145" s="92"/>
      <c r="L145" s="16"/>
      <c r="M145" s="100">
        <f t="shared" si="321"/>
        <v>1.4661904602959042</v>
      </c>
      <c r="N145" s="115"/>
      <c r="O145" s="100">
        <f>F145/2000*'Economic Model'!C$32/'Economic Model'!C$30</f>
        <v>0.4010034013605443</v>
      </c>
      <c r="P145" s="100"/>
      <c r="Q145" s="100">
        <f t="shared" si="322"/>
        <v>1.8671938616564485</v>
      </c>
      <c r="R145" s="117"/>
      <c r="S145" s="115"/>
      <c r="T145" s="100">
        <f>H145/'Economic Model'!C$30</f>
        <v>1.2883716031402148</v>
      </c>
      <c r="U145" s="115"/>
      <c r="V145" s="100">
        <f>J145/1000*'Economic Model'!C$33</f>
        <v>0.12210000000000001</v>
      </c>
      <c r="W145" s="115"/>
      <c r="X145" s="100">
        <f>('Economic Model'!H$43+'Economic Model'!H$51)/100</f>
        <v>0.21914999999999998</v>
      </c>
      <c r="Y145" s="115"/>
      <c r="Z145" s="100">
        <f t="shared" si="319"/>
        <v>1.6296216031402149</v>
      </c>
      <c r="AA145" s="115"/>
      <c r="AB145" s="100">
        <f>'Economic Model'!H$58/100</f>
        <v>0.2135298575757576</v>
      </c>
      <c r="AC145" s="115"/>
      <c r="AD145" s="100">
        <f t="shared" si="323"/>
        <v>1.8431514607159725</v>
      </c>
      <c r="AE145" s="115"/>
      <c r="AF145" s="100">
        <f t="shared" si="324"/>
        <v>1.4421480593554281</v>
      </c>
      <c r="AG145" s="112"/>
      <c r="AH145" s="100"/>
      <c r="AI145" s="100">
        <f>Q145-T145-V145-('Economic Model'!H$49/100)</f>
        <v>0.41822225851623374</v>
      </c>
      <c r="AJ145" s="100"/>
      <c r="AK145" s="100">
        <f t="shared" si="325"/>
        <v>0.23757225851623365</v>
      </c>
      <c r="AL145" s="100"/>
      <c r="AM145" s="100">
        <f t="shared" si="326"/>
        <v>2.404240094047605E-2</v>
      </c>
      <c r="AN145" s="87"/>
      <c r="AO145" s="15"/>
      <c r="AP145" s="88"/>
      <c r="AQ145" s="100">
        <f>'Returns per Bu.'!AJ145/'Economic Model'!C$30</f>
        <v>0.45758928571428575</v>
      </c>
      <c r="AR145" s="100"/>
      <c r="AS145" s="100">
        <f t="shared" si="320"/>
        <v>0.95013238816034229</v>
      </c>
      <c r="AT145" s="100"/>
      <c r="AU145" s="100">
        <f>'Returns per Bu.'!AN145/'Economic Model'!C$30</f>
        <v>1.4077216738746281</v>
      </c>
      <c r="AV145" s="100"/>
      <c r="AW145" s="111"/>
      <c r="AX145" s="100">
        <f t="shared" si="327"/>
        <v>1.7489716738746282</v>
      </c>
      <c r="AY145" s="100"/>
      <c r="AZ145" s="100">
        <f t="shared" si="328"/>
        <v>1.9625015314503857</v>
      </c>
      <c r="BA145" s="112"/>
      <c r="BB145" s="100"/>
      <c r="BC145" s="100"/>
      <c r="BD145" s="100">
        <f t="shared" si="329"/>
        <v>0.11822218778182036</v>
      </c>
      <c r="BE145" s="100"/>
      <c r="BF145" s="100">
        <f t="shared" si="330"/>
        <v>-9.5307669793937233E-2</v>
      </c>
      <c r="BG145" s="100"/>
      <c r="BH145" s="100">
        <f t="shared" si="331"/>
        <v>2.404240094047605E-2</v>
      </c>
      <c r="BI145" s="100"/>
      <c r="BJ145" s="100">
        <f t="shared" si="332"/>
        <v>-0.11935007073441328</v>
      </c>
      <c r="BK145" s="57"/>
    </row>
    <row r="146" spans="1:63" ht="13.15" x14ac:dyDescent="0.4">
      <c r="A146" s="206">
        <v>42522</v>
      </c>
      <c r="B146" s="28"/>
      <c r="C146" s="58"/>
      <c r="D146" s="100">
        <f>Data!D139+'Economic Model'!C$63</f>
        <v>1.5622727274894714</v>
      </c>
      <c r="E146" s="101"/>
      <c r="F146" s="102">
        <f>Data!F139+'Economic Model'!C$64</f>
        <v>160.67045454545453</v>
      </c>
      <c r="G146" s="101"/>
      <c r="H146" s="100">
        <f>Data!H139+'Economic Model'!C$65</f>
        <v>3.7821590792049062</v>
      </c>
      <c r="I146" s="101"/>
      <c r="J146" s="103">
        <f>Data!J139+'Economic Model'!C$66</f>
        <v>4.4400000000000004</v>
      </c>
      <c r="K146" s="92"/>
      <c r="L146" s="16"/>
      <c r="M146" s="100">
        <f t="shared" si="321"/>
        <v>1.5622727274894714</v>
      </c>
      <c r="N146" s="115"/>
      <c r="O146" s="100">
        <f>F146/2000*'Economic Model'!C$32/'Economic Model'!C$30</f>
        <v>0.48774959415584418</v>
      </c>
      <c r="P146" s="100"/>
      <c r="Q146" s="100">
        <f t="shared" si="322"/>
        <v>2.0500223216453155</v>
      </c>
      <c r="R146" s="117"/>
      <c r="S146" s="115"/>
      <c r="T146" s="100">
        <f>H146/'Economic Model'!C$30</f>
        <v>1.350771099716038</v>
      </c>
      <c r="U146" s="115"/>
      <c r="V146" s="100">
        <f>J146/1000*'Economic Model'!C$33</f>
        <v>0.13320000000000001</v>
      </c>
      <c r="W146" s="115"/>
      <c r="X146" s="100">
        <f>('Economic Model'!H$43+'Economic Model'!H$51)/100</f>
        <v>0.21914999999999998</v>
      </c>
      <c r="Y146" s="115"/>
      <c r="Z146" s="100">
        <f t="shared" si="319"/>
        <v>1.703121099716038</v>
      </c>
      <c r="AA146" s="115"/>
      <c r="AB146" s="100">
        <f>'Economic Model'!H$58/100</f>
        <v>0.2135298575757576</v>
      </c>
      <c r="AC146" s="115"/>
      <c r="AD146" s="100">
        <f t="shared" si="323"/>
        <v>1.9166509572917956</v>
      </c>
      <c r="AE146" s="115"/>
      <c r="AF146" s="100">
        <f t="shared" si="324"/>
        <v>1.4289013631359513</v>
      </c>
      <c r="AG146" s="112"/>
      <c r="AH146" s="100"/>
      <c r="AI146" s="100">
        <f>Q146-T146-V146-('Economic Model'!H$49/100)</f>
        <v>0.5275512219292775</v>
      </c>
      <c r="AJ146" s="100"/>
      <c r="AK146" s="100">
        <f t="shared" si="325"/>
        <v>0.34690122192927753</v>
      </c>
      <c r="AL146" s="100"/>
      <c r="AM146" s="100">
        <f t="shared" si="326"/>
        <v>0.13337136435351993</v>
      </c>
      <c r="AN146" s="87"/>
      <c r="AO146" s="15"/>
      <c r="AP146" s="88"/>
      <c r="AQ146" s="100">
        <f>'Returns per Bu.'!AJ146/'Economic Model'!C$30</f>
        <v>0.45758928571428575</v>
      </c>
      <c r="AR146" s="100"/>
      <c r="AS146" s="100">
        <f t="shared" si="320"/>
        <v>0.95301116458953361</v>
      </c>
      <c r="AT146" s="100"/>
      <c r="AU146" s="100">
        <f>'Returns per Bu.'!AN146/'Economic Model'!C$30</f>
        <v>1.4106004503038194</v>
      </c>
      <c r="AV146" s="100"/>
      <c r="AW146" s="111"/>
      <c r="AX146" s="100">
        <f t="shared" si="327"/>
        <v>1.7629504503038194</v>
      </c>
      <c r="AY146" s="100"/>
      <c r="AZ146" s="100">
        <f t="shared" si="328"/>
        <v>1.976480307879577</v>
      </c>
      <c r="BA146" s="112"/>
      <c r="BB146" s="100"/>
      <c r="BC146" s="100"/>
      <c r="BD146" s="100">
        <f t="shared" si="329"/>
        <v>0.28707187134149614</v>
      </c>
      <c r="BE146" s="100"/>
      <c r="BF146" s="100">
        <f t="shared" si="330"/>
        <v>7.3542013765738545E-2</v>
      </c>
      <c r="BG146" s="100"/>
      <c r="BH146" s="100">
        <f t="shared" si="331"/>
        <v>0.13337136435351993</v>
      </c>
      <c r="BI146" s="100"/>
      <c r="BJ146" s="100">
        <f t="shared" si="332"/>
        <v>-5.9829350587781382E-2</v>
      </c>
      <c r="BK146" s="57"/>
    </row>
    <row r="147" spans="1:63" ht="13.15" x14ac:dyDescent="0.4">
      <c r="A147" s="206">
        <v>42552</v>
      </c>
      <c r="B147" s="28"/>
      <c r="C147" s="58"/>
      <c r="D147" s="100">
        <f>Data!D140+'Economic Model'!C$63</f>
        <v>1.4805000245571136</v>
      </c>
      <c r="E147" s="101"/>
      <c r="F147" s="102">
        <f>Data!F140+'Economic Model'!C$64</f>
        <v>140.27500000000001</v>
      </c>
      <c r="G147" s="101"/>
      <c r="H147" s="100">
        <f>Data!H140+'Economic Model'!C$65</f>
        <v>3.1680624932050705</v>
      </c>
      <c r="I147" s="101"/>
      <c r="J147" s="103">
        <f>Data!J140+'Economic Model'!C$66</f>
        <v>4.66</v>
      </c>
      <c r="K147" s="92"/>
      <c r="L147" s="16"/>
      <c r="M147" s="100">
        <f t="shared" si="321"/>
        <v>1.4805000245571136</v>
      </c>
      <c r="N147" s="115"/>
      <c r="O147" s="100">
        <f>F147/2000*'Economic Model'!C$32/'Economic Model'!C$30</f>
        <v>0.42583482142857149</v>
      </c>
      <c r="P147" s="100"/>
      <c r="Q147" s="100">
        <f t="shared" si="322"/>
        <v>1.906334845985685</v>
      </c>
      <c r="R147" s="117"/>
      <c r="S147" s="115"/>
      <c r="T147" s="100">
        <f>H147/'Economic Model'!C$30</f>
        <v>1.1314508904303824</v>
      </c>
      <c r="U147" s="115"/>
      <c r="V147" s="100">
        <f>J147/1000*'Economic Model'!C$33</f>
        <v>0.13980000000000001</v>
      </c>
      <c r="W147" s="115"/>
      <c r="X147" s="100">
        <f>('Economic Model'!H$43+'Economic Model'!H$51)/100</f>
        <v>0.21914999999999998</v>
      </c>
      <c r="Y147" s="115"/>
      <c r="Z147" s="100">
        <f t="shared" si="319"/>
        <v>1.4904008904303823</v>
      </c>
      <c r="AA147" s="115"/>
      <c r="AB147" s="100">
        <f>'Economic Model'!H$58/100</f>
        <v>0.2135298575757576</v>
      </c>
      <c r="AC147" s="115"/>
      <c r="AD147" s="100">
        <f t="shared" si="323"/>
        <v>1.7039307480061399</v>
      </c>
      <c r="AE147" s="115"/>
      <c r="AF147" s="100">
        <f t="shared" si="324"/>
        <v>1.2780959265775684</v>
      </c>
      <c r="AG147" s="112"/>
      <c r="AH147" s="100"/>
      <c r="AI147" s="100">
        <f>Q147-T147-V147-('Economic Model'!H$49/100)</f>
        <v>0.59658395555530264</v>
      </c>
      <c r="AJ147" s="100"/>
      <c r="AK147" s="100">
        <f t="shared" si="325"/>
        <v>0.41593395555530277</v>
      </c>
      <c r="AL147" s="100"/>
      <c r="AM147" s="100">
        <f t="shared" si="326"/>
        <v>0.20240409797954517</v>
      </c>
      <c r="AN147" s="87"/>
      <c r="AO147" s="15"/>
      <c r="AP147" s="88"/>
      <c r="AQ147" s="100">
        <f>'Returns per Bu.'!AJ147/'Economic Model'!C$30</f>
        <v>0.45758928571428575</v>
      </c>
      <c r="AR147" s="100"/>
      <c r="AS147" s="100">
        <f t="shared" si="320"/>
        <v>0.95588994101872515</v>
      </c>
      <c r="AT147" s="100"/>
      <c r="AU147" s="100">
        <f>'Returns per Bu.'!AN147/'Economic Model'!C$30</f>
        <v>1.413479226733011</v>
      </c>
      <c r="AV147" s="100"/>
      <c r="AW147" s="111"/>
      <c r="AX147" s="100">
        <f t="shared" si="327"/>
        <v>1.7724292267330108</v>
      </c>
      <c r="AY147" s="100"/>
      <c r="AZ147" s="100">
        <f t="shared" si="328"/>
        <v>1.9859590843087684</v>
      </c>
      <c r="BA147" s="112"/>
      <c r="BB147" s="100"/>
      <c r="BC147" s="100"/>
      <c r="BD147" s="100">
        <f t="shared" si="329"/>
        <v>0.13390561925267419</v>
      </c>
      <c r="BE147" s="100"/>
      <c r="BF147" s="100">
        <f t="shared" si="330"/>
        <v>-7.9624238323083407E-2</v>
      </c>
      <c r="BG147" s="100"/>
      <c r="BH147" s="100">
        <f t="shared" si="331"/>
        <v>0.20240409797954517</v>
      </c>
      <c r="BI147" s="100"/>
      <c r="BJ147" s="100">
        <f t="shared" si="332"/>
        <v>-0.28202833630262858</v>
      </c>
      <c r="BK147" s="57"/>
    </row>
    <row r="148" spans="1:63" ht="13.15" x14ac:dyDescent="0.4">
      <c r="A148" s="206">
        <v>42583</v>
      </c>
      <c r="B148" s="28"/>
      <c r="C148" s="58"/>
      <c r="D148" s="100">
        <f>Data!D141+'Economic Model'!C$63</f>
        <v>1.3334782486376555</v>
      </c>
      <c r="E148" s="101"/>
      <c r="F148" s="102">
        <f>Data!F141+'Economic Model'!C$64</f>
        <v>118.08695652173913</v>
      </c>
      <c r="G148" s="101"/>
      <c r="H148" s="100">
        <f>Data!H141+'Economic Model'!C$65</f>
        <v>3.0150543373564016</v>
      </c>
      <c r="I148" s="101"/>
      <c r="J148" s="103">
        <f>Data!J141+'Economic Model'!C$66</f>
        <v>4.33</v>
      </c>
      <c r="K148" s="92"/>
      <c r="L148" s="16"/>
      <c r="M148" s="100">
        <f t="shared" si="321"/>
        <v>1.3334782486376555</v>
      </c>
      <c r="N148" s="115"/>
      <c r="O148" s="100">
        <f>F148/2000*'Economic Model'!C$32/'Economic Model'!C$30</f>
        <v>0.35847826086956525</v>
      </c>
      <c r="P148" s="100"/>
      <c r="Q148" s="100">
        <f t="shared" si="322"/>
        <v>1.6919565095072207</v>
      </c>
      <c r="R148" s="117"/>
      <c r="S148" s="115"/>
      <c r="T148" s="100">
        <f>H148/'Economic Model'!C$30</f>
        <v>1.0768051204844291</v>
      </c>
      <c r="U148" s="115"/>
      <c r="V148" s="100">
        <f>J148/1000*'Economic Model'!C$33</f>
        <v>0.12989999999999999</v>
      </c>
      <c r="W148" s="115"/>
      <c r="X148" s="100">
        <f>('Economic Model'!H$43+'Economic Model'!H$51)/100</f>
        <v>0.21914999999999998</v>
      </c>
      <c r="Y148" s="115"/>
      <c r="Z148" s="100">
        <f t="shared" si="319"/>
        <v>1.425855120484429</v>
      </c>
      <c r="AA148" s="115"/>
      <c r="AB148" s="100">
        <f>'Economic Model'!H$58/100</f>
        <v>0.2135298575757576</v>
      </c>
      <c r="AC148" s="115"/>
      <c r="AD148" s="100">
        <f t="shared" si="323"/>
        <v>1.6393849780601866</v>
      </c>
      <c r="AE148" s="115"/>
      <c r="AF148" s="100">
        <f t="shared" si="324"/>
        <v>1.2809067171906214</v>
      </c>
      <c r="AG148" s="112"/>
      <c r="AH148" s="100"/>
      <c r="AI148" s="100">
        <f>Q148-T148-V148-('Economic Model'!H$49/100)</f>
        <v>0.44675138902279155</v>
      </c>
      <c r="AJ148" s="100"/>
      <c r="AK148" s="100">
        <f t="shared" si="325"/>
        <v>0.26610138902279168</v>
      </c>
      <c r="AL148" s="100"/>
      <c r="AM148" s="100">
        <f t="shared" si="326"/>
        <v>5.2571531447034081E-2</v>
      </c>
      <c r="AN148" s="87"/>
      <c r="AO148" s="15"/>
      <c r="AP148" s="88"/>
      <c r="AQ148" s="100">
        <f>'Returns per Bu.'!AJ148/'Economic Model'!C$30</f>
        <v>0.45758928571428575</v>
      </c>
      <c r="AR148" s="100"/>
      <c r="AS148" s="100">
        <f t="shared" si="320"/>
        <v>0.9587687174479167</v>
      </c>
      <c r="AT148" s="100"/>
      <c r="AU148" s="100">
        <f>'Returns per Bu.'!AN148/'Economic Model'!C$30</f>
        <v>1.4163580031622025</v>
      </c>
      <c r="AV148" s="100"/>
      <c r="AW148" s="111"/>
      <c r="AX148" s="100">
        <f t="shared" si="327"/>
        <v>1.7654080031622024</v>
      </c>
      <c r="AY148" s="100"/>
      <c r="AZ148" s="100">
        <f t="shared" si="328"/>
        <v>1.97893786073796</v>
      </c>
      <c r="BA148" s="112"/>
      <c r="BB148" s="100"/>
      <c r="BC148" s="100"/>
      <c r="BD148" s="100">
        <f t="shared" si="329"/>
        <v>-7.3451493654981714E-2</v>
      </c>
      <c r="BE148" s="100"/>
      <c r="BF148" s="100">
        <f t="shared" si="330"/>
        <v>-0.28698135123073931</v>
      </c>
      <c r="BG148" s="100"/>
      <c r="BH148" s="100">
        <f t="shared" si="331"/>
        <v>5.2571531447034081E-2</v>
      </c>
      <c r="BI148" s="100"/>
      <c r="BJ148" s="100">
        <f t="shared" si="332"/>
        <v>-0.33955288267777339</v>
      </c>
      <c r="BK148" s="57"/>
    </row>
    <row r="149" spans="1:63" ht="13.15" x14ac:dyDescent="0.4">
      <c r="A149" s="206">
        <v>42614</v>
      </c>
      <c r="B149" s="28"/>
      <c r="C149" s="58"/>
      <c r="D149" s="100">
        <f>Data!D142+'Economic Model'!C$63</f>
        <v>1.4297618909109207</v>
      </c>
      <c r="E149" s="101"/>
      <c r="F149" s="102">
        <f>Data!F142+'Economic Model'!C$64</f>
        <v>111.95238095238095</v>
      </c>
      <c r="G149" s="101"/>
      <c r="H149" s="100">
        <f>Data!H142+'Economic Model'!C$65</f>
        <v>3.0030059619176956</v>
      </c>
      <c r="I149" s="101"/>
      <c r="J149" s="103">
        <f>Data!J142+'Economic Model'!C$66</f>
        <v>4.96</v>
      </c>
      <c r="K149" s="92"/>
      <c r="L149" s="16"/>
      <c r="M149" s="100">
        <f t="shared" ref="M149" si="333">D149</f>
        <v>1.4297618909109207</v>
      </c>
      <c r="N149" s="115"/>
      <c r="O149" s="100">
        <f>F149/2000*'Economic Model'!C$32/'Economic Model'!C$30</f>
        <v>0.33985544217687075</v>
      </c>
      <c r="P149" s="100"/>
      <c r="Q149" s="100">
        <f t="shared" ref="Q149" si="334">M149+O149</f>
        <v>1.7696173330877913</v>
      </c>
      <c r="R149" s="117"/>
      <c r="S149" s="115"/>
      <c r="T149" s="100">
        <f>H149/'Economic Model'!C$30</f>
        <v>1.0725021292563199</v>
      </c>
      <c r="U149" s="115"/>
      <c r="V149" s="100">
        <f>J149/1000*'Economic Model'!C$33</f>
        <v>0.14879999999999999</v>
      </c>
      <c r="W149" s="115"/>
      <c r="X149" s="100">
        <f>('Economic Model'!H$43+'Economic Model'!H$51)/100</f>
        <v>0.21914999999999998</v>
      </c>
      <c r="Y149" s="115"/>
      <c r="Z149" s="100">
        <f t="shared" ref="Z149" si="335">T149+V149+X149</f>
        <v>1.4404521292563199</v>
      </c>
      <c r="AA149" s="115"/>
      <c r="AB149" s="100">
        <f>'Economic Model'!H$58/100</f>
        <v>0.2135298575757576</v>
      </c>
      <c r="AC149" s="115"/>
      <c r="AD149" s="100">
        <f t="shared" ref="AD149" si="336">Z149+AB149</f>
        <v>1.6539819868320775</v>
      </c>
      <c r="AE149" s="115"/>
      <c r="AF149" s="100">
        <f t="shared" ref="AF149" si="337">AD149-O149</f>
        <v>1.3141265446552068</v>
      </c>
      <c r="AG149" s="112"/>
      <c r="AH149" s="100"/>
      <c r="AI149" s="100">
        <f>Q149-T149-V149-('Economic Model'!H$49/100)</f>
        <v>0.50981520383147139</v>
      </c>
      <c r="AJ149" s="100"/>
      <c r="AK149" s="100">
        <f t="shared" ref="AK149" si="338">Q149-Z149</f>
        <v>0.32916520383147141</v>
      </c>
      <c r="AL149" s="100"/>
      <c r="AM149" s="100">
        <f t="shared" ref="AM149" si="339">Q149-AD149</f>
        <v>0.11563534625571381</v>
      </c>
      <c r="AN149" s="87"/>
      <c r="AO149" s="15"/>
      <c r="AP149" s="88"/>
      <c r="AQ149" s="100">
        <f>'Returns per Bu.'!AJ149/'Economic Model'!C$30</f>
        <v>0.40464461646727656</v>
      </c>
      <c r="AR149" s="100"/>
      <c r="AS149" s="100">
        <f t="shared" ref="AS149" si="340">AU149-AQ149</f>
        <v>0.83383458530341015</v>
      </c>
      <c r="AT149" s="100"/>
      <c r="AU149" s="100">
        <f>'Returns per Bu.'!AN149/'Economic Model'!C$30</f>
        <v>1.2384792017706867</v>
      </c>
      <c r="AV149" s="100"/>
      <c r="AW149" s="111"/>
      <c r="AX149" s="100">
        <f t="shared" ref="AX149" si="341">AU149+V149+X149</f>
        <v>1.6064292017706867</v>
      </c>
      <c r="AY149" s="100"/>
      <c r="AZ149" s="100">
        <f t="shared" ref="AZ149" si="342">AB149+AX149</f>
        <v>1.8199590593464443</v>
      </c>
      <c r="BA149" s="112"/>
      <c r="BB149" s="100"/>
      <c r="BC149" s="100"/>
      <c r="BD149" s="100">
        <f t="shared" ref="BD149" si="343">Q149-AX149</f>
        <v>0.16318813131710463</v>
      </c>
      <c r="BE149" s="100"/>
      <c r="BF149" s="100">
        <f t="shared" ref="BF149" si="344">Q149-AZ149</f>
        <v>-5.0341726258652963E-2</v>
      </c>
      <c r="BG149" s="100"/>
      <c r="BH149" s="100">
        <f t="shared" ref="BH149" si="345">BF149-BJ149</f>
        <v>0.11563534625571381</v>
      </c>
      <c r="BI149" s="100"/>
      <c r="BJ149" s="100">
        <f t="shared" ref="BJ149" si="346">T149-AU149</f>
        <v>-0.16597707251436677</v>
      </c>
      <c r="BK149" s="57"/>
    </row>
    <row r="150" spans="1:63" ht="13.15" x14ac:dyDescent="0.4">
      <c r="A150" s="206">
        <v>42644</v>
      </c>
      <c r="B150" s="28"/>
      <c r="C150" s="58"/>
      <c r="D150" s="100">
        <f>Data!D143+'Economic Model'!C$63</f>
        <v>1.5171428606623696</v>
      </c>
      <c r="E150" s="101"/>
      <c r="F150" s="102">
        <f>Data!F143+'Economic Model'!C$64</f>
        <v>102.96428571428571</v>
      </c>
      <c r="G150" s="101"/>
      <c r="H150" s="100">
        <f>Data!H143+'Economic Model'!C$65</f>
        <v>3.1482142891202654</v>
      </c>
      <c r="I150" s="101"/>
      <c r="J150" s="103">
        <f>Data!J143+'Economic Model'!C$66</f>
        <v>4.9400000000000004</v>
      </c>
      <c r="K150" s="92"/>
      <c r="L150" s="16"/>
      <c r="M150" s="100">
        <f t="shared" ref="M150" si="347">D150</f>
        <v>1.5171428606623696</v>
      </c>
      <c r="N150" s="115"/>
      <c r="O150" s="100">
        <f>F150/2000*'Economic Model'!C$32/'Economic Model'!C$30</f>
        <v>0.31257015306122449</v>
      </c>
      <c r="P150" s="100"/>
      <c r="Q150" s="100">
        <f t="shared" ref="Q150" si="348">M150+O150</f>
        <v>1.8297130137235942</v>
      </c>
      <c r="R150" s="117"/>
      <c r="S150" s="115"/>
      <c r="T150" s="100">
        <f>H150/'Economic Model'!C$30</f>
        <v>1.1243622461143805</v>
      </c>
      <c r="U150" s="115"/>
      <c r="V150" s="100">
        <f>J150/1000*'Economic Model'!C$33</f>
        <v>0.14820000000000003</v>
      </c>
      <c r="W150" s="115"/>
      <c r="X150" s="100">
        <f>('Economic Model'!H$43+'Economic Model'!H$51)/100</f>
        <v>0.21914999999999998</v>
      </c>
      <c r="Y150" s="115"/>
      <c r="Z150" s="100">
        <f t="shared" ref="Z150" si="349">T150+V150+X150</f>
        <v>1.4917122461143806</v>
      </c>
      <c r="AA150" s="115"/>
      <c r="AB150" s="100">
        <f>'Economic Model'!H$58/100</f>
        <v>0.2135298575757576</v>
      </c>
      <c r="AC150" s="115"/>
      <c r="AD150" s="100">
        <f t="shared" ref="AD150" si="350">Z150+AB150</f>
        <v>1.7052421036901382</v>
      </c>
      <c r="AE150" s="115"/>
      <c r="AF150" s="100">
        <f t="shared" ref="AF150" si="351">AD150-O150</f>
        <v>1.3926719506289138</v>
      </c>
      <c r="AG150" s="112"/>
      <c r="AH150" s="100"/>
      <c r="AI150" s="100">
        <f>Q150-T150-V150-('Economic Model'!H$49/100)</f>
        <v>0.51865076760921369</v>
      </c>
      <c r="AJ150" s="100"/>
      <c r="AK150" s="100">
        <f t="shared" ref="AK150" si="352">Q150-Z150</f>
        <v>0.3380007676092136</v>
      </c>
      <c r="AL150" s="100"/>
      <c r="AM150" s="100">
        <f t="shared" ref="AM150" si="353">Q150-AD150</f>
        <v>0.12447091003345601</v>
      </c>
      <c r="AN150" s="87"/>
      <c r="AO150" s="15"/>
      <c r="AP150" s="88"/>
      <c r="AQ150" s="100">
        <f>'Returns per Bu.'!AJ150/'Economic Model'!C$30</f>
        <v>0.40464461646727656</v>
      </c>
      <c r="AR150" s="100"/>
      <c r="AS150" s="100">
        <f t="shared" ref="AS150" si="354">AU150-AQ150</f>
        <v>0.83648646476586341</v>
      </c>
      <c r="AT150" s="100"/>
      <c r="AU150" s="100">
        <f>'Returns per Bu.'!AN150/'Economic Model'!C$30</f>
        <v>1.24113108123314</v>
      </c>
      <c r="AV150" s="100"/>
      <c r="AW150" s="111"/>
      <c r="AX150" s="100">
        <f t="shared" ref="AX150" si="355">AU150+V150+X150</f>
        <v>1.60848108123314</v>
      </c>
      <c r="AY150" s="100"/>
      <c r="AZ150" s="100">
        <f t="shared" ref="AZ150" si="356">AB150+AX150</f>
        <v>1.8220109388088976</v>
      </c>
      <c r="BA150" s="112"/>
      <c r="BB150" s="100"/>
      <c r="BC150" s="100"/>
      <c r="BD150" s="100">
        <f t="shared" ref="BD150" si="357">Q150-AX150</f>
        <v>0.22123193249045414</v>
      </c>
      <c r="BE150" s="100"/>
      <c r="BF150" s="100">
        <f t="shared" ref="BF150" si="358">Q150-AZ150</f>
        <v>7.7020749146965439E-3</v>
      </c>
      <c r="BG150" s="100"/>
      <c r="BH150" s="100">
        <f t="shared" ref="BH150" si="359">BF150-BJ150</f>
        <v>0.12447091003345601</v>
      </c>
      <c r="BI150" s="100"/>
      <c r="BJ150" s="100">
        <f t="shared" ref="BJ150" si="360">T150-AU150</f>
        <v>-0.11676883511875946</v>
      </c>
      <c r="BK150" s="57"/>
    </row>
    <row r="151" spans="1:63" ht="13.15" x14ac:dyDescent="0.4">
      <c r="A151" s="206">
        <v>42675</v>
      </c>
      <c r="B151" s="28"/>
      <c r="C151" s="58"/>
      <c r="D151" s="100">
        <f>Data!D144+'Economic Model'!C$63</f>
        <v>1.5450000166893005</v>
      </c>
      <c r="E151" s="101"/>
      <c r="F151" s="102">
        <f>Data!F144+'Economic Model'!C$64</f>
        <v>102</v>
      </c>
      <c r="G151" s="101"/>
      <c r="H151" s="100">
        <f>Data!H144+'Economic Model'!C$65</f>
        <v>3.1478749930858614</v>
      </c>
      <c r="I151" s="101"/>
      <c r="J151" s="103">
        <f>Data!J144+'Economic Model'!C$66</f>
        <v>4.68</v>
      </c>
      <c r="K151" s="92"/>
      <c r="L151" s="16"/>
      <c r="M151" s="100">
        <f t="shared" ref="M151" si="361">D151</f>
        <v>1.5450000166893005</v>
      </c>
      <c r="N151" s="115"/>
      <c r="O151" s="100">
        <f>F151/2000*'Economic Model'!C$32/'Economic Model'!C$30</f>
        <v>0.30964285714285716</v>
      </c>
      <c r="P151" s="100"/>
      <c r="Q151" s="100">
        <f t="shared" ref="Q151" si="362">M151+O151</f>
        <v>1.8546428738321576</v>
      </c>
      <c r="R151" s="117"/>
      <c r="S151" s="115"/>
      <c r="T151" s="100">
        <f>H151/'Economic Model'!C$30</f>
        <v>1.1242410689592364</v>
      </c>
      <c r="U151" s="115"/>
      <c r="V151" s="100">
        <f>J151/1000*'Economic Model'!C$33</f>
        <v>0.1404</v>
      </c>
      <c r="W151" s="115"/>
      <c r="X151" s="100">
        <f>('Economic Model'!H$43+'Economic Model'!H$51)/100</f>
        <v>0.21914999999999998</v>
      </c>
      <c r="Y151" s="115"/>
      <c r="Z151" s="100">
        <f t="shared" ref="Z151" si="363">T151+V151+X151</f>
        <v>1.4837910689592364</v>
      </c>
      <c r="AA151" s="115"/>
      <c r="AB151" s="100">
        <f>'Economic Model'!H$58/100</f>
        <v>0.2135298575757576</v>
      </c>
      <c r="AC151" s="115"/>
      <c r="AD151" s="100">
        <f t="shared" ref="AD151" si="364">Z151+AB151</f>
        <v>1.697320926534994</v>
      </c>
      <c r="AE151" s="115"/>
      <c r="AF151" s="100">
        <f t="shared" ref="AF151" si="365">AD151-O151</f>
        <v>1.3876780693921369</v>
      </c>
      <c r="AG151" s="112"/>
      <c r="AH151" s="100"/>
      <c r="AI151" s="100">
        <f>Q151-T151-V151-('Economic Model'!H$49/100)</f>
        <v>0.55150180487292133</v>
      </c>
      <c r="AJ151" s="100"/>
      <c r="AK151" s="100">
        <f t="shared" ref="AK151" si="366">Q151-Z151</f>
        <v>0.37085180487292124</v>
      </c>
      <c r="AL151" s="100"/>
      <c r="AM151" s="100">
        <f t="shared" ref="AM151" si="367">Q151-AD151</f>
        <v>0.15732194729716364</v>
      </c>
      <c r="AN151" s="87"/>
      <c r="AO151" s="15"/>
      <c r="AP151" s="88"/>
      <c r="AQ151" s="100">
        <f>'Returns per Bu.'!AJ151/'Economic Model'!C$30</f>
        <v>0.40464461646727656</v>
      </c>
      <c r="AR151" s="100"/>
      <c r="AS151" s="100">
        <f t="shared" ref="AS151" si="368">AU151-AQ151</f>
        <v>0.83913834422831646</v>
      </c>
      <c r="AT151" s="100"/>
      <c r="AU151" s="100">
        <f>'Returns per Bu.'!AN151/'Economic Model'!C$30</f>
        <v>1.243782960695593</v>
      </c>
      <c r="AV151" s="100"/>
      <c r="AW151" s="111"/>
      <c r="AX151" s="100">
        <f t="shared" ref="AX151" si="369">AU151+V151+X151</f>
        <v>1.6033329606955931</v>
      </c>
      <c r="AY151" s="100"/>
      <c r="AZ151" s="100">
        <f t="shared" ref="AZ151" si="370">AB151+AX151</f>
        <v>1.8168628182713507</v>
      </c>
      <c r="BA151" s="112"/>
      <c r="BB151" s="100"/>
      <c r="BC151" s="100"/>
      <c r="BD151" s="100">
        <f t="shared" ref="BD151" si="371">Q151-AX151</f>
        <v>0.25130991313656459</v>
      </c>
      <c r="BE151" s="100"/>
      <c r="BF151" s="100">
        <f t="shared" ref="BF151" si="372">Q151-AZ151</f>
        <v>3.7780055560806991E-2</v>
      </c>
      <c r="BG151" s="100"/>
      <c r="BH151" s="100">
        <f t="shared" ref="BH151" si="373">BF151-BJ151</f>
        <v>0.15732194729716364</v>
      </c>
      <c r="BI151" s="100"/>
      <c r="BJ151" s="100">
        <f t="shared" ref="BJ151" si="374">T151-AU151</f>
        <v>-0.11954189173635665</v>
      </c>
      <c r="BK151" s="57"/>
    </row>
    <row r="152" spans="1:63" ht="13.15" x14ac:dyDescent="0.4">
      <c r="A152" s="75">
        <v>42705</v>
      </c>
      <c r="B152" s="30"/>
      <c r="C152" s="63"/>
      <c r="D152" s="104">
        <f>Data!D145+'Economic Model'!C$63</f>
        <v>1.6492857146263122</v>
      </c>
      <c r="E152" s="105"/>
      <c r="F152" s="106">
        <f>Data!F145+'Economic Model'!C$64</f>
        <v>99.488095238095241</v>
      </c>
      <c r="G152" s="105"/>
      <c r="H152" s="104">
        <f>Data!H145+'Economic Model'!C$65</f>
        <v>3.2467857101985387</v>
      </c>
      <c r="I152" s="105"/>
      <c r="J152" s="107">
        <f>Data!J145+'Economic Model'!C$66</f>
        <v>5.15</v>
      </c>
      <c r="K152" s="94"/>
      <c r="L152" s="78"/>
      <c r="M152" s="104">
        <f t="shared" ref="M152:M163" si="375">D152</f>
        <v>1.6492857146263122</v>
      </c>
      <c r="N152" s="118"/>
      <c r="O152" s="104">
        <f>F152/2000*'Economic Model'!C$32/'Economic Model'!C$30</f>
        <v>0.30201743197278913</v>
      </c>
      <c r="P152" s="104"/>
      <c r="Q152" s="104">
        <f t="shared" ref="Q152:Q163" si="376">M152+O152</f>
        <v>1.9513031465991013</v>
      </c>
      <c r="R152" s="120"/>
      <c r="S152" s="118"/>
      <c r="T152" s="104">
        <f>H152/'Economic Model'!C$30</f>
        <v>1.1595663250709067</v>
      </c>
      <c r="U152" s="118"/>
      <c r="V152" s="104">
        <f>J152/1000*'Economic Model'!C$33</f>
        <v>0.1545</v>
      </c>
      <c r="W152" s="118"/>
      <c r="X152" s="104">
        <f>('Economic Model'!H$43+'Economic Model'!H$51)/100</f>
        <v>0.21914999999999998</v>
      </c>
      <c r="Y152" s="118"/>
      <c r="Z152" s="104">
        <f t="shared" ref="Z152:Z163" si="377">T152+V152+X152</f>
        <v>1.5332163250709068</v>
      </c>
      <c r="AA152" s="118"/>
      <c r="AB152" s="104">
        <f>'Economic Model'!H$58/100</f>
        <v>0.2135298575757576</v>
      </c>
      <c r="AC152" s="118"/>
      <c r="AD152" s="104">
        <f t="shared" ref="AD152:AD163" si="378">Z152+AB152</f>
        <v>1.7467461826466644</v>
      </c>
      <c r="AE152" s="118"/>
      <c r="AF152" s="104">
        <f t="shared" ref="AF152:AF163" si="379">AD152-O152</f>
        <v>1.4447287506738753</v>
      </c>
      <c r="AG152" s="114"/>
      <c r="AH152" s="104"/>
      <c r="AI152" s="104">
        <f>Q152-T152-V152-('Economic Model'!H$49/100)</f>
        <v>0.59873682152819463</v>
      </c>
      <c r="AJ152" s="104"/>
      <c r="AK152" s="104">
        <f t="shared" ref="AK152:AK163" si="380">Q152-Z152</f>
        <v>0.41808682152819454</v>
      </c>
      <c r="AL152" s="104"/>
      <c r="AM152" s="104">
        <f t="shared" ref="AM152:AM163" si="381">Q152-AD152</f>
        <v>0.20455696395243694</v>
      </c>
      <c r="AN152" s="89"/>
      <c r="AO152" s="72"/>
      <c r="AP152" s="90"/>
      <c r="AQ152" s="104">
        <f>'Returns per Bu.'!AJ152/'Economic Model'!C$30</f>
        <v>0.40464461646727656</v>
      </c>
      <c r="AR152" s="104"/>
      <c r="AS152" s="104">
        <f t="shared" ref="AS152:AS163" si="382">AU152-AQ152</f>
        <v>0.8417902236907695</v>
      </c>
      <c r="AT152" s="104"/>
      <c r="AU152" s="104">
        <f>'Returns per Bu.'!AN152/'Economic Model'!C$30</f>
        <v>1.2464348401580461</v>
      </c>
      <c r="AV152" s="104"/>
      <c r="AW152" s="113"/>
      <c r="AX152" s="104">
        <f t="shared" ref="AX152:AX163" si="383">AU152+V152+X152</f>
        <v>1.6200848401580461</v>
      </c>
      <c r="AY152" s="104"/>
      <c r="AZ152" s="104">
        <f t="shared" ref="AZ152:AZ163" si="384">AB152+AX152</f>
        <v>1.8336146977338037</v>
      </c>
      <c r="BA152" s="114"/>
      <c r="BB152" s="104"/>
      <c r="BC152" s="104"/>
      <c r="BD152" s="104">
        <f t="shared" ref="BD152:BD163" si="385">Q152-AX152</f>
        <v>0.33121830644105521</v>
      </c>
      <c r="BE152" s="104"/>
      <c r="BF152" s="104">
        <f t="shared" ref="BF152:BF163" si="386">Q152-AZ152</f>
        <v>0.11768844886529761</v>
      </c>
      <c r="BG152" s="104"/>
      <c r="BH152" s="104">
        <f t="shared" ref="BH152:BH163" si="387">BF152-BJ152</f>
        <v>0.20455696395243694</v>
      </c>
      <c r="BI152" s="104"/>
      <c r="BJ152" s="104">
        <f t="shared" ref="BJ152:BJ163" si="388">T152-AU152</f>
        <v>-8.6868515087139331E-2</v>
      </c>
      <c r="BK152" s="71"/>
    </row>
    <row r="153" spans="1:63" ht="13.15" x14ac:dyDescent="0.4">
      <c r="A153" s="285">
        <v>42736</v>
      </c>
      <c r="B153" s="28"/>
      <c r="C153" s="58"/>
      <c r="D153" s="100">
        <f>Data!D146+'Economic Model'!C$63</f>
        <v>1.4004999846220016</v>
      </c>
      <c r="E153" s="101"/>
      <c r="F153" s="102">
        <f>Data!F146+'Economic Model'!C$64</f>
        <v>96.95</v>
      </c>
      <c r="G153" s="101"/>
      <c r="H153" s="100">
        <f>Data!H146+'Economic Model'!C$65</f>
        <v>3.3792499899864197</v>
      </c>
      <c r="I153" s="101"/>
      <c r="J153" s="103">
        <f>Data!J146+'Economic Model'!C$66</f>
        <v>5.22</v>
      </c>
      <c r="K153" s="92"/>
      <c r="L153" s="16"/>
      <c r="M153" s="100">
        <f t="shared" si="375"/>
        <v>1.4004999846220016</v>
      </c>
      <c r="N153" s="115"/>
      <c r="O153" s="100">
        <f>F153/2000*'Economic Model'!C$32/'Economic Model'!C$30</f>
        <v>0.29431250000000003</v>
      </c>
      <c r="P153" s="100"/>
      <c r="Q153" s="100">
        <f t="shared" si="376"/>
        <v>1.6948124846220016</v>
      </c>
      <c r="R153" s="117"/>
      <c r="S153" s="115"/>
      <c r="T153" s="100">
        <f>H153/'Economic Model'!C$30</f>
        <v>1.2068749964237213</v>
      </c>
      <c r="U153" s="115"/>
      <c r="V153" s="100">
        <f>J153/1000*'Economic Model'!C$33</f>
        <v>0.15659999999999999</v>
      </c>
      <c r="W153" s="115"/>
      <c r="X153" s="100">
        <f>('Economic Model'!H$43+'Economic Model'!H$51)/100</f>
        <v>0.21914999999999998</v>
      </c>
      <c r="Y153" s="115"/>
      <c r="Z153" s="100">
        <f t="shared" si="377"/>
        <v>1.5826249964237213</v>
      </c>
      <c r="AA153" s="115"/>
      <c r="AB153" s="100">
        <f>'Economic Model'!H$58/100</f>
        <v>0.2135298575757576</v>
      </c>
      <c r="AC153" s="115"/>
      <c r="AD153" s="100">
        <f t="shared" si="378"/>
        <v>1.7961548539994789</v>
      </c>
      <c r="AE153" s="115"/>
      <c r="AF153" s="100">
        <f t="shared" si="379"/>
        <v>1.501842353999479</v>
      </c>
      <c r="AG153" s="112"/>
      <c r="AH153" s="100"/>
      <c r="AI153" s="100">
        <f>Q153-T153-V153-('Economic Model'!H$49/100)</f>
        <v>0.29283748819828037</v>
      </c>
      <c r="AJ153" s="100"/>
      <c r="AK153" s="100">
        <f t="shared" si="380"/>
        <v>0.11218748819828028</v>
      </c>
      <c r="AL153" s="100"/>
      <c r="AM153" s="100">
        <f t="shared" si="381"/>
        <v>-0.10134236937747731</v>
      </c>
      <c r="AN153" s="87"/>
      <c r="AO153" s="17"/>
      <c r="AP153" s="88"/>
      <c r="AQ153" s="100">
        <f>'Returns per Bu.'!AJ153/'Economic Model'!C$30</f>
        <v>0.40464461646727656</v>
      </c>
      <c r="AR153" s="100"/>
      <c r="AS153" s="100">
        <f t="shared" si="382"/>
        <v>0.84444210315322255</v>
      </c>
      <c r="AT153" s="100"/>
      <c r="AU153" s="100">
        <f>'Returns per Bu.'!AN153/'Economic Model'!C$30</f>
        <v>1.2490867196204991</v>
      </c>
      <c r="AV153" s="100"/>
      <c r="AW153" s="111"/>
      <c r="AX153" s="100">
        <f t="shared" si="383"/>
        <v>1.6248367196204991</v>
      </c>
      <c r="AY153" s="100"/>
      <c r="AZ153" s="100">
        <f t="shared" si="384"/>
        <v>1.8383665771962567</v>
      </c>
      <c r="BA153" s="112"/>
      <c r="BB153" s="100"/>
      <c r="BC153" s="100"/>
      <c r="BD153" s="100">
        <f t="shared" si="385"/>
        <v>6.9975765001502488E-2</v>
      </c>
      <c r="BE153" s="100"/>
      <c r="BF153" s="100">
        <f t="shared" si="386"/>
        <v>-0.14355409257425511</v>
      </c>
      <c r="BG153" s="100"/>
      <c r="BH153" s="100">
        <f t="shared" si="387"/>
        <v>-0.10134236937747731</v>
      </c>
      <c r="BI153" s="100"/>
      <c r="BJ153" s="100">
        <f t="shared" si="388"/>
        <v>-4.2211723196777795E-2</v>
      </c>
      <c r="BK153" s="57"/>
    </row>
    <row r="154" spans="1:63" ht="13.15" x14ac:dyDescent="0.4">
      <c r="A154" s="206">
        <v>42767</v>
      </c>
      <c r="B154" s="28"/>
      <c r="C154" s="58"/>
      <c r="D154" s="100">
        <f>Data!D147+'Economic Model'!C$63</f>
        <v>1.3807894556145919</v>
      </c>
      <c r="E154" s="101"/>
      <c r="F154" s="102">
        <f>Data!F147+'Economic Model'!C$64</f>
        <v>97.14473684210526</v>
      </c>
      <c r="G154" s="101"/>
      <c r="H154" s="100">
        <f>Data!H147+'Economic Model'!C$65</f>
        <v>3.4148684144020081</v>
      </c>
      <c r="I154" s="101"/>
      <c r="J154" s="103">
        <f>Data!J147+'Economic Model'!C$66</f>
        <v>5.14</v>
      </c>
      <c r="K154" s="92"/>
      <c r="L154" s="16"/>
      <c r="M154" s="100">
        <f t="shared" si="375"/>
        <v>1.3807894556145919</v>
      </c>
      <c r="N154" s="115"/>
      <c r="O154" s="100">
        <f>F154/2000*'Economic Model'!C$32/'Economic Model'!C$30</f>
        <v>0.2949036654135338</v>
      </c>
      <c r="P154" s="100"/>
      <c r="Q154" s="100">
        <f t="shared" si="376"/>
        <v>1.6756931210281256</v>
      </c>
      <c r="R154" s="117"/>
      <c r="S154" s="115"/>
      <c r="T154" s="100">
        <f>H154/'Economic Model'!C$30</f>
        <v>1.2195958622864316</v>
      </c>
      <c r="U154" s="115"/>
      <c r="V154" s="100">
        <f>J154/1000*'Economic Model'!C$33</f>
        <v>0.15419999999999998</v>
      </c>
      <c r="W154" s="115"/>
      <c r="X154" s="100">
        <f>('Economic Model'!H$43+'Economic Model'!H$51)/100</f>
        <v>0.21914999999999998</v>
      </c>
      <c r="Y154" s="115"/>
      <c r="Z154" s="100">
        <f t="shared" si="377"/>
        <v>1.5929458622864314</v>
      </c>
      <c r="AA154" s="115"/>
      <c r="AB154" s="100">
        <f>'Economic Model'!H$58/100</f>
        <v>0.2135298575757576</v>
      </c>
      <c r="AC154" s="115"/>
      <c r="AD154" s="100">
        <f t="shared" si="378"/>
        <v>1.806475719862189</v>
      </c>
      <c r="AE154" s="115"/>
      <c r="AF154" s="100">
        <f t="shared" si="379"/>
        <v>1.5115720544486553</v>
      </c>
      <c r="AG154" s="112"/>
      <c r="AH154" s="100"/>
      <c r="AI154" s="100">
        <f>Q154-T154-V154-('Economic Model'!H$49/100)</f>
        <v>0.26339725874169406</v>
      </c>
      <c r="AJ154" s="100"/>
      <c r="AK154" s="100">
        <f t="shared" si="380"/>
        <v>8.2747258741694196E-2</v>
      </c>
      <c r="AL154" s="100"/>
      <c r="AM154" s="100">
        <f t="shared" si="381"/>
        <v>-0.1307825988340634</v>
      </c>
      <c r="AN154" s="87"/>
      <c r="AO154" s="15"/>
      <c r="AP154" s="88"/>
      <c r="AQ154" s="100">
        <f>'Returns per Bu.'!AJ154/'Economic Model'!C$30</f>
        <v>0.40464461646727656</v>
      </c>
      <c r="AR154" s="100"/>
      <c r="AS154" s="100">
        <f t="shared" si="382"/>
        <v>0.84709398261567559</v>
      </c>
      <c r="AT154" s="100"/>
      <c r="AU154" s="100">
        <f>'Returns per Bu.'!AN154/'Economic Model'!C$30</f>
        <v>1.2517385990829522</v>
      </c>
      <c r="AV154" s="100"/>
      <c r="AW154" s="111"/>
      <c r="AX154" s="100">
        <f t="shared" si="383"/>
        <v>1.625088599082952</v>
      </c>
      <c r="AY154" s="100"/>
      <c r="AZ154" s="100">
        <f t="shared" si="384"/>
        <v>1.8386184566587096</v>
      </c>
      <c r="BA154" s="112"/>
      <c r="BB154" s="100"/>
      <c r="BC154" s="100"/>
      <c r="BD154" s="100">
        <f t="shared" si="385"/>
        <v>5.0604521945173619E-2</v>
      </c>
      <c r="BE154" s="100"/>
      <c r="BF154" s="100">
        <f t="shared" si="386"/>
        <v>-0.16292533563058398</v>
      </c>
      <c r="BG154" s="100"/>
      <c r="BH154" s="100">
        <f t="shared" si="387"/>
        <v>-0.1307825988340634</v>
      </c>
      <c r="BI154" s="100"/>
      <c r="BJ154" s="100">
        <f t="shared" si="388"/>
        <v>-3.2142736796520577E-2</v>
      </c>
      <c r="BK154" s="57"/>
    </row>
    <row r="155" spans="1:63" ht="13.15" x14ac:dyDescent="0.4">
      <c r="A155" s="206">
        <v>42795</v>
      </c>
      <c r="B155" s="28"/>
      <c r="C155" s="58"/>
      <c r="D155" s="100">
        <f>Data!D148+'Economic Model'!C$63</f>
        <v>1.3784782731014749</v>
      </c>
      <c r="E155" s="101"/>
      <c r="F155" s="102">
        <f>Data!F148+'Economic Model'!C$64</f>
        <v>95.706521739130437</v>
      </c>
      <c r="G155" s="101"/>
      <c r="H155" s="100">
        <f>Data!H148+'Economic Model'!C$65</f>
        <v>3.3405163106711013</v>
      </c>
      <c r="I155" s="101"/>
      <c r="J155" s="103">
        <f>Data!J148+'Economic Model'!C$66</f>
        <v>4.6900000000000004</v>
      </c>
      <c r="K155" s="92"/>
      <c r="L155" s="16"/>
      <c r="M155" s="100">
        <f t="shared" si="375"/>
        <v>1.3784782731014749</v>
      </c>
      <c r="N155" s="115"/>
      <c r="O155" s="100">
        <f>F155/2000*'Economic Model'!C$32/'Economic Model'!C$30</f>
        <v>0.29053765527950315</v>
      </c>
      <c r="P155" s="100"/>
      <c r="Q155" s="100">
        <f t="shared" si="376"/>
        <v>1.669015928380978</v>
      </c>
      <c r="R155" s="117"/>
      <c r="S155" s="115"/>
      <c r="T155" s="100">
        <f>H155/'Economic Model'!C$30</f>
        <v>1.1930415395253935</v>
      </c>
      <c r="U155" s="115"/>
      <c r="V155" s="100">
        <f>J155/1000*'Economic Model'!C$33</f>
        <v>0.14070000000000002</v>
      </c>
      <c r="W155" s="115"/>
      <c r="X155" s="100">
        <f>('Economic Model'!H$43+'Economic Model'!H$51)/100</f>
        <v>0.21914999999999998</v>
      </c>
      <c r="Y155" s="115"/>
      <c r="Z155" s="100">
        <f t="shared" si="377"/>
        <v>1.5528915395253935</v>
      </c>
      <c r="AA155" s="115"/>
      <c r="AB155" s="100">
        <f>'Economic Model'!H$58/100</f>
        <v>0.2135298575757576</v>
      </c>
      <c r="AC155" s="115"/>
      <c r="AD155" s="100">
        <f t="shared" si="378"/>
        <v>1.7664213971011511</v>
      </c>
      <c r="AE155" s="115"/>
      <c r="AF155" s="100">
        <f t="shared" si="379"/>
        <v>1.4758837418216479</v>
      </c>
      <c r="AG155" s="112"/>
      <c r="AH155" s="100"/>
      <c r="AI155" s="100">
        <f>Q155-T155-V155-('Economic Model'!H$49/100)</f>
        <v>0.29677438885558449</v>
      </c>
      <c r="AJ155" s="100"/>
      <c r="AK155" s="100">
        <f t="shared" si="380"/>
        <v>0.11612438885558451</v>
      </c>
      <c r="AL155" s="100"/>
      <c r="AM155" s="100">
        <f t="shared" si="381"/>
        <v>-9.7405468720173083E-2</v>
      </c>
      <c r="AN155" s="87"/>
      <c r="AO155" s="15"/>
      <c r="AP155" s="88"/>
      <c r="AQ155" s="100">
        <f>'Returns per Bu.'!AJ155/'Economic Model'!C$30</f>
        <v>0.40464461646727656</v>
      </c>
      <c r="AR155" s="100"/>
      <c r="AS155" s="100">
        <f t="shared" si="382"/>
        <v>0.84974586207812863</v>
      </c>
      <c r="AT155" s="100"/>
      <c r="AU155" s="100">
        <f>'Returns per Bu.'!AN155/'Economic Model'!C$30</f>
        <v>1.2543904785454052</v>
      </c>
      <c r="AV155" s="100"/>
      <c r="AW155" s="111"/>
      <c r="AX155" s="100">
        <f t="shared" si="383"/>
        <v>1.6142404785454052</v>
      </c>
      <c r="AY155" s="100"/>
      <c r="AZ155" s="100">
        <f t="shared" si="384"/>
        <v>1.8277703361211628</v>
      </c>
      <c r="BA155" s="112"/>
      <c r="BB155" s="100"/>
      <c r="BC155" s="100"/>
      <c r="BD155" s="100">
        <f t="shared" si="385"/>
        <v>5.4775449835572809E-2</v>
      </c>
      <c r="BE155" s="100"/>
      <c r="BF155" s="100">
        <f t="shared" si="386"/>
        <v>-0.15875440774018479</v>
      </c>
      <c r="BG155" s="100"/>
      <c r="BH155" s="100">
        <f t="shared" si="387"/>
        <v>-9.7405468720173083E-2</v>
      </c>
      <c r="BI155" s="100"/>
      <c r="BJ155" s="100">
        <f t="shared" si="388"/>
        <v>-6.1348939020011706E-2</v>
      </c>
      <c r="BK155" s="57"/>
    </row>
    <row r="156" spans="1:63" ht="13.15" x14ac:dyDescent="0.4">
      <c r="A156" s="206">
        <v>42826</v>
      </c>
      <c r="B156" s="28"/>
      <c r="C156" s="58"/>
      <c r="D156" s="100">
        <f>Data!D149+'Economic Model'!C$63</f>
        <v>1.5417499959468841</v>
      </c>
      <c r="E156" s="101"/>
      <c r="F156" s="102">
        <f>Data!F149+'Economic Model'!C$64</f>
        <v>93.4375</v>
      </c>
      <c r="G156" s="101"/>
      <c r="H156" s="100">
        <f>Data!H149+'Economic Model'!C$65</f>
        <v>3.3635937511920928</v>
      </c>
      <c r="I156" s="101"/>
      <c r="J156" s="103">
        <f>Data!J149+'Economic Model'!C$66</f>
        <v>5.0599999999999996</v>
      </c>
      <c r="K156" s="92"/>
      <c r="L156" s="16"/>
      <c r="M156" s="100">
        <f t="shared" si="375"/>
        <v>1.5417499959468841</v>
      </c>
      <c r="N156" s="115"/>
      <c r="O156" s="100">
        <f>F156/2000*'Economic Model'!C$32/'Economic Model'!C$30</f>
        <v>0.28364955357142863</v>
      </c>
      <c r="P156" s="100"/>
      <c r="Q156" s="100">
        <f t="shared" si="376"/>
        <v>1.8253995495183126</v>
      </c>
      <c r="R156" s="117"/>
      <c r="S156" s="115"/>
      <c r="T156" s="100">
        <f>H156/'Economic Model'!C$30</f>
        <v>1.2012834825686047</v>
      </c>
      <c r="U156" s="115"/>
      <c r="V156" s="100">
        <f>J156/1000*'Economic Model'!C$33</f>
        <v>0.15179999999999999</v>
      </c>
      <c r="W156" s="115"/>
      <c r="X156" s="100">
        <f>('Economic Model'!H$43+'Economic Model'!H$51)/100</f>
        <v>0.21914999999999998</v>
      </c>
      <c r="Y156" s="115"/>
      <c r="Z156" s="100">
        <f t="shared" si="377"/>
        <v>1.5722334825686046</v>
      </c>
      <c r="AA156" s="115"/>
      <c r="AB156" s="100">
        <f>'Economic Model'!H$58/100</f>
        <v>0.2135298575757576</v>
      </c>
      <c r="AC156" s="115"/>
      <c r="AD156" s="100">
        <f t="shared" si="378"/>
        <v>1.7857633401443622</v>
      </c>
      <c r="AE156" s="115"/>
      <c r="AF156" s="100">
        <f t="shared" si="379"/>
        <v>1.5021137865729335</v>
      </c>
      <c r="AG156" s="112"/>
      <c r="AH156" s="100"/>
      <c r="AI156" s="100">
        <f>Q156-T156-V156-('Economic Model'!H$49/100)</f>
        <v>0.43381606694970792</v>
      </c>
      <c r="AJ156" s="100"/>
      <c r="AK156" s="100">
        <f t="shared" si="380"/>
        <v>0.253166066949708</v>
      </c>
      <c r="AL156" s="100"/>
      <c r="AM156" s="100">
        <f t="shared" si="381"/>
        <v>3.9636209373950404E-2</v>
      </c>
      <c r="AN156" s="87"/>
      <c r="AO156" s="15"/>
      <c r="AP156" s="88"/>
      <c r="AQ156" s="100">
        <f>'Returns per Bu.'!AJ156/'Economic Model'!C$30</f>
        <v>0.40464461646727656</v>
      </c>
      <c r="AR156" s="100"/>
      <c r="AS156" s="100">
        <f t="shared" si="382"/>
        <v>0.85239774154058168</v>
      </c>
      <c r="AT156" s="100"/>
      <c r="AU156" s="100">
        <f>'Returns per Bu.'!AN156/'Economic Model'!C$30</f>
        <v>1.2570423580078582</v>
      </c>
      <c r="AV156" s="100"/>
      <c r="AW156" s="111"/>
      <c r="AX156" s="100">
        <f t="shared" si="383"/>
        <v>1.6279923580078581</v>
      </c>
      <c r="AY156" s="100"/>
      <c r="AZ156" s="100">
        <f t="shared" si="384"/>
        <v>1.8415222155836157</v>
      </c>
      <c r="BA156" s="112"/>
      <c r="BB156" s="100"/>
      <c r="BC156" s="100"/>
      <c r="BD156" s="100">
        <f t="shared" si="385"/>
        <v>0.19740719151045449</v>
      </c>
      <c r="BE156" s="100"/>
      <c r="BF156" s="100">
        <f t="shared" si="386"/>
        <v>-1.6122666065303104E-2</v>
      </c>
      <c r="BG156" s="100"/>
      <c r="BH156" s="100">
        <f t="shared" si="387"/>
        <v>3.9636209373950404E-2</v>
      </c>
      <c r="BI156" s="100"/>
      <c r="BJ156" s="100">
        <f t="shared" si="388"/>
        <v>-5.5758875439253508E-2</v>
      </c>
      <c r="BK156" s="57"/>
    </row>
    <row r="157" spans="1:63" ht="13.15" x14ac:dyDescent="0.4">
      <c r="A157" s="206">
        <v>42856</v>
      </c>
      <c r="B157" s="28"/>
      <c r="C157" s="58"/>
      <c r="D157" s="100">
        <f>Data!D150+'Economic Model'!C$63</f>
        <v>1.4459090828895569</v>
      </c>
      <c r="E157" s="101"/>
      <c r="F157" s="102">
        <f>Data!F150+'Economic Model'!C$64</f>
        <v>93.454545454545453</v>
      </c>
      <c r="G157" s="101"/>
      <c r="H157" s="100">
        <f>Data!H150+'Economic Model'!C$65</f>
        <v>3.3967613659121771</v>
      </c>
      <c r="I157" s="101"/>
      <c r="J157" s="103">
        <f>Data!J150+'Economic Model'!C$66</f>
        <v>5.31</v>
      </c>
      <c r="K157" s="92"/>
      <c r="L157" s="16"/>
      <c r="M157" s="100">
        <f t="shared" si="375"/>
        <v>1.4459090828895569</v>
      </c>
      <c r="N157" s="115"/>
      <c r="O157" s="100">
        <f>F157/2000*'Economic Model'!C$32/'Economic Model'!C$30</f>
        <v>0.28370129870129873</v>
      </c>
      <c r="P157" s="100"/>
      <c r="Q157" s="100">
        <f t="shared" si="376"/>
        <v>1.7296103815908557</v>
      </c>
      <c r="R157" s="117"/>
      <c r="S157" s="115"/>
      <c r="T157" s="100">
        <f>H157/'Economic Model'!C$30</f>
        <v>1.2131290592543491</v>
      </c>
      <c r="U157" s="115"/>
      <c r="V157" s="100">
        <f>J157/1000*'Economic Model'!C$33</f>
        <v>0.1593</v>
      </c>
      <c r="W157" s="115"/>
      <c r="X157" s="100">
        <f>('Economic Model'!H$43+'Economic Model'!H$51)/100</f>
        <v>0.21914999999999998</v>
      </c>
      <c r="Y157" s="115"/>
      <c r="Z157" s="100">
        <f t="shared" si="377"/>
        <v>1.5915790592543491</v>
      </c>
      <c r="AA157" s="115"/>
      <c r="AB157" s="100">
        <f>'Economic Model'!H$58/100</f>
        <v>0.2135298575757576</v>
      </c>
      <c r="AC157" s="115"/>
      <c r="AD157" s="100">
        <f t="shared" si="378"/>
        <v>1.8051089168301067</v>
      </c>
      <c r="AE157" s="115"/>
      <c r="AF157" s="100">
        <f t="shared" si="379"/>
        <v>1.5214076181288079</v>
      </c>
      <c r="AG157" s="112"/>
      <c r="AH157" s="100"/>
      <c r="AI157" s="100">
        <f>Q157-T157-V157-('Economic Model'!H$49/100)</f>
        <v>0.31868132233650659</v>
      </c>
      <c r="AJ157" s="100"/>
      <c r="AK157" s="100">
        <f t="shared" si="380"/>
        <v>0.13803132233650661</v>
      </c>
      <c r="AL157" s="100"/>
      <c r="AM157" s="100">
        <f t="shared" si="381"/>
        <v>-7.5498535239250986E-2</v>
      </c>
      <c r="AN157" s="87"/>
      <c r="AO157" s="15"/>
      <c r="AP157" s="88"/>
      <c r="AQ157" s="100">
        <f>'Returns per Bu.'!AJ157/'Economic Model'!C$30</f>
        <v>0.40464461646727656</v>
      </c>
      <c r="AR157" s="100"/>
      <c r="AS157" s="100">
        <f t="shared" si="382"/>
        <v>0.85504962100303472</v>
      </c>
      <c r="AT157" s="100"/>
      <c r="AU157" s="100">
        <f>'Returns per Bu.'!AN157/'Economic Model'!C$30</f>
        <v>1.2596942374703113</v>
      </c>
      <c r="AV157" s="100"/>
      <c r="AW157" s="111"/>
      <c r="AX157" s="100">
        <f t="shared" si="383"/>
        <v>1.6381442374703112</v>
      </c>
      <c r="AY157" s="100"/>
      <c r="AZ157" s="100">
        <f t="shared" si="384"/>
        <v>1.8516740950460688</v>
      </c>
      <c r="BA157" s="112"/>
      <c r="BB157" s="100"/>
      <c r="BC157" s="100"/>
      <c r="BD157" s="100">
        <f t="shared" si="385"/>
        <v>9.1466144120544435E-2</v>
      </c>
      <c r="BE157" s="100"/>
      <c r="BF157" s="100">
        <f t="shared" si="386"/>
        <v>-0.12206371345521316</v>
      </c>
      <c r="BG157" s="100"/>
      <c r="BH157" s="100">
        <f t="shared" si="387"/>
        <v>-7.5498535239250986E-2</v>
      </c>
      <c r="BI157" s="100"/>
      <c r="BJ157" s="100">
        <f t="shared" si="388"/>
        <v>-4.6565178215962177E-2</v>
      </c>
      <c r="BK157" s="57"/>
    </row>
    <row r="158" spans="1:63" ht="13.15" x14ac:dyDescent="0.4">
      <c r="A158" s="206">
        <v>42887</v>
      </c>
      <c r="B158" s="28"/>
      <c r="C158" s="58"/>
      <c r="D158" s="100">
        <f>Data!D151+'Economic Model'!C$63</f>
        <v>1.5050000006502324</v>
      </c>
      <c r="E158" s="101"/>
      <c r="F158" s="102">
        <f>Data!F151+'Economic Model'!C$64</f>
        <v>99.068181818181813</v>
      </c>
      <c r="G158" s="101"/>
      <c r="H158" s="100">
        <f>Data!H151+'Economic Model'!C$65</f>
        <v>3.3717897724021566</v>
      </c>
      <c r="I158" s="101"/>
      <c r="J158" s="103">
        <f>Data!J151+'Economic Model'!C$66</f>
        <v>5.51</v>
      </c>
      <c r="K158" s="92"/>
      <c r="L158" s="16"/>
      <c r="M158" s="100">
        <f t="shared" si="375"/>
        <v>1.5050000006502324</v>
      </c>
      <c r="N158" s="115"/>
      <c r="O158" s="100">
        <f>F158/2000*'Economic Model'!C$32/'Economic Model'!C$30</f>
        <v>0.30074269480519483</v>
      </c>
      <c r="P158" s="100"/>
      <c r="Q158" s="100">
        <f t="shared" si="376"/>
        <v>1.8057426954554272</v>
      </c>
      <c r="R158" s="117"/>
      <c r="S158" s="115"/>
      <c r="T158" s="100">
        <f>H158/'Economic Model'!C$30</f>
        <v>1.2042106330007702</v>
      </c>
      <c r="U158" s="115"/>
      <c r="V158" s="100">
        <f>J158/1000*'Economic Model'!C$33</f>
        <v>0.1653</v>
      </c>
      <c r="W158" s="115"/>
      <c r="X158" s="100">
        <f>('Economic Model'!H$43+'Economic Model'!H$51)/100</f>
        <v>0.21914999999999998</v>
      </c>
      <c r="Y158" s="115"/>
      <c r="Z158" s="100">
        <f t="shared" si="377"/>
        <v>1.5886606330007702</v>
      </c>
      <c r="AA158" s="115"/>
      <c r="AB158" s="100">
        <f>'Economic Model'!H$58/100</f>
        <v>0.2135298575757576</v>
      </c>
      <c r="AC158" s="115"/>
      <c r="AD158" s="100">
        <f t="shared" si="378"/>
        <v>1.8021904905765278</v>
      </c>
      <c r="AE158" s="115"/>
      <c r="AF158" s="100">
        <f t="shared" si="379"/>
        <v>1.501447795771333</v>
      </c>
      <c r="AG158" s="112"/>
      <c r="AH158" s="100"/>
      <c r="AI158" s="100">
        <f>Q158-T158-V158-('Economic Model'!H$49/100)</f>
        <v>0.39773206245465698</v>
      </c>
      <c r="AJ158" s="100"/>
      <c r="AK158" s="100">
        <f t="shared" si="380"/>
        <v>0.217082062454657</v>
      </c>
      <c r="AL158" s="100"/>
      <c r="AM158" s="100">
        <f t="shared" si="381"/>
        <v>3.552204878899401E-3</v>
      </c>
      <c r="AN158" s="87"/>
      <c r="AO158" s="15"/>
      <c r="AP158" s="88"/>
      <c r="AQ158" s="100">
        <f>'Returns per Bu.'!AJ158/'Economic Model'!C$30</f>
        <v>0.40464461646727656</v>
      </c>
      <c r="AR158" s="100"/>
      <c r="AS158" s="100">
        <f t="shared" si="382"/>
        <v>0.85770150046548799</v>
      </c>
      <c r="AT158" s="100"/>
      <c r="AU158" s="100">
        <f>'Returns per Bu.'!AN158/'Economic Model'!C$30</f>
        <v>1.2623461169327646</v>
      </c>
      <c r="AV158" s="100"/>
      <c r="AW158" s="111"/>
      <c r="AX158" s="100">
        <f t="shared" si="383"/>
        <v>1.6467961169327645</v>
      </c>
      <c r="AY158" s="100"/>
      <c r="AZ158" s="100">
        <f t="shared" si="384"/>
        <v>1.8603259745085221</v>
      </c>
      <c r="BA158" s="112"/>
      <c r="BB158" s="100"/>
      <c r="BC158" s="100"/>
      <c r="BD158" s="100">
        <f t="shared" si="385"/>
        <v>0.1589465785226627</v>
      </c>
      <c r="BE158" s="100"/>
      <c r="BF158" s="100">
        <f t="shared" si="386"/>
        <v>-5.4583279053094902E-2</v>
      </c>
      <c r="BG158" s="100"/>
      <c r="BH158" s="100">
        <f t="shared" si="387"/>
        <v>3.552204878899401E-3</v>
      </c>
      <c r="BI158" s="100"/>
      <c r="BJ158" s="100">
        <f t="shared" si="388"/>
        <v>-5.8135483931994303E-2</v>
      </c>
      <c r="BK158" s="57"/>
    </row>
    <row r="159" spans="1:63" ht="13.15" x14ac:dyDescent="0.4">
      <c r="A159" s="206">
        <v>42917</v>
      </c>
      <c r="B159" s="28"/>
      <c r="C159" s="58"/>
      <c r="D159" s="100">
        <f>Data!D152+'Economic Model'!C$63</f>
        <v>1.4722499966621398</v>
      </c>
      <c r="E159" s="101"/>
      <c r="F159" s="102">
        <f>Data!F152+'Economic Model'!C$64</f>
        <v>103.85</v>
      </c>
      <c r="G159" s="101"/>
      <c r="H159" s="100">
        <f>Data!H152+'Economic Model'!C$65</f>
        <v>3.4018750101327897</v>
      </c>
      <c r="I159" s="101"/>
      <c r="J159" s="103">
        <f>Data!J152+'Economic Model'!C$66</f>
        <v>5.43</v>
      </c>
      <c r="K159" s="92"/>
      <c r="L159" s="16"/>
      <c r="M159" s="100">
        <f t="shared" si="375"/>
        <v>1.4722499966621398</v>
      </c>
      <c r="N159" s="115"/>
      <c r="O159" s="100">
        <f>F159/2000*'Economic Model'!C$32/'Economic Model'!C$30</f>
        <v>0.31525892857142856</v>
      </c>
      <c r="P159" s="100"/>
      <c r="Q159" s="100">
        <f t="shared" si="376"/>
        <v>1.7875089252335683</v>
      </c>
      <c r="R159" s="117"/>
      <c r="S159" s="115"/>
      <c r="T159" s="100">
        <f>H159/'Economic Model'!C$30</f>
        <v>1.2149553607617107</v>
      </c>
      <c r="U159" s="115"/>
      <c r="V159" s="100">
        <f>J159/1000*'Economic Model'!C$33</f>
        <v>0.16289999999999999</v>
      </c>
      <c r="W159" s="115"/>
      <c r="X159" s="100">
        <f>('Economic Model'!H$43+'Economic Model'!H$51)/100</f>
        <v>0.21914999999999998</v>
      </c>
      <c r="Y159" s="115"/>
      <c r="Z159" s="100">
        <f t="shared" si="377"/>
        <v>1.5970053607617107</v>
      </c>
      <c r="AA159" s="115"/>
      <c r="AB159" s="100">
        <f>'Economic Model'!H$58/100</f>
        <v>0.2135298575757576</v>
      </c>
      <c r="AC159" s="115"/>
      <c r="AD159" s="100">
        <f t="shared" si="378"/>
        <v>1.8105352183374683</v>
      </c>
      <c r="AE159" s="115"/>
      <c r="AF159" s="100">
        <f t="shared" si="379"/>
        <v>1.4952762897660397</v>
      </c>
      <c r="AG159" s="112"/>
      <c r="AH159" s="100"/>
      <c r="AI159" s="100">
        <f>Q159-T159-V159-('Economic Model'!H$49/100)</f>
        <v>0.3711535644718576</v>
      </c>
      <c r="AJ159" s="100"/>
      <c r="AK159" s="100">
        <f t="shared" si="380"/>
        <v>0.19050356447185757</v>
      </c>
      <c r="AL159" s="100"/>
      <c r="AM159" s="100">
        <f t="shared" si="381"/>
        <v>-2.3026293103900031E-2</v>
      </c>
      <c r="AN159" s="87"/>
      <c r="AO159" s="15"/>
      <c r="AP159" s="88"/>
      <c r="AQ159" s="100">
        <f>'Returns per Bu.'!AJ159/'Economic Model'!C$30</f>
        <v>0.40464461646727656</v>
      </c>
      <c r="AR159" s="100"/>
      <c r="AS159" s="100">
        <f t="shared" si="382"/>
        <v>0.86035337992794103</v>
      </c>
      <c r="AT159" s="100"/>
      <c r="AU159" s="100">
        <f>'Returns per Bu.'!AN159/'Economic Model'!C$30</f>
        <v>1.2649979963952176</v>
      </c>
      <c r="AV159" s="100"/>
      <c r="AW159" s="111"/>
      <c r="AX159" s="100">
        <f t="shared" si="383"/>
        <v>1.6470479963952176</v>
      </c>
      <c r="AY159" s="100"/>
      <c r="AZ159" s="100">
        <f t="shared" si="384"/>
        <v>1.8605778539709752</v>
      </c>
      <c r="BA159" s="112"/>
      <c r="BB159" s="100"/>
      <c r="BC159" s="100"/>
      <c r="BD159" s="100">
        <f t="shared" si="385"/>
        <v>0.14046092883835071</v>
      </c>
      <c r="BE159" s="100"/>
      <c r="BF159" s="100">
        <f t="shared" si="386"/>
        <v>-7.3068928737406891E-2</v>
      </c>
      <c r="BG159" s="100"/>
      <c r="BH159" s="100">
        <f t="shared" si="387"/>
        <v>-2.3026293103900031E-2</v>
      </c>
      <c r="BI159" s="100"/>
      <c r="BJ159" s="100">
        <f t="shared" si="388"/>
        <v>-5.004263563350686E-2</v>
      </c>
      <c r="BK159" s="57"/>
    </row>
    <row r="160" spans="1:63" ht="13.15" x14ac:dyDescent="0.4">
      <c r="A160" s="206">
        <v>42948</v>
      </c>
      <c r="B160" s="28"/>
      <c r="C160" s="58"/>
      <c r="D160" s="100">
        <f>Data!D153+'Economic Model'!C$63</f>
        <v>1.4861363660205493</v>
      </c>
      <c r="E160" s="101"/>
      <c r="F160" s="102">
        <f>Data!F153+'Economic Model'!C$64</f>
        <v>108.68181818181819</v>
      </c>
      <c r="G160" s="101"/>
      <c r="H160" s="100">
        <f>Data!H153+'Economic Model'!C$65</f>
        <v>3.1971591060811821</v>
      </c>
      <c r="I160" s="101"/>
      <c r="J160" s="103">
        <f>Data!J153+'Economic Model'!C$66</f>
        <v>5.18</v>
      </c>
      <c r="K160" s="92"/>
      <c r="L160" s="16"/>
      <c r="M160" s="100">
        <f t="shared" si="375"/>
        <v>1.4861363660205493</v>
      </c>
      <c r="N160" s="115"/>
      <c r="O160" s="100">
        <f>F160/2000*'Economic Model'!C$32/'Economic Model'!C$30</f>
        <v>0.32992694805194805</v>
      </c>
      <c r="P160" s="100"/>
      <c r="Q160" s="100">
        <f t="shared" si="376"/>
        <v>1.8160633140724973</v>
      </c>
      <c r="R160" s="117"/>
      <c r="S160" s="115"/>
      <c r="T160" s="100">
        <f>H160/'Economic Model'!C$30</f>
        <v>1.1418425378861365</v>
      </c>
      <c r="U160" s="115"/>
      <c r="V160" s="100">
        <f>J160/1000*'Economic Model'!C$33</f>
        <v>0.15539999999999998</v>
      </c>
      <c r="W160" s="115"/>
      <c r="X160" s="100">
        <f>('Economic Model'!H$43+'Economic Model'!H$51)/100</f>
        <v>0.21914999999999998</v>
      </c>
      <c r="Y160" s="115"/>
      <c r="Z160" s="100">
        <f t="shared" si="377"/>
        <v>1.5163925378861365</v>
      </c>
      <c r="AA160" s="115"/>
      <c r="AB160" s="100">
        <f>'Economic Model'!H$58/100</f>
        <v>0.2135298575757576</v>
      </c>
      <c r="AC160" s="115"/>
      <c r="AD160" s="100">
        <f t="shared" si="378"/>
        <v>1.7299223954618941</v>
      </c>
      <c r="AE160" s="115"/>
      <c r="AF160" s="100">
        <f t="shared" si="379"/>
        <v>1.3999954474099461</v>
      </c>
      <c r="AG160" s="112"/>
      <c r="AH160" s="100"/>
      <c r="AI160" s="100">
        <f>Q160-T160-V160-('Economic Model'!H$49/100)</f>
        <v>0.48032077618636082</v>
      </c>
      <c r="AJ160" s="100"/>
      <c r="AK160" s="100">
        <f t="shared" si="380"/>
        <v>0.29967077618636084</v>
      </c>
      <c r="AL160" s="100"/>
      <c r="AM160" s="100">
        <f t="shared" si="381"/>
        <v>8.6140918610603245E-2</v>
      </c>
      <c r="AN160" s="87"/>
      <c r="AO160" s="15"/>
      <c r="AP160" s="88"/>
      <c r="AQ160" s="100">
        <f>'Returns per Bu.'!AJ160/'Economic Model'!C$30</f>
        <v>0.40464461646727656</v>
      </c>
      <c r="AR160" s="100"/>
      <c r="AS160" s="100">
        <f t="shared" si="382"/>
        <v>0.86300525939039407</v>
      </c>
      <c r="AT160" s="100"/>
      <c r="AU160" s="100">
        <f>'Returns per Bu.'!AN160/'Economic Model'!C$30</f>
        <v>1.2676498758576706</v>
      </c>
      <c r="AV160" s="100"/>
      <c r="AW160" s="111"/>
      <c r="AX160" s="100">
        <f t="shared" si="383"/>
        <v>1.6421998758576706</v>
      </c>
      <c r="AY160" s="100"/>
      <c r="AZ160" s="100">
        <f t="shared" si="384"/>
        <v>1.8557297334334282</v>
      </c>
      <c r="BA160" s="112"/>
      <c r="BB160" s="100"/>
      <c r="BC160" s="100"/>
      <c r="BD160" s="100">
        <f t="shared" si="385"/>
        <v>0.17386343821482675</v>
      </c>
      <c r="BE160" s="100"/>
      <c r="BF160" s="100">
        <f t="shared" si="386"/>
        <v>-3.9666419360930849E-2</v>
      </c>
      <c r="BG160" s="100"/>
      <c r="BH160" s="100">
        <f t="shared" si="387"/>
        <v>8.6140918610603245E-2</v>
      </c>
      <c r="BI160" s="100"/>
      <c r="BJ160" s="100">
        <f t="shared" si="388"/>
        <v>-0.12580733797153409</v>
      </c>
      <c r="BK160" s="57"/>
    </row>
    <row r="161" spans="1:64" ht="13.15" x14ac:dyDescent="0.4">
      <c r="A161" s="206">
        <v>42979</v>
      </c>
      <c r="B161" s="28"/>
      <c r="C161" s="58"/>
      <c r="D161" s="100">
        <f>Data!D154+'Economic Model'!C$63</f>
        <v>1.5102499812841415</v>
      </c>
      <c r="E161" s="101"/>
      <c r="F161" s="102">
        <f>Data!F154+'Economic Model'!C$64</f>
        <v>104.1125</v>
      </c>
      <c r="G161" s="101"/>
      <c r="H161" s="100">
        <f>Data!H154+'Economic Model'!C$65</f>
        <v>3.1779375314712524</v>
      </c>
      <c r="I161" s="101"/>
      <c r="J161" s="103">
        <f>Data!J154+'Economic Model'!C$66</f>
        <v>5.33</v>
      </c>
      <c r="K161" s="92"/>
      <c r="L161" s="16"/>
      <c r="M161" s="100">
        <f t="shared" si="375"/>
        <v>1.5102499812841415</v>
      </c>
      <c r="N161" s="115"/>
      <c r="O161" s="100">
        <f>F161/2000*'Economic Model'!C$32/'Economic Model'!C$30</f>
        <v>0.3160558035714286</v>
      </c>
      <c r="P161" s="100"/>
      <c r="Q161" s="100">
        <f t="shared" si="376"/>
        <v>1.8263057848555699</v>
      </c>
      <c r="R161" s="117"/>
      <c r="S161" s="115"/>
      <c r="T161" s="100">
        <f>H161/'Economic Model'!C$30</f>
        <v>1.1349776898111616</v>
      </c>
      <c r="U161" s="115"/>
      <c r="V161" s="100">
        <f>J161/1000*'Economic Model'!C$33</f>
        <v>0.15989999999999999</v>
      </c>
      <c r="W161" s="115"/>
      <c r="X161" s="100">
        <f>('Economic Model'!H$43+'Economic Model'!H$51)/100</f>
        <v>0.21914999999999998</v>
      </c>
      <c r="Y161" s="115"/>
      <c r="Z161" s="100">
        <f t="shared" si="377"/>
        <v>1.5140276898111615</v>
      </c>
      <c r="AA161" s="115"/>
      <c r="AB161" s="100">
        <f>'Economic Model'!H$58/100</f>
        <v>0.2135298575757576</v>
      </c>
      <c r="AC161" s="115"/>
      <c r="AD161" s="100">
        <f t="shared" si="378"/>
        <v>1.7275575473869191</v>
      </c>
      <c r="AE161" s="115"/>
      <c r="AF161" s="100">
        <f t="shared" si="379"/>
        <v>1.4115017438154904</v>
      </c>
      <c r="AG161" s="112"/>
      <c r="AH161" s="100"/>
      <c r="AI161" s="100">
        <f>Q161-T161-V161-('Economic Model'!H$49/100)</f>
        <v>0.49292809504440838</v>
      </c>
      <c r="AJ161" s="100"/>
      <c r="AK161" s="100">
        <f t="shared" si="380"/>
        <v>0.3122780950444084</v>
      </c>
      <c r="AL161" s="100"/>
      <c r="AM161" s="100">
        <f t="shared" si="381"/>
        <v>9.8748237468650801E-2</v>
      </c>
      <c r="AN161" s="87"/>
      <c r="AO161" s="15"/>
      <c r="AP161" s="88"/>
      <c r="AQ161" s="100">
        <f>'Returns per Bu.'!AJ161/'Economic Model'!C$30</f>
        <v>0.38719943422913727</v>
      </c>
      <c r="AR161" s="100"/>
      <c r="AS161" s="100">
        <f t="shared" si="382"/>
        <v>0.76669859349216163</v>
      </c>
      <c r="AT161" s="100"/>
      <c r="AU161" s="100">
        <f>'Returns per Bu.'!AN161/'Economic Model'!C$30</f>
        <v>1.1538980277212989</v>
      </c>
      <c r="AV161" s="100"/>
      <c r="AW161" s="111"/>
      <c r="AX161" s="100">
        <f t="shared" si="383"/>
        <v>1.5329480277212988</v>
      </c>
      <c r="AY161" s="100"/>
      <c r="AZ161" s="100">
        <f t="shared" si="384"/>
        <v>1.7464778852970564</v>
      </c>
      <c r="BA161" s="112"/>
      <c r="BB161" s="100"/>
      <c r="BC161" s="100"/>
      <c r="BD161" s="100">
        <f t="shared" si="385"/>
        <v>0.29335775713427115</v>
      </c>
      <c r="BE161" s="100"/>
      <c r="BF161" s="100">
        <f t="shared" si="386"/>
        <v>7.9827899558513549E-2</v>
      </c>
      <c r="BG161" s="100"/>
      <c r="BH161" s="100">
        <f t="shared" si="387"/>
        <v>9.8748237468650801E-2</v>
      </c>
      <c r="BI161" s="100"/>
      <c r="BJ161" s="100">
        <f t="shared" si="388"/>
        <v>-1.8920337910137253E-2</v>
      </c>
      <c r="BK161" s="57"/>
    </row>
    <row r="162" spans="1:64" ht="13.15" x14ac:dyDescent="0.4">
      <c r="A162" s="206">
        <v>43009</v>
      </c>
      <c r="B162" s="28"/>
      <c r="C162" s="58"/>
      <c r="D162" s="100">
        <f>Data!D155+'Economic Model'!C$63</f>
        <v>1.4045238125891912</v>
      </c>
      <c r="E162" s="101"/>
      <c r="F162" s="102">
        <f>Data!F155+'Economic Model'!C$64</f>
        <v>108.95238095238095</v>
      </c>
      <c r="G162" s="101"/>
      <c r="H162" s="100">
        <f>Data!H155+'Economic Model'!C$65</f>
        <v>3.1547619161151705</v>
      </c>
      <c r="I162" s="101"/>
      <c r="J162" s="103">
        <f>Data!J155+'Economic Model'!C$66</f>
        <v>5.0599999999999996</v>
      </c>
      <c r="K162" s="92"/>
      <c r="L162" s="16"/>
      <c r="M162" s="100">
        <f t="shared" si="375"/>
        <v>1.4045238125891912</v>
      </c>
      <c r="N162" s="115"/>
      <c r="O162" s="100">
        <f>F162/2000*'Economic Model'!C$32/'Economic Model'!C$30</f>
        <v>0.33074829931972793</v>
      </c>
      <c r="P162" s="100"/>
      <c r="Q162" s="100">
        <f t="shared" si="376"/>
        <v>1.7352721119089192</v>
      </c>
      <c r="R162" s="117"/>
      <c r="S162" s="115"/>
      <c r="T162" s="100">
        <f>H162/'Economic Model'!C$30</f>
        <v>1.1267006843268468</v>
      </c>
      <c r="U162" s="115"/>
      <c r="V162" s="100">
        <f>J162/1000*'Economic Model'!C$33</f>
        <v>0.15179999999999999</v>
      </c>
      <c r="W162" s="115"/>
      <c r="X162" s="100">
        <f>('Economic Model'!H$43+'Economic Model'!H$51)/100</f>
        <v>0.21914999999999998</v>
      </c>
      <c r="Y162" s="115"/>
      <c r="Z162" s="100">
        <f t="shared" si="377"/>
        <v>1.4976506843268467</v>
      </c>
      <c r="AA162" s="115"/>
      <c r="AB162" s="100">
        <f>'Economic Model'!H$58/100</f>
        <v>0.2135298575757576</v>
      </c>
      <c r="AC162" s="115"/>
      <c r="AD162" s="100">
        <f t="shared" si="378"/>
        <v>1.7111805419026043</v>
      </c>
      <c r="AE162" s="115"/>
      <c r="AF162" s="100">
        <f t="shared" si="379"/>
        <v>1.3804322425828763</v>
      </c>
      <c r="AG162" s="112"/>
      <c r="AH162" s="100"/>
      <c r="AI162" s="100">
        <f>Q162-T162-V162-('Economic Model'!H$49/100)</f>
        <v>0.41827142758207242</v>
      </c>
      <c r="AJ162" s="100"/>
      <c r="AK162" s="100">
        <f t="shared" si="380"/>
        <v>0.2376214275820725</v>
      </c>
      <c r="AL162" s="100"/>
      <c r="AM162" s="100">
        <f t="shared" si="381"/>
        <v>2.40915700063149E-2</v>
      </c>
      <c r="AN162" s="87"/>
      <c r="AO162" s="15"/>
      <c r="AP162" s="88"/>
      <c r="AQ162" s="100">
        <f>'Returns per Bu.'!AJ162/'Economic Model'!C$30</f>
        <v>0.38719943422913727</v>
      </c>
      <c r="AR162" s="100"/>
      <c r="AS162" s="100">
        <f t="shared" si="382"/>
        <v>0.76933689702675612</v>
      </c>
      <c r="AT162" s="100"/>
      <c r="AU162" s="100">
        <f>'Returns per Bu.'!AN162/'Economic Model'!C$30</f>
        <v>1.1565363312558934</v>
      </c>
      <c r="AV162" s="100"/>
      <c r="AW162" s="111"/>
      <c r="AX162" s="100">
        <f t="shared" si="383"/>
        <v>1.5274863312558933</v>
      </c>
      <c r="AY162" s="100"/>
      <c r="AZ162" s="100">
        <f t="shared" si="384"/>
        <v>1.7410161888316509</v>
      </c>
      <c r="BA162" s="112"/>
      <c r="BB162" s="100"/>
      <c r="BC162" s="100"/>
      <c r="BD162" s="100">
        <f t="shared" si="385"/>
        <v>0.20778578065302589</v>
      </c>
      <c r="BE162" s="100"/>
      <c r="BF162" s="100">
        <f t="shared" si="386"/>
        <v>-5.7440769227317112E-3</v>
      </c>
      <c r="BG162" s="100"/>
      <c r="BH162" s="100">
        <f t="shared" si="387"/>
        <v>2.40915700063149E-2</v>
      </c>
      <c r="BI162" s="100"/>
      <c r="BJ162" s="100">
        <f t="shared" si="388"/>
        <v>-2.9835646929046611E-2</v>
      </c>
      <c r="BK162" s="57"/>
    </row>
    <row r="163" spans="1:64" ht="13.15" x14ac:dyDescent="0.4">
      <c r="A163" s="206">
        <v>43040</v>
      </c>
      <c r="B163" s="28"/>
      <c r="C163" s="58"/>
      <c r="D163" s="100">
        <f>Data!D156+'Economic Model'!C$63</f>
        <v>1.3580000162124635</v>
      </c>
      <c r="E163" s="101"/>
      <c r="F163" s="102">
        <f>Data!F156+'Economic Model'!C$64</f>
        <v>116.125</v>
      </c>
      <c r="G163" s="101"/>
      <c r="H163" s="100">
        <f>Data!H156+'Economic Model'!C$65</f>
        <v>3.1341874897480011</v>
      </c>
      <c r="I163" s="101"/>
      <c r="J163" s="103">
        <f>Data!J156+'Economic Model'!C$66</f>
        <v>5.12</v>
      </c>
      <c r="K163" s="92"/>
      <c r="L163" s="16"/>
      <c r="M163" s="100">
        <f t="shared" si="375"/>
        <v>1.3580000162124635</v>
      </c>
      <c r="N163" s="115"/>
      <c r="O163" s="100">
        <f>F163/2000*'Economic Model'!C$32/'Economic Model'!C$30</f>
        <v>0.35252232142857148</v>
      </c>
      <c r="P163" s="100"/>
      <c r="Q163" s="100">
        <f t="shared" si="376"/>
        <v>1.710522337641035</v>
      </c>
      <c r="R163" s="117"/>
      <c r="S163" s="115"/>
      <c r="T163" s="100">
        <f>H163/'Economic Model'!C$30</f>
        <v>1.1193526749100005</v>
      </c>
      <c r="U163" s="115"/>
      <c r="V163" s="100">
        <f>J163/1000*'Economic Model'!C$33</f>
        <v>0.15360000000000001</v>
      </c>
      <c r="W163" s="115"/>
      <c r="X163" s="100">
        <f>('Economic Model'!H$43+'Economic Model'!H$51)/100</f>
        <v>0.21914999999999998</v>
      </c>
      <c r="Y163" s="115"/>
      <c r="Z163" s="100">
        <f t="shared" si="377"/>
        <v>1.4921026749100004</v>
      </c>
      <c r="AA163" s="115"/>
      <c r="AB163" s="100">
        <f>'Economic Model'!H$58/100</f>
        <v>0.2135298575757576</v>
      </c>
      <c r="AC163" s="115"/>
      <c r="AD163" s="100">
        <f t="shared" si="378"/>
        <v>1.705632532485758</v>
      </c>
      <c r="AE163" s="115"/>
      <c r="AF163" s="100">
        <f t="shared" si="379"/>
        <v>1.3531102110571864</v>
      </c>
      <c r="AG163" s="112"/>
      <c r="AH163" s="100"/>
      <c r="AI163" s="100">
        <f>Q163-T163-V163-('Economic Model'!H$49/100)</f>
        <v>0.39906966273103456</v>
      </c>
      <c r="AJ163" s="100"/>
      <c r="AK163" s="100">
        <f t="shared" si="380"/>
        <v>0.21841966273103464</v>
      </c>
      <c r="AL163" s="100"/>
      <c r="AM163" s="100">
        <f t="shared" si="381"/>
        <v>4.8898051552770383E-3</v>
      </c>
      <c r="AN163" s="87"/>
      <c r="AO163" s="15"/>
      <c r="AP163" s="88"/>
      <c r="AQ163" s="100">
        <f>'Returns per Bu.'!AJ163/'Economic Model'!C$30</f>
        <v>0.38719943422913727</v>
      </c>
      <c r="AR163" s="100"/>
      <c r="AS163" s="100">
        <f t="shared" si="382"/>
        <v>0.77197520056135061</v>
      </c>
      <c r="AT163" s="100"/>
      <c r="AU163" s="100">
        <f>'Returns per Bu.'!AN163/'Economic Model'!C$30</f>
        <v>1.1591746347904879</v>
      </c>
      <c r="AV163" s="100"/>
      <c r="AW163" s="111"/>
      <c r="AX163" s="100">
        <f t="shared" si="383"/>
        <v>1.5319246347904878</v>
      </c>
      <c r="AY163" s="100"/>
      <c r="AZ163" s="100">
        <f t="shared" si="384"/>
        <v>1.7454544923662454</v>
      </c>
      <c r="BA163" s="112"/>
      <c r="BB163" s="100"/>
      <c r="BC163" s="100"/>
      <c r="BD163" s="100">
        <f t="shared" si="385"/>
        <v>0.17859770285054721</v>
      </c>
      <c r="BE163" s="100"/>
      <c r="BF163" s="100">
        <f t="shared" si="386"/>
        <v>-3.4932154725210385E-2</v>
      </c>
      <c r="BG163" s="100"/>
      <c r="BH163" s="100">
        <f t="shared" si="387"/>
        <v>4.8898051552770383E-3</v>
      </c>
      <c r="BI163" s="100"/>
      <c r="BJ163" s="100">
        <f t="shared" si="388"/>
        <v>-3.9821959880487423E-2</v>
      </c>
      <c r="BK163" s="57"/>
    </row>
    <row r="164" spans="1:64" ht="13.15" x14ac:dyDescent="0.4">
      <c r="A164" s="75">
        <v>43070</v>
      </c>
      <c r="B164" s="30"/>
      <c r="C164" s="63"/>
      <c r="D164" s="100">
        <f>Data!D157+'Economic Model'!C$63</f>
        <v>1.2672500282526016</v>
      </c>
      <c r="E164" s="101"/>
      <c r="F164" s="102">
        <f>Data!F157+'Economic Model'!C$64</f>
        <v>125.15</v>
      </c>
      <c r="G164" s="101"/>
      <c r="H164" s="100">
        <f>Data!H157+'Economic Model'!C$65</f>
        <v>3.2322500169277193</v>
      </c>
      <c r="I164" s="101"/>
      <c r="J164" s="103">
        <f>Data!J157+'Economic Model'!C$66</f>
        <v>5.55</v>
      </c>
      <c r="K164" s="94"/>
      <c r="L164" s="78"/>
      <c r="M164" s="104">
        <f t="shared" ref="M164:M165" si="389">D164</f>
        <v>1.2672500282526016</v>
      </c>
      <c r="N164" s="118"/>
      <c r="O164" s="104">
        <f>F164/2000*'Economic Model'!C$32/'Economic Model'!C$30</f>
        <v>0.37991964285714291</v>
      </c>
      <c r="P164" s="104"/>
      <c r="Q164" s="104">
        <f t="shared" ref="Q164:Q165" si="390">M164+O164</f>
        <v>1.6471696711097445</v>
      </c>
      <c r="R164" s="120"/>
      <c r="S164" s="118"/>
      <c r="T164" s="104">
        <f>H164/'Economic Model'!C$30</f>
        <v>1.1543750060456142</v>
      </c>
      <c r="U164" s="118"/>
      <c r="V164" s="104">
        <f>J164/1000*'Economic Model'!C$33</f>
        <v>0.16650000000000001</v>
      </c>
      <c r="W164" s="118"/>
      <c r="X164" s="104">
        <f>('Economic Model'!H$43+'Economic Model'!H$51)/100</f>
        <v>0.21914999999999998</v>
      </c>
      <c r="Y164" s="118"/>
      <c r="Z164" s="104">
        <f t="shared" ref="Z164:Z165" si="391">T164+V164+X164</f>
        <v>1.5400250060456142</v>
      </c>
      <c r="AA164" s="118"/>
      <c r="AB164" s="104">
        <f>'Economic Model'!H$58/100</f>
        <v>0.2135298575757576</v>
      </c>
      <c r="AC164" s="118"/>
      <c r="AD164" s="104">
        <f t="shared" ref="AD164:AD165" si="392">Z164+AB164</f>
        <v>1.7535548636213718</v>
      </c>
      <c r="AE164" s="118"/>
      <c r="AF164" s="104">
        <f t="shared" ref="AF164:AF165" si="393">AD164-O164</f>
        <v>1.3736352207642288</v>
      </c>
      <c r="AG164" s="114"/>
      <c r="AH164" s="104"/>
      <c r="AI164" s="104">
        <f>Q164-T164-V164-('Economic Model'!H$49/100)</f>
        <v>0.28779466506413043</v>
      </c>
      <c r="AJ164" s="104"/>
      <c r="AK164" s="104">
        <f t="shared" ref="AK164:AK165" si="394">Q164-Z164</f>
        <v>0.10714466506413034</v>
      </c>
      <c r="AL164" s="104"/>
      <c r="AM164" s="104">
        <f t="shared" ref="AM164:AM165" si="395">Q164-AD164</f>
        <v>-0.10638519251162726</v>
      </c>
      <c r="AN164" s="89"/>
      <c r="AO164" s="340"/>
      <c r="AP164" s="90"/>
      <c r="AQ164" s="104">
        <f>'Returns per Bu.'!AJ164/'Economic Model'!C$30</f>
        <v>0.38719943422913727</v>
      </c>
      <c r="AR164" s="104"/>
      <c r="AS164" s="104">
        <f t="shared" ref="AS164:AS165" si="396">AU164-AQ164</f>
        <v>0.77461350409594509</v>
      </c>
      <c r="AT164" s="104"/>
      <c r="AU164" s="104">
        <f>'Returns per Bu.'!AN164/'Economic Model'!C$30</f>
        <v>1.1618129383250824</v>
      </c>
      <c r="AV164" s="104"/>
      <c r="AW164" s="113"/>
      <c r="AX164" s="104">
        <f t="shared" ref="AX164:AX165" si="397">AU164+V164+X164</f>
        <v>1.5474629383250824</v>
      </c>
      <c r="AY164" s="104"/>
      <c r="AZ164" s="104">
        <f t="shared" ref="AZ164:AZ165" si="398">AB164+AX164</f>
        <v>1.76099279590084</v>
      </c>
      <c r="BA164" s="114"/>
      <c r="BB164" s="104"/>
      <c r="BC164" s="104"/>
      <c r="BD164" s="104">
        <f t="shared" ref="BD164:BD165" si="399">Q164-AX164</f>
        <v>9.9706732784662133E-2</v>
      </c>
      <c r="BE164" s="104"/>
      <c r="BF164" s="104">
        <f t="shared" ref="BF164:BF165" si="400">Q164-AZ164</f>
        <v>-0.11382312479109546</v>
      </c>
      <c r="BG164" s="104"/>
      <c r="BH164" s="104">
        <f t="shared" ref="BH164:BH165" si="401">BF164-BJ164</f>
        <v>-0.10638519251162726</v>
      </c>
      <c r="BI164" s="104"/>
      <c r="BJ164" s="104">
        <f t="shared" ref="BJ164:BJ165" si="402">T164-AU164</f>
        <v>-7.4379322794682068E-3</v>
      </c>
      <c r="BK164" s="71"/>
    </row>
    <row r="165" spans="1:64" ht="13.15" x14ac:dyDescent="0.4">
      <c r="A165" s="338">
        <v>43101</v>
      </c>
      <c r="B165" s="69"/>
      <c r="C165" s="207"/>
      <c r="D165" s="108">
        <f>Data!D158+'Economic Model'!C$63</f>
        <v>1.2700000206629436</v>
      </c>
      <c r="E165" s="109"/>
      <c r="F165" s="110">
        <f>Data!F158+'Economic Model'!C$64</f>
        <v>134.85714285714286</v>
      </c>
      <c r="G165" s="109"/>
      <c r="H165" s="108">
        <f>Data!H158+'Economic Model'!C$65</f>
        <v>3.2836904667672657</v>
      </c>
      <c r="I165" s="109"/>
      <c r="J165" s="97">
        <f>Data!J158+'Economic Model'!C$66</f>
        <v>5.55</v>
      </c>
      <c r="K165" s="95"/>
      <c r="L165" s="80"/>
      <c r="M165" s="108">
        <f t="shared" si="389"/>
        <v>1.2700000206629436</v>
      </c>
      <c r="N165" s="121"/>
      <c r="O165" s="108">
        <f>F165/2000*'Economic Model'!C$32/'Economic Model'!C$30</f>
        <v>0.40938775510204084</v>
      </c>
      <c r="P165" s="108"/>
      <c r="Q165" s="108">
        <f t="shared" si="390"/>
        <v>1.6793877757649844</v>
      </c>
      <c r="R165" s="122"/>
      <c r="S165" s="121"/>
      <c r="T165" s="108">
        <f>H165/'Economic Model'!C$30</f>
        <v>1.1727465952740235</v>
      </c>
      <c r="U165" s="121"/>
      <c r="V165" s="108">
        <f>J165/1000*'Economic Model'!C$33</f>
        <v>0.16650000000000001</v>
      </c>
      <c r="W165" s="121"/>
      <c r="X165" s="108">
        <f>('Economic Model'!H$43+'Economic Model'!H$51)/100</f>
        <v>0.21914999999999998</v>
      </c>
      <c r="Y165" s="121"/>
      <c r="Z165" s="108">
        <f t="shared" si="391"/>
        <v>1.5583965952740235</v>
      </c>
      <c r="AA165" s="121"/>
      <c r="AB165" s="108">
        <f>'Economic Model'!H$58/100</f>
        <v>0.2135298575757576</v>
      </c>
      <c r="AC165" s="121"/>
      <c r="AD165" s="108">
        <f t="shared" si="392"/>
        <v>1.7719264528497811</v>
      </c>
      <c r="AE165" s="121"/>
      <c r="AF165" s="108">
        <f t="shared" si="393"/>
        <v>1.3625386977477403</v>
      </c>
      <c r="AG165" s="123"/>
      <c r="AH165" s="108"/>
      <c r="AI165" s="108">
        <f>Q165-T165-V165-('Economic Model'!H$49/100)</f>
        <v>0.301641180490961</v>
      </c>
      <c r="AJ165" s="108"/>
      <c r="AK165" s="108">
        <f t="shared" si="394"/>
        <v>0.12099118049096091</v>
      </c>
      <c r="AL165" s="108"/>
      <c r="AM165" s="108">
        <f t="shared" si="395"/>
        <v>-9.2538677084796683E-2</v>
      </c>
      <c r="AN165" s="339"/>
      <c r="AO165" s="339"/>
      <c r="AP165" s="317"/>
      <c r="AQ165" s="108">
        <f>'Returns per Bu.'!AJ165/'Economic Model'!C$30</f>
        <v>0.38719943422913727</v>
      </c>
      <c r="AR165" s="108"/>
      <c r="AS165" s="108">
        <f t="shared" si="396"/>
        <v>0.77725180763053958</v>
      </c>
      <c r="AT165" s="108"/>
      <c r="AU165" s="108">
        <f>'Returns per Bu.'!AN165/'Economic Model'!C$30</f>
        <v>1.1644512418596769</v>
      </c>
      <c r="AV165" s="123"/>
      <c r="AW165" s="108"/>
      <c r="AX165" s="108">
        <f t="shared" si="397"/>
        <v>1.5501012418596769</v>
      </c>
      <c r="AY165" s="108"/>
      <c r="AZ165" s="108">
        <f t="shared" si="398"/>
        <v>1.7636310994354345</v>
      </c>
      <c r="BA165" s="108"/>
      <c r="BB165" s="124"/>
      <c r="BC165" s="108"/>
      <c r="BD165" s="108">
        <f t="shared" si="399"/>
        <v>0.12928653390530753</v>
      </c>
      <c r="BE165" s="108"/>
      <c r="BF165" s="108">
        <f t="shared" si="400"/>
        <v>-8.4243323670450065E-2</v>
      </c>
      <c r="BG165" s="108"/>
      <c r="BH165" s="108">
        <f t="shared" si="401"/>
        <v>-9.2538677084796683E-2</v>
      </c>
      <c r="BI165" s="108"/>
      <c r="BJ165" s="108">
        <f t="shared" si="402"/>
        <v>8.2953534143466179E-3</v>
      </c>
      <c r="BK165" s="69"/>
    </row>
    <row r="166" spans="1:64" ht="13.15" x14ac:dyDescent="0.4">
      <c r="A166" s="206">
        <v>43132</v>
      </c>
      <c r="B166" s="57"/>
      <c r="C166" s="28"/>
      <c r="D166" s="100">
        <f>Data!D159+'Economic Model'!C$63</f>
        <v>1.3376315926250659</v>
      </c>
      <c r="E166" s="101"/>
      <c r="F166" s="102">
        <f>Data!F159+'Economic Model'!C$64</f>
        <v>143.15789473684211</v>
      </c>
      <c r="G166" s="101"/>
      <c r="H166" s="100">
        <f>Data!H159+'Economic Model'!C$65</f>
        <v>3.393486854277159</v>
      </c>
      <c r="I166" s="101"/>
      <c r="J166" s="103">
        <f>Data!J159+'Economic Model'!C$66</f>
        <v>6.08</v>
      </c>
      <c r="K166" s="92"/>
      <c r="L166" s="16"/>
      <c r="M166" s="100">
        <f t="shared" ref="M166" si="403">D166</f>
        <v>1.3376315926250659</v>
      </c>
      <c r="N166" s="115"/>
      <c r="O166" s="100">
        <f>F166/2000*'Economic Model'!C$32/'Economic Model'!C$30</f>
        <v>0.43458646616541358</v>
      </c>
      <c r="P166" s="100"/>
      <c r="Q166" s="100">
        <f t="shared" ref="Q166" si="404">M166+O166</f>
        <v>1.7722180587904794</v>
      </c>
      <c r="R166" s="117"/>
      <c r="S166" s="115"/>
      <c r="T166" s="100">
        <f>H166/'Economic Model'!C$30</f>
        <v>1.2119595908132712</v>
      </c>
      <c r="U166" s="115"/>
      <c r="V166" s="100">
        <f>J166/1000*'Economic Model'!C$33</f>
        <v>0.18240000000000001</v>
      </c>
      <c r="W166" s="115"/>
      <c r="X166" s="100">
        <f>('Economic Model'!H$43+'Economic Model'!H$51)/100</f>
        <v>0.21914999999999998</v>
      </c>
      <c r="Y166" s="115"/>
      <c r="Z166" s="100">
        <f t="shared" ref="Z166" si="405">T166+V166+X166</f>
        <v>1.6135095908132713</v>
      </c>
      <c r="AA166" s="115"/>
      <c r="AB166" s="100">
        <f>'Economic Model'!H$58/100</f>
        <v>0.2135298575757576</v>
      </c>
      <c r="AC166" s="115"/>
      <c r="AD166" s="100">
        <f t="shared" ref="AD166" si="406">Z166+AB166</f>
        <v>1.8270394483890289</v>
      </c>
      <c r="AE166" s="115"/>
      <c r="AF166" s="100">
        <f t="shared" ref="AF166" si="407">AD166-O166</f>
        <v>1.3924529822236154</v>
      </c>
      <c r="AG166" s="112"/>
      <c r="AH166" s="100"/>
      <c r="AI166" s="100">
        <f>Q166-T166-V166-('Economic Model'!H$49/100)</f>
        <v>0.33935846797720826</v>
      </c>
      <c r="AJ166" s="100"/>
      <c r="AK166" s="100">
        <f t="shared" ref="AK166" si="408">Q166-Z166</f>
        <v>0.15870846797720817</v>
      </c>
      <c r="AL166" s="100"/>
      <c r="AM166" s="100">
        <f t="shared" ref="AM166" si="409">Q166-AD166</f>
        <v>-5.482138959854943E-2</v>
      </c>
      <c r="AN166" s="87"/>
      <c r="AO166" s="87"/>
      <c r="AP166" s="17"/>
      <c r="AQ166" s="100">
        <f>'Returns per Bu.'!AJ166/'Economic Model'!C$30</f>
        <v>0.38719943422913727</v>
      </c>
      <c r="AR166" s="100"/>
      <c r="AS166" s="100">
        <f t="shared" ref="AS166" si="410">AU166-AQ166</f>
        <v>0.77989011116513429</v>
      </c>
      <c r="AT166" s="100"/>
      <c r="AU166" s="100">
        <f>'Returns per Bu.'!AN166/'Economic Model'!C$30</f>
        <v>1.1670895453942716</v>
      </c>
      <c r="AV166" s="112"/>
      <c r="AW166" s="100"/>
      <c r="AX166" s="100">
        <f t="shared" ref="AX166" si="411">AU166+V166+X166</f>
        <v>1.5686395453942716</v>
      </c>
      <c r="AY166" s="100"/>
      <c r="AZ166" s="100">
        <f t="shared" ref="AZ166" si="412">AB166+AX166</f>
        <v>1.7821694029700292</v>
      </c>
      <c r="BA166" s="100"/>
      <c r="BB166" s="111"/>
      <c r="BC166" s="100"/>
      <c r="BD166" s="100">
        <f t="shared" ref="BD166" si="413">Q166-AX166</f>
        <v>0.20357851339620781</v>
      </c>
      <c r="BE166" s="100"/>
      <c r="BF166" s="100">
        <f t="shared" ref="BF166" si="414">Q166-AZ166</f>
        <v>-9.9513441795497926E-3</v>
      </c>
      <c r="BG166" s="100"/>
      <c r="BH166" s="100">
        <f t="shared" ref="BH166" si="415">BF166-BJ166</f>
        <v>-5.482138959854943E-2</v>
      </c>
      <c r="BI166" s="100"/>
      <c r="BJ166" s="100">
        <f t="shared" ref="BJ166" si="416">T166-AU166</f>
        <v>4.4870045418999638E-2</v>
      </c>
      <c r="BK166" s="57"/>
    </row>
    <row r="167" spans="1:64" ht="13.15" x14ac:dyDescent="0.4">
      <c r="A167" s="206">
        <v>43160</v>
      </c>
      <c r="B167" s="57"/>
      <c r="C167" s="28"/>
      <c r="D167" s="100">
        <f>Data!D160+'Economic Model'!C$63</f>
        <v>1.408181827176701</v>
      </c>
      <c r="E167" s="101"/>
      <c r="F167" s="102">
        <f>Data!F160+'Economic Model'!C$64</f>
        <v>147.21590909090909</v>
      </c>
      <c r="G167" s="101"/>
      <c r="H167" s="100">
        <f>Data!H160+'Economic Model'!C$65</f>
        <v>3.4911931753158569</v>
      </c>
      <c r="I167" s="101"/>
      <c r="J167" s="103">
        <f>Data!J160+'Economic Model'!C$66</f>
        <v>5.28</v>
      </c>
      <c r="K167" s="92"/>
      <c r="L167" s="16"/>
      <c r="M167" s="100">
        <f t="shared" ref="M167" si="417">D167</f>
        <v>1.408181827176701</v>
      </c>
      <c r="N167" s="115"/>
      <c r="O167" s="100">
        <f>F167/2000*'Economic Model'!C$32/'Economic Model'!C$30</f>
        <v>0.44690543831168839</v>
      </c>
      <c r="P167" s="100"/>
      <c r="Q167" s="100">
        <f t="shared" ref="Q167" si="418">M167+O167</f>
        <v>1.8550872654883894</v>
      </c>
      <c r="R167" s="117"/>
      <c r="S167" s="115"/>
      <c r="T167" s="100">
        <f>H167/'Economic Model'!C$30</f>
        <v>1.246854705469949</v>
      </c>
      <c r="U167" s="115"/>
      <c r="V167" s="100">
        <f>J167/1000*'Economic Model'!C$33</f>
        <v>0.15839999999999999</v>
      </c>
      <c r="W167" s="115"/>
      <c r="X167" s="100">
        <f>('Economic Model'!H$43+'Economic Model'!H$51)/100</f>
        <v>0.21914999999999998</v>
      </c>
      <c r="Y167" s="115"/>
      <c r="Z167" s="100">
        <f t="shared" ref="Z167" si="419">T167+V167+X167</f>
        <v>1.6244047054699489</v>
      </c>
      <c r="AA167" s="115"/>
      <c r="AB167" s="100">
        <f>'Economic Model'!H$58/100</f>
        <v>0.2135298575757576</v>
      </c>
      <c r="AC167" s="115"/>
      <c r="AD167" s="100">
        <f t="shared" ref="AD167" si="420">Z167+AB167</f>
        <v>1.8379345630457065</v>
      </c>
      <c r="AE167" s="115"/>
      <c r="AF167" s="100">
        <f t="shared" ref="AF167" si="421">AD167-O167</f>
        <v>1.3910291247340181</v>
      </c>
      <c r="AG167" s="112"/>
      <c r="AH167" s="100"/>
      <c r="AI167" s="100">
        <f>Q167-T167-V167-('Economic Model'!H$49/100)</f>
        <v>0.41133256001844043</v>
      </c>
      <c r="AJ167" s="100"/>
      <c r="AK167" s="100">
        <f t="shared" ref="AK167" si="422">Q167-Z167</f>
        <v>0.23068256001844056</v>
      </c>
      <c r="AL167" s="100"/>
      <c r="AM167" s="100">
        <f t="shared" ref="AM167" si="423">Q167-AD167</f>
        <v>1.7152702442682966E-2</v>
      </c>
      <c r="AN167" s="87"/>
      <c r="AO167" s="87"/>
      <c r="AP167" s="17"/>
      <c r="AQ167" s="100">
        <f>'Returns per Bu.'!AJ167/'Economic Model'!C$30</f>
        <v>0.38719943422913727</v>
      </c>
      <c r="AR167" s="100"/>
      <c r="AS167" s="100">
        <f t="shared" ref="AS167" si="424">AU167-AQ167</f>
        <v>0.78252841469972878</v>
      </c>
      <c r="AT167" s="100"/>
      <c r="AU167" s="100">
        <f>'Returns per Bu.'!AN167/'Economic Model'!C$30</f>
        <v>1.1697278489288661</v>
      </c>
      <c r="AV167" s="112"/>
      <c r="AW167" s="100"/>
      <c r="AX167" s="100">
        <f t="shared" ref="AX167" si="425">AU167+V167+X167</f>
        <v>1.5472778489288661</v>
      </c>
      <c r="AY167" s="100"/>
      <c r="AZ167" s="100">
        <f t="shared" ref="AZ167" si="426">AB167+AX167</f>
        <v>1.7608077065046237</v>
      </c>
      <c r="BA167" s="100"/>
      <c r="BB167" s="111"/>
      <c r="BC167" s="100"/>
      <c r="BD167" s="100">
        <f t="shared" ref="BD167" si="427">Q167-AX167</f>
        <v>0.30780941655952332</v>
      </c>
      <c r="BE167" s="100"/>
      <c r="BF167" s="100">
        <f t="shared" ref="BF167" si="428">Q167-AZ167</f>
        <v>9.4279558983765721E-2</v>
      </c>
      <c r="BG167" s="100"/>
      <c r="BH167" s="100">
        <f t="shared" ref="BH167" si="429">BF167-BJ167</f>
        <v>1.7152702442682743E-2</v>
      </c>
      <c r="BI167" s="100"/>
      <c r="BJ167" s="100">
        <f t="shared" ref="BJ167" si="430">T167-AU167</f>
        <v>7.7126856541082978E-2</v>
      </c>
      <c r="BK167" s="57"/>
    </row>
    <row r="168" spans="1:64" ht="13.15" x14ac:dyDescent="0.4">
      <c r="A168" s="206">
        <v>43191</v>
      </c>
      <c r="B168" s="57"/>
      <c r="C168" s="28"/>
      <c r="D168" s="100">
        <f>Data!D161+'Economic Model'!C$63</f>
        <v>1.4297619007882618</v>
      </c>
      <c r="E168" s="101"/>
      <c r="F168" s="102">
        <f>Data!F161+'Economic Model'!C$64</f>
        <v>157.20238095238096</v>
      </c>
      <c r="G168" s="101"/>
      <c r="H168" s="100">
        <f>Data!H161+'Economic Model'!C$65</f>
        <v>3.5777381034124467</v>
      </c>
      <c r="I168" s="101"/>
      <c r="J168" s="103">
        <f>Data!J161+'Economic Model'!C$66</f>
        <v>5.18</v>
      </c>
      <c r="K168" s="92"/>
      <c r="L168" s="16"/>
      <c r="M168" s="100">
        <f t="shared" ref="M168" si="431">D168</f>
        <v>1.4297619007882618</v>
      </c>
      <c r="N168" s="115"/>
      <c r="O168" s="100">
        <f>F168/2000*'Economic Model'!C$32/'Economic Model'!C$30</f>
        <v>0.47722151360544224</v>
      </c>
      <c r="P168" s="100"/>
      <c r="Q168" s="100">
        <f t="shared" ref="Q168" si="432">M168+O168</f>
        <v>1.9069834143937041</v>
      </c>
      <c r="R168" s="117"/>
      <c r="S168" s="115"/>
      <c r="T168" s="100">
        <f>H168/'Economic Model'!C$30</f>
        <v>1.2777636083615882</v>
      </c>
      <c r="U168" s="115"/>
      <c r="V168" s="100">
        <f>J168/1000*'Economic Model'!C$33</f>
        <v>0.15539999999999998</v>
      </c>
      <c r="W168" s="115"/>
      <c r="X168" s="100">
        <f>('Economic Model'!H$43+'Economic Model'!H$51)/100</f>
        <v>0.21914999999999998</v>
      </c>
      <c r="Y168" s="115"/>
      <c r="Z168" s="100">
        <f t="shared" ref="Z168" si="433">T168+V168+X168</f>
        <v>1.6523136083615881</v>
      </c>
      <c r="AA168" s="115"/>
      <c r="AB168" s="100">
        <f>'Economic Model'!H$58/100</f>
        <v>0.2135298575757576</v>
      </c>
      <c r="AC168" s="115"/>
      <c r="AD168" s="100">
        <f t="shared" ref="AD168" si="434">Z168+AB168</f>
        <v>1.8658434659373457</v>
      </c>
      <c r="AE168" s="115"/>
      <c r="AF168" s="100">
        <f t="shared" ref="AF168" si="435">AD168-O168</f>
        <v>1.3886219523319034</v>
      </c>
      <c r="AG168" s="112"/>
      <c r="AH168" s="100"/>
      <c r="AI168" s="100">
        <f>Q168-T168-V168-('Economic Model'!H$49/100)</f>
        <v>0.43531980603211595</v>
      </c>
      <c r="AJ168" s="100"/>
      <c r="AK168" s="100">
        <f t="shared" ref="AK168" si="436">Q168-Z168</f>
        <v>0.25466980603211598</v>
      </c>
      <c r="AL168" s="100"/>
      <c r="AM168" s="100">
        <f t="shared" ref="AM168" si="437">Q168-AD168</f>
        <v>4.1139948456358377E-2</v>
      </c>
      <c r="AN168" s="87"/>
      <c r="AO168" s="87"/>
      <c r="AP168" s="17"/>
      <c r="AQ168" s="100">
        <f>'Returns per Bu.'!AJ168/'Economic Model'!C$30</f>
        <v>0.38719943422913727</v>
      </c>
      <c r="AR168" s="100"/>
      <c r="AS168" s="100">
        <f t="shared" ref="AS168" si="438">AU168-AQ168</f>
        <v>0.78516671823432327</v>
      </c>
      <c r="AT168" s="100"/>
      <c r="AU168" s="100">
        <f>'Returns per Bu.'!AN168/'Economic Model'!C$30</f>
        <v>1.1723661524634605</v>
      </c>
      <c r="AV168" s="112"/>
      <c r="AW168" s="100"/>
      <c r="AX168" s="100">
        <f t="shared" ref="AX168" si="439">AU168+V168+X168</f>
        <v>1.5469161524634605</v>
      </c>
      <c r="AY168" s="100"/>
      <c r="AZ168" s="100">
        <f t="shared" ref="AZ168" si="440">AB168+AX168</f>
        <v>1.7604460100392181</v>
      </c>
      <c r="BA168" s="100"/>
      <c r="BB168" s="111"/>
      <c r="BC168" s="100"/>
      <c r="BD168" s="100">
        <f t="shared" ref="BD168" si="441">Q168-AX168</f>
        <v>0.36006726193024363</v>
      </c>
      <c r="BE168" s="100"/>
      <c r="BF168" s="100">
        <f t="shared" ref="BF168" si="442">Q168-AZ168</f>
        <v>0.14653740435448603</v>
      </c>
      <c r="BG168" s="100"/>
      <c r="BH168" s="100">
        <f t="shared" ref="BH168" si="443">BF168-BJ168</f>
        <v>4.1139948456358377E-2</v>
      </c>
      <c r="BI168" s="100"/>
      <c r="BJ168" s="100">
        <f t="shared" ref="BJ168" si="444">T168-AU168</f>
        <v>0.10539745589812766</v>
      </c>
      <c r="BK168" s="57"/>
    </row>
    <row r="169" spans="1:64" ht="13.15" x14ac:dyDescent="0.4">
      <c r="A169" s="206">
        <v>43221</v>
      </c>
      <c r="B169" s="57"/>
      <c r="C169" s="28"/>
      <c r="D169" s="100">
        <f>Data!D162+'Economic Model'!C$63</f>
        <v>1.3965909101746299</v>
      </c>
      <c r="E169" s="101"/>
      <c r="F169" s="102">
        <f>Data!F162+'Economic Model'!C$64</f>
        <v>175.05681818181819</v>
      </c>
      <c r="G169" s="101"/>
      <c r="H169" s="100">
        <f>Data!H162+'Economic Model'!C$65</f>
        <v>3.6963352371345866</v>
      </c>
      <c r="I169" s="101"/>
      <c r="J169" s="103">
        <f>Data!J162+'Economic Model'!C$66</f>
        <v>4.37</v>
      </c>
      <c r="K169" s="92"/>
      <c r="L169" s="16"/>
      <c r="M169" s="100">
        <f t="shared" ref="M169" si="445">D169</f>
        <v>1.3965909101746299</v>
      </c>
      <c r="N169" s="115"/>
      <c r="O169" s="100">
        <f>F169/2000*'Economic Model'!C$32/'Economic Model'!C$30</f>
        <v>0.53142248376623369</v>
      </c>
      <c r="P169" s="100"/>
      <c r="Q169" s="100">
        <f t="shared" ref="Q169" si="446">M169+O169</f>
        <v>1.9280133939408635</v>
      </c>
      <c r="R169" s="117"/>
      <c r="S169" s="115"/>
      <c r="T169" s="100">
        <f>H169/'Economic Model'!C$30</f>
        <v>1.3201197275480667</v>
      </c>
      <c r="U169" s="115"/>
      <c r="V169" s="100">
        <f>J169/1000*'Economic Model'!C$33</f>
        <v>0.13109999999999999</v>
      </c>
      <c r="W169" s="115"/>
      <c r="X169" s="100">
        <f>('Economic Model'!H$43+'Economic Model'!H$51)/100</f>
        <v>0.21914999999999998</v>
      </c>
      <c r="Y169" s="115"/>
      <c r="Z169" s="100">
        <f t="shared" ref="Z169" si="447">T169+V169+X169</f>
        <v>1.6703697275480667</v>
      </c>
      <c r="AA169" s="115"/>
      <c r="AB169" s="100">
        <f>'Economic Model'!H$58/100</f>
        <v>0.2135298575757576</v>
      </c>
      <c r="AC169" s="115"/>
      <c r="AD169" s="100">
        <f t="shared" ref="AD169" si="448">Z169+AB169</f>
        <v>1.8838995851238243</v>
      </c>
      <c r="AE169" s="115"/>
      <c r="AF169" s="100">
        <f t="shared" ref="AF169" si="449">AD169-O169</f>
        <v>1.3524771013575907</v>
      </c>
      <c r="AG169" s="112"/>
      <c r="AH169" s="100"/>
      <c r="AI169" s="100">
        <f>Q169-T169-V169-('Economic Model'!H$49/100)</f>
        <v>0.43829366639279677</v>
      </c>
      <c r="AJ169" s="100"/>
      <c r="AK169" s="100">
        <f t="shared" ref="AK169" si="450">Q169-Z169</f>
        <v>0.25764366639279679</v>
      </c>
      <c r="AL169" s="100"/>
      <c r="AM169" s="100">
        <f t="shared" ref="AM169" si="451">Q169-AD169</f>
        <v>4.4113808817039191E-2</v>
      </c>
      <c r="AN169" s="87"/>
      <c r="AO169" s="87"/>
      <c r="AP169" s="17"/>
      <c r="AQ169" s="100">
        <f>'Returns per Bu.'!AJ169/'Economic Model'!C$30</f>
        <v>0.38719943422913727</v>
      </c>
      <c r="AR169" s="100"/>
      <c r="AS169" s="100">
        <f t="shared" ref="AS169" si="452">AU169-AQ169</f>
        <v>0.78780502176891776</v>
      </c>
      <c r="AT169" s="100"/>
      <c r="AU169" s="100">
        <f>'Returns per Bu.'!AN169/'Economic Model'!C$30</f>
        <v>1.175004455998055</v>
      </c>
      <c r="AV169" s="112"/>
      <c r="AW169" s="100"/>
      <c r="AX169" s="100">
        <f t="shared" ref="AX169" si="453">AU169+V169+X169</f>
        <v>1.525254455998055</v>
      </c>
      <c r="AY169" s="100"/>
      <c r="AZ169" s="100">
        <f t="shared" ref="AZ169" si="454">AB169+AX169</f>
        <v>1.7387843135738126</v>
      </c>
      <c r="BA169" s="100"/>
      <c r="BB169" s="111"/>
      <c r="BC169" s="100"/>
      <c r="BD169" s="100">
        <f t="shared" ref="BD169" si="455">Q169-AX169</f>
        <v>0.40275893794280848</v>
      </c>
      <c r="BE169" s="100"/>
      <c r="BF169" s="100">
        <f t="shared" ref="BF169" si="456">Q169-AZ169</f>
        <v>0.18922908036705088</v>
      </c>
      <c r="BG169" s="100"/>
      <c r="BH169" s="100">
        <f t="shared" ref="BH169" si="457">BF169-BJ169</f>
        <v>4.4113808817039191E-2</v>
      </c>
      <c r="BI169" s="100"/>
      <c r="BJ169" s="100">
        <f t="shared" ref="BJ169" si="458">T169-AU169</f>
        <v>0.14511527155001169</v>
      </c>
      <c r="BK169" s="57"/>
    </row>
    <row r="170" spans="1:64" ht="13.15" x14ac:dyDescent="0.4">
      <c r="A170" s="206">
        <v>43252</v>
      </c>
      <c r="B170" s="57"/>
      <c r="C170" s="28"/>
      <c r="D170" s="100">
        <f>Data!D163+'Economic Model'!C$63</f>
        <v>1.4030952141398476</v>
      </c>
      <c r="E170" s="101"/>
      <c r="F170" s="102">
        <f>Data!F163+'Economic Model'!C$64</f>
        <v>148.95238095238096</v>
      </c>
      <c r="G170" s="101"/>
      <c r="H170" s="100">
        <f>Data!H163+'Economic Model'!C$65</f>
        <v>3.3921131037530445</v>
      </c>
      <c r="I170" s="101"/>
      <c r="J170" s="103">
        <f>Data!J163+'Economic Model'!C$66</f>
        <v>4.33</v>
      </c>
      <c r="K170" s="92"/>
      <c r="L170" s="16"/>
      <c r="M170" s="100">
        <f t="shared" ref="M170" si="459">D170</f>
        <v>1.4030952141398476</v>
      </c>
      <c r="N170" s="115"/>
      <c r="O170" s="100">
        <f>F170/2000*'Economic Model'!C$32/'Economic Model'!C$30</f>
        <v>0.45217687074829943</v>
      </c>
      <c r="P170" s="100"/>
      <c r="Q170" s="100">
        <f t="shared" ref="Q170" si="460">M170+O170</f>
        <v>1.855272084888147</v>
      </c>
      <c r="R170" s="117"/>
      <c r="S170" s="115"/>
      <c r="T170" s="100">
        <f>H170/'Economic Model'!C$30</f>
        <v>1.2114689656260873</v>
      </c>
      <c r="U170" s="115"/>
      <c r="V170" s="100">
        <f>J170/1000*'Economic Model'!C$33</f>
        <v>0.12989999999999999</v>
      </c>
      <c r="W170" s="115"/>
      <c r="X170" s="100">
        <f>('Economic Model'!H$43+'Economic Model'!H$51)/100</f>
        <v>0.21914999999999998</v>
      </c>
      <c r="Y170" s="115"/>
      <c r="Z170" s="100">
        <f t="shared" ref="Z170" si="461">T170+V170+X170</f>
        <v>1.5605189656260872</v>
      </c>
      <c r="AA170" s="115"/>
      <c r="AB170" s="100">
        <f>'Economic Model'!H$58/100</f>
        <v>0.2135298575757576</v>
      </c>
      <c r="AC170" s="115"/>
      <c r="AD170" s="100">
        <f t="shared" ref="AD170" si="462">Z170+AB170</f>
        <v>1.7740488232018448</v>
      </c>
      <c r="AE170" s="115"/>
      <c r="AF170" s="100">
        <f t="shared" ref="AF170" si="463">AD170-O170</f>
        <v>1.3218719524535454</v>
      </c>
      <c r="AG170" s="112"/>
      <c r="AH170" s="100"/>
      <c r="AI170" s="100">
        <f>Q170-T170-V170-('Economic Model'!H$49/100)</f>
        <v>0.47540311926205969</v>
      </c>
      <c r="AJ170" s="100"/>
      <c r="AK170" s="100">
        <f t="shared" ref="AK170" si="464">Q170-Z170</f>
        <v>0.29475311926205983</v>
      </c>
      <c r="AL170" s="100"/>
      <c r="AM170" s="100">
        <f t="shared" ref="AM170" si="465">Q170-AD170</f>
        <v>8.1223261686302228E-2</v>
      </c>
      <c r="AN170" s="87"/>
      <c r="AO170" s="87"/>
      <c r="AP170" s="17"/>
      <c r="AQ170" s="100">
        <f>'Returns per Bu.'!AJ170/'Economic Model'!C$30</f>
        <v>0.38719943422913727</v>
      </c>
      <c r="AR170" s="100"/>
      <c r="AS170" s="100">
        <f t="shared" ref="AS170" si="466">AU170-AQ170</f>
        <v>0.79044332530351247</v>
      </c>
      <c r="AT170" s="100"/>
      <c r="AU170" s="100">
        <f>'Returns per Bu.'!AN170/'Economic Model'!C$30</f>
        <v>1.1776427595326497</v>
      </c>
      <c r="AV170" s="112"/>
      <c r="AW170" s="100"/>
      <c r="AX170" s="100">
        <f t="shared" ref="AX170" si="467">AU170+V170+X170</f>
        <v>1.5266927595326496</v>
      </c>
      <c r="AY170" s="100"/>
      <c r="AZ170" s="100">
        <f t="shared" ref="AZ170" si="468">AB170+AX170</f>
        <v>1.7402226171084072</v>
      </c>
      <c r="BA170" s="100"/>
      <c r="BB170" s="111"/>
      <c r="BC170" s="100"/>
      <c r="BD170" s="100">
        <f t="shared" ref="BD170" si="469">Q170-AX170</f>
        <v>0.32857932535549739</v>
      </c>
      <c r="BE170" s="100"/>
      <c r="BF170" s="100">
        <f t="shared" ref="BF170" si="470">Q170-AZ170</f>
        <v>0.11504946777973979</v>
      </c>
      <c r="BG170" s="100"/>
      <c r="BH170" s="100">
        <f t="shared" ref="BH170" si="471">BF170-BJ170</f>
        <v>8.1223261686302228E-2</v>
      </c>
      <c r="BI170" s="100"/>
      <c r="BJ170" s="100">
        <f t="shared" ref="BJ170" si="472">T170-AU170</f>
        <v>3.3826206093437561E-2</v>
      </c>
      <c r="BK170" s="57"/>
      <c r="BL170" s="28"/>
    </row>
    <row r="171" spans="1:64" ht="13.15" x14ac:dyDescent="0.4">
      <c r="A171" s="206">
        <v>43282</v>
      </c>
      <c r="B171" s="57"/>
      <c r="C171" s="28"/>
      <c r="D171" s="100">
        <f>Data!D164+'Economic Model'!C$63</f>
        <v>1.4059523968469529</v>
      </c>
      <c r="E171" s="101"/>
      <c r="F171" s="102">
        <f>Data!F164+'Economic Model'!C$64</f>
        <v>109.77380952380952</v>
      </c>
      <c r="G171" s="101"/>
      <c r="H171" s="100">
        <f>Data!H164+'Economic Model'!C$65</f>
        <v>3.2088987855684188</v>
      </c>
      <c r="I171" s="101"/>
      <c r="J171" s="103">
        <f>Data!J164+'Economic Model'!C$66</f>
        <v>4.46</v>
      </c>
      <c r="K171" s="92"/>
      <c r="L171" s="16"/>
      <c r="M171" s="100">
        <f t="shared" ref="M171" si="473">D171</f>
        <v>1.4059523968469529</v>
      </c>
      <c r="N171" s="115"/>
      <c r="O171" s="100">
        <f>F171/2000*'Economic Model'!C$32/'Economic Model'!C$30</f>
        <v>0.33324192176870748</v>
      </c>
      <c r="P171" s="100"/>
      <c r="Q171" s="100">
        <f t="shared" ref="Q171" si="474">M171+O171</f>
        <v>1.7391943186156604</v>
      </c>
      <c r="R171" s="117"/>
      <c r="S171" s="115"/>
      <c r="T171" s="100">
        <f>H171/'Economic Model'!C$30</f>
        <v>1.1460352805601497</v>
      </c>
      <c r="U171" s="115"/>
      <c r="V171" s="100">
        <f>J171/1000*'Economic Model'!C$33</f>
        <v>0.13379999999999997</v>
      </c>
      <c r="W171" s="115"/>
      <c r="X171" s="100">
        <f>('Economic Model'!H$43+'Economic Model'!H$51)/100</f>
        <v>0.21914999999999998</v>
      </c>
      <c r="Y171" s="115"/>
      <c r="Z171" s="100">
        <f t="shared" ref="Z171" si="475">T171+V171+X171</f>
        <v>1.4989852805601496</v>
      </c>
      <c r="AA171" s="115"/>
      <c r="AB171" s="100">
        <f>'Economic Model'!H$58/100</f>
        <v>0.2135298575757576</v>
      </c>
      <c r="AC171" s="115"/>
      <c r="AD171" s="100">
        <f t="shared" ref="AD171" si="476">Z171+AB171</f>
        <v>1.7125151381359072</v>
      </c>
      <c r="AE171" s="115"/>
      <c r="AF171" s="100">
        <f t="shared" ref="AF171" si="477">AD171-O171</f>
        <v>1.3792732163671997</v>
      </c>
      <c r="AG171" s="112"/>
      <c r="AH171" s="100"/>
      <c r="AI171" s="100">
        <f>Q171-T171-V171-('Economic Model'!H$49/100)</f>
        <v>0.42085903805551078</v>
      </c>
      <c r="AJ171" s="100"/>
      <c r="AK171" s="100">
        <f t="shared" ref="AK171" si="478">Q171-Z171</f>
        <v>0.24020903805551086</v>
      </c>
      <c r="AL171" s="100"/>
      <c r="AM171" s="100">
        <f t="shared" ref="AM171" si="479">Q171-AD171</f>
        <v>2.6679180479753262E-2</v>
      </c>
      <c r="AN171" s="87"/>
      <c r="AO171" s="87"/>
      <c r="AP171" s="17"/>
      <c r="AQ171" s="100">
        <f>'Returns per Bu.'!AJ171/'Economic Model'!C$30</f>
        <v>0.38719943422913727</v>
      </c>
      <c r="AR171" s="100"/>
      <c r="AS171" s="100">
        <f t="shared" ref="AS171" si="480">AU171-AQ171</f>
        <v>0.79308162883810696</v>
      </c>
      <c r="AT171" s="100"/>
      <c r="AU171" s="100">
        <f>'Returns per Bu.'!AN171/'Economic Model'!C$30</f>
        <v>1.1802810630672442</v>
      </c>
      <c r="AV171" s="112"/>
      <c r="AW171" s="100"/>
      <c r="AX171" s="100">
        <f t="shared" ref="AX171" si="481">AU171+V171+X171</f>
        <v>1.5332310630672441</v>
      </c>
      <c r="AY171" s="100"/>
      <c r="AZ171" s="100">
        <f t="shared" ref="AZ171" si="482">AB171+AX171</f>
        <v>1.7467609206430017</v>
      </c>
      <c r="BA171" s="100"/>
      <c r="BB171" s="111"/>
      <c r="BC171" s="100"/>
      <c r="BD171" s="100">
        <f t="shared" ref="BD171" si="483">Q171-AX171</f>
        <v>0.20596325554841632</v>
      </c>
      <c r="BE171" s="100"/>
      <c r="BF171" s="100">
        <f t="shared" ref="BF171" si="484">Q171-AZ171</f>
        <v>-7.5666020273412737E-3</v>
      </c>
      <c r="BG171" s="100"/>
      <c r="BH171" s="100">
        <f t="shared" ref="BH171" si="485">BF171-BJ171</f>
        <v>2.6679180479753262E-2</v>
      </c>
      <c r="BI171" s="100"/>
      <c r="BJ171" s="100">
        <f t="shared" ref="BJ171" si="486">T171-AU171</f>
        <v>-3.4245782507094535E-2</v>
      </c>
      <c r="BK171" s="57"/>
      <c r="BL171" s="28"/>
    </row>
    <row r="172" spans="1:64" ht="13.15" x14ac:dyDescent="0.4">
      <c r="A172" s="206">
        <v>43313</v>
      </c>
      <c r="B172" s="57"/>
      <c r="C172" s="28"/>
      <c r="D172" s="100">
        <f>Data!D165+'Economic Model'!C$63</f>
        <v>1.3408695718516475</v>
      </c>
      <c r="E172" s="101"/>
      <c r="F172" s="102">
        <f>Data!F165+'Economic Model'!C$64</f>
        <v>131.72826086956522</v>
      </c>
      <c r="G172" s="101"/>
      <c r="H172" s="100">
        <f>Data!H165+'Economic Model'!C$65</f>
        <v>3.2968913057576055</v>
      </c>
      <c r="I172" s="101"/>
      <c r="J172" s="103">
        <f>Data!J165+'Economic Model'!C$66</f>
        <v>4.79</v>
      </c>
      <c r="K172" s="92"/>
      <c r="L172" s="16"/>
      <c r="M172" s="100">
        <f t="shared" ref="M172" si="487">D172</f>
        <v>1.3408695718516475</v>
      </c>
      <c r="N172" s="115"/>
      <c r="O172" s="100">
        <f>F172/2000*'Economic Model'!C$32/'Economic Model'!C$30</f>
        <v>0.3998893633540373</v>
      </c>
      <c r="P172" s="100"/>
      <c r="Q172" s="100">
        <f t="shared" ref="Q172" si="488">M172+O172</f>
        <v>1.7407589352056847</v>
      </c>
      <c r="R172" s="117"/>
      <c r="S172" s="115"/>
      <c r="T172" s="100">
        <f>H172/'Economic Model'!C$30</f>
        <v>1.1774611806277162</v>
      </c>
      <c r="U172" s="115"/>
      <c r="V172" s="100">
        <f>J172/1000*'Economic Model'!C$33</f>
        <v>0.14369999999999999</v>
      </c>
      <c r="W172" s="115"/>
      <c r="X172" s="100">
        <f>('Economic Model'!H$43+'Economic Model'!H$51)/100</f>
        <v>0.21914999999999998</v>
      </c>
      <c r="Y172" s="115"/>
      <c r="Z172" s="100">
        <f t="shared" ref="Z172" si="489">T172+V172+X172</f>
        <v>1.5403111806277161</v>
      </c>
      <c r="AA172" s="115"/>
      <c r="AB172" s="100">
        <f>'Economic Model'!H$58/100</f>
        <v>0.2135298575757576</v>
      </c>
      <c r="AC172" s="115"/>
      <c r="AD172" s="100">
        <f t="shared" ref="AD172" si="490">Z172+AB172</f>
        <v>1.7538410382034737</v>
      </c>
      <c r="AE172" s="115"/>
      <c r="AF172" s="100">
        <f t="shared" ref="AF172" si="491">AD172-O172</f>
        <v>1.3539516748494365</v>
      </c>
      <c r="AG172" s="112"/>
      <c r="AH172" s="100"/>
      <c r="AI172" s="100">
        <f>Q172-T172-V172-('Economic Model'!H$49/100)</f>
        <v>0.38109775457796852</v>
      </c>
      <c r="AJ172" s="100"/>
      <c r="AK172" s="100">
        <f t="shared" ref="AK172" si="492">Q172-Z172</f>
        <v>0.2004477545779686</v>
      </c>
      <c r="AL172" s="100"/>
      <c r="AM172" s="100">
        <f t="shared" ref="AM172" si="493">Q172-AD172</f>
        <v>-1.3082102997789002E-2</v>
      </c>
      <c r="AN172" s="87"/>
      <c r="AO172" s="87"/>
      <c r="AP172" s="17"/>
      <c r="AQ172" s="100">
        <f>'Returns per Bu.'!AJ172/'Economic Model'!C$30</f>
        <v>0.38719943422913727</v>
      </c>
      <c r="AR172" s="100"/>
      <c r="AS172" s="100">
        <f t="shared" ref="AS172" si="494">AU172-AQ172</f>
        <v>0.79571993237270144</v>
      </c>
      <c r="AT172" s="100"/>
      <c r="AU172" s="100">
        <f>'Returns per Bu.'!AN172/'Economic Model'!C$30</f>
        <v>1.1829193666018387</v>
      </c>
      <c r="AV172" s="112"/>
      <c r="AW172" s="100"/>
      <c r="AX172" s="100">
        <f t="shared" ref="AX172" si="495">AU172+V172+X172</f>
        <v>1.5457693666018386</v>
      </c>
      <c r="AY172" s="100"/>
      <c r="AZ172" s="100">
        <f t="shared" ref="AZ172" si="496">AB172+AX172</f>
        <v>1.7592992241775962</v>
      </c>
      <c r="BA172" s="100"/>
      <c r="BB172" s="111"/>
      <c r="BC172" s="100"/>
      <c r="BD172" s="100">
        <f t="shared" ref="BD172" si="497">Q172-AX172</f>
        <v>0.19498956860384609</v>
      </c>
      <c r="BE172" s="100"/>
      <c r="BF172" s="100">
        <f t="shared" ref="BF172" si="498">Q172-AZ172</f>
        <v>-1.8540288971911512E-2</v>
      </c>
      <c r="BG172" s="100"/>
      <c r="BH172" s="100">
        <f t="shared" ref="BH172" si="499">BF172-BJ172</f>
        <v>-1.3082102997789002E-2</v>
      </c>
      <c r="BI172" s="100"/>
      <c r="BJ172" s="100">
        <f t="shared" ref="BJ172" si="500">T172-AU172</f>
        <v>-5.4581859741225092E-3</v>
      </c>
      <c r="BK172" s="57"/>
      <c r="BL172" s="28"/>
    </row>
    <row r="173" spans="1:64" ht="13.15" x14ac:dyDescent="0.4">
      <c r="A173" s="206">
        <v>43344</v>
      </c>
      <c r="B173" s="57"/>
      <c r="C173" s="28"/>
      <c r="D173" s="100">
        <f>Data!D166+'Economic Model'!C$63</f>
        <v>1.2226315830883228</v>
      </c>
      <c r="E173" s="101"/>
      <c r="F173" s="102">
        <f>Data!F166+'Economic Model'!C$64</f>
        <v>131.17105263157896</v>
      </c>
      <c r="G173" s="101"/>
      <c r="H173" s="100">
        <f>Data!H166+'Economic Model'!C$65</f>
        <v>3.1686184280797054</v>
      </c>
      <c r="I173" s="101"/>
      <c r="J173" s="103">
        <f>Data!J166+'Economic Model'!C$66</f>
        <v>5.38</v>
      </c>
      <c r="K173" s="92"/>
      <c r="L173" s="16"/>
      <c r="M173" s="100">
        <f t="shared" ref="M173" si="501">D173</f>
        <v>1.2226315830883228</v>
      </c>
      <c r="N173" s="115"/>
      <c r="O173" s="100">
        <f>F173/2000*'Economic Model'!C$32/'Economic Model'!C$30</f>
        <v>0.3981978383458647</v>
      </c>
      <c r="P173" s="100"/>
      <c r="Q173" s="100">
        <f t="shared" ref="Q173" si="502">M173+O173</f>
        <v>1.6208294214341874</v>
      </c>
      <c r="R173" s="117"/>
      <c r="S173" s="115"/>
      <c r="T173" s="100">
        <f>H173/'Economic Model'!C$30</f>
        <v>1.1316494385998948</v>
      </c>
      <c r="U173" s="115"/>
      <c r="V173" s="100">
        <f>J173/1000*'Economic Model'!C$33</f>
        <v>0.16140000000000002</v>
      </c>
      <c r="W173" s="115"/>
      <c r="X173" s="100">
        <f>('Economic Model'!H$43+'Economic Model'!H$51)/100</f>
        <v>0.21914999999999998</v>
      </c>
      <c r="Y173" s="115"/>
      <c r="Z173" s="100">
        <f t="shared" ref="Z173" si="503">T173+V173+X173</f>
        <v>1.5121994385998947</v>
      </c>
      <c r="AA173" s="115"/>
      <c r="AB173" s="100">
        <f>'Economic Model'!H$58/100</f>
        <v>0.2135298575757576</v>
      </c>
      <c r="AC173" s="115"/>
      <c r="AD173" s="100">
        <f t="shared" ref="AD173" si="504">Z173+AB173</f>
        <v>1.7257292961756523</v>
      </c>
      <c r="AE173" s="115"/>
      <c r="AF173" s="100">
        <f t="shared" ref="AF173" si="505">AD173-O173</f>
        <v>1.3275314578297877</v>
      </c>
      <c r="AG173" s="112"/>
      <c r="AH173" s="100"/>
      <c r="AI173" s="100">
        <f>Q173-T173-V173-('Economic Model'!H$49/100)</f>
        <v>0.28927998283429268</v>
      </c>
      <c r="AJ173" s="100"/>
      <c r="AK173" s="100">
        <f t="shared" ref="AK173" si="506">Q173-Z173</f>
        <v>0.1086299828342927</v>
      </c>
      <c r="AL173" s="100"/>
      <c r="AM173" s="100">
        <f t="shared" ref="AM173" si="507">Q173-AD173</f>
        <v>-0.10489987474146489</v>
      </c>
      <c r="AN173" s="87"/>
      <c r="AO173" s="87"/>
      <c r="AP173" s="17"/>
      <c r="AQ173" s="100">
        <f>'Returns per Bu.'!AJ173/'Economic Model'!C$30</f>
        <v>0.40451895043731784</v>
      </c>
      <c r="AR173" s="100"/>
      <c r="AS173" s="100">
        <f t="shared" ref="AS173" si="508">AU173-AQ173</f>
        <v>0.79715360058309037</v>
      </c>
      <c r="AT173" s="100"/>
      <c r="AU173" s="100">
        <f>'Returns per Bu.'!AN173/'Economic Model'!C$30</f>
        <v>1.2016725510204083</v>
      </c>
      <c r="AV173" s="112"/>
      <c r="AW173" s="100"/>
      <c r="AX173" s="100">
        <f t="shared" ref="AX173" si="509">AU173+V173+X173</f>
        <v>1.5822225510204082</v>
      </c>
      <c r="AY173" s="100"/>
      <c r="AZ173" s="100">
        <f t="shared" ref="AZ173" si="510">AB173+AX173</f>
        <v>1.7957524085961658</v>
      </c>
      <c r="BA173" s="100"/>
      <c r="BB173" s="111"/>
      <c r="BC173" s="100"/>
      <c r="BD173" s="100">
        <f t="shared" ref="BD173" si="511">Q173-AX173</f>
        <v>3.8606870413779193E-2</v>
      </c>
      <c r="BE173" s="100"/>
      <c r="BF173" s="100">
        <f t="shared" ref="BF173" si="512">Q173-AZ173</f>
        <v>-0.1749229871619784</v>
      </c>
      <c r="BG173" s="100"/>
      <c r="BH173" s="100">
        <f t="shared" ref="BH173" si="513">BF173-BJ173</f>
        <v>-0.10489987474146489</v>
      </c>
      <c r="BI173" s="100"/>
      <c r="BJ173" s="100">
        <f t="shared" ref="BJ173" si="514">T173-AU173</f>
        <v>-7.0023112420513511E-2</v>
      </c>
      <c r="BK173" s="57"/>
      <c r="BL173" s="28"/>
    </row>
    <row r="174" spans="1:64" ht="13.15" x14ac:dyDescent="0.4">
      <c r="A174" s="206">
        <v>43374</v>
      </c>
      <c r="B174" s="57"/>
      <c r="C174" s="28"/>
      <c r="D174" s="100">
        <f>Data!D167+'Economic Model'!C$63</f>
        <v>1.1963636170734058</v>
      </c>
      <c r="E174" s="101"/>
      <c r="F174" s="102">
        <f>Data!F167+'Economic Model'!C$64</f>
        <v>130.26136363636363</v>
      </c>
      <c r="G174" s="101"/>
      <c r="H174" s="100">
        <f>Data!H167+'Economic Model'!C$65</f>
        <v>3.2915909019383518</v>
      </c>
      <c r="I174" s="101"/>
      <c r="J174" s="103">
        <f>Data!J167+'Economic Model'!C$66</f>
        <v>5.05</v>
      </c>
      <c r="K174" s="92"/>
      <c r="L174" s="16"/>
      <c r="M174" s="100">
        <f t="shared" ref="M174" si="515">D174</f>
        <v>1.1963636170734058</v>
      </c>
      <c r="N174" s="115"/>
      <c r="O174" s="100">
        <f>F174/2000*'Economic Model'!C$32/'Economic Model'!C$30</f>
        <v>0.39543628246753243</v>
      </c>
      <c r="P174" s="100"/>
      <c r="Q174" s="100">
        <f t="shared" ref="Q174" si="516">M174+O174</f>
        <v>1.5917998995409381</v>
      </c>
      <c r="R174" s="117"/>
      <c r="S174" s="115"/>
      <c r="T174" s="100">
        <f>H174/'Economic Model'!C$30</f>
        <v>1.1755681792636972</v>
      </c>
      <c r="U174" s="115"/>
      <c r="V174" s="100">
        <f>J174/1000*'Economic Model'!C$33</f>
        <v>0.1515</v>
      </c>
      <c r="W174" s="115"/>
      <c r="X174" s="100">
        <f>('Economic Model'!H$43+'Economic Model'!H$51)/100</f>
        <v>0.21914999999999998</v>
      </c>
      <c r="Y174" s="115"/>
      <c r="Z174" s="100">
        <f t="shared" ref="Z174" si="517">T174+V174+X174</f>
        <v>1.5462181792636971</v>
      </c>
      <c r="AA174" s="115"/>
      <c r="AB174" s="100">
        <f>'Economic Model'!H$58/100</f>
        <v>0.2135298575757576</v>
      </c>
      <c r="AC174" s="115"/>
      <c r="AD174" s="100">
        <f t="shared" ref="AD174" si="518">Z174+AB174</f>
        <v>1.7597480368394547</v>
      </c>
      <c r="AE174" s="115"/>
      <c r="AF174" s="100">
        <f t="shared" ref="AF174" si="519">AD174-O174</f>
        <v>1.3643117543719223</v>
      </c>
      <c r="AG174" s="112"/>
      <c r="AH174" s="100"/>
      <c r="AI174" s="100">
        <f>Q174-T174-V174-('Economic Model'!H$49/100)</f>
        <v>0.22623172027724101</v>
      </c>
      <c r="AJ174" s="100"/>
      <c r="AK174" s="100">
        <f t="shared" ref="AK174" si="520">Q174-Z174</f>
        <v>4.5581720277241056E-2</v>
      </c>
      <c r="AL174" s="100"/>
      <c r="AM174" s="100">
        <f t="shared" ref="AM174" si="521">Q174-AD174</f>
        <v>-0.16794813729851654</v>
      </c>
      <c r="AN174" s="87"/>
      <c r="AO174" s="87"/>
      <c r="AP174" s="17"/>
      <c r="AQ174" s="100">
        <f>'Returns per Bu.'!AJ174/'Economic Model'!C$30</f>
        <v>0.40451895043731784</v>
      </c>
      <c r="AR174" s="100"/>
      <c r="AS174" s="100">
        <f t="shared" ref="AS174" si="522">AU174-AQ174</f>
        <v>0.80005064139941706</v>
      </c>
      <c r="AT174" s="100"/>
      <c r="AU174" s="100">
        <f>'Returns per Bu.'!AN174/'Economic Model'!C$30</f>
        <v>1.204569591836735</v>
      </c>
      <c r="AV174" s="112"/>
      <c r="AW174" s="100"/>
      <c r="AX174" s="100">
        <f t="shared" ref="AX174" si="523">AU174+V174+X174</f>
        <v>1.5752195918367349</v>
      </c>
      <c r="AY174" s="100"/>
      <c r="AZ174" s="100">
        <f t="shared" ref="AZ174" si="524">AB174+AX174</f>
        <v>1.7887494494124925</v>
      </c>
      <c r="BA174" s="100"/>
      <c r="BB174" s="111"/>
      <c r="BC174" s="100"/>
      <c r="BD174" s="100">
        <f t="shared" ref="BD174" si="525">Q174-AX174</f>
        <v>1.6580307704203268E-2</v>
      </c>
      <c r="BE174" s="100"/>
      <c r="BF174" s="100">
        <f t="shared" ref="BF174" si="526">Q174-AZ174</f>
        <v>-0.19694954987155433</v>
      </c>
      <c r="BG174" s="100"/>
      <c r="BH174" s="100">
        <f t="shared" ref="BH174" si="527">BF174-BJ174</f>
        <v>-0.16794813729851654</v>
      </c>
      <c r="BI174" s="100"/>
      <c r="BJ174" s="100">
        <f t="shared" ref="BJ174" si="528">T174-AU174</f>
        <v>-2.9001412573037788E-2</v>
      </c>
      <c r="BK174" s="57"/>
      <c r="BL174" s="28"/>
    </row>
    <row r="175" spans="1:64" ht="13.15" x14ac:dyDescent="0.4">
      <c r="A175" s="206">
        <v>43405</v>
      </c>
      <c r="B175" s="57"/>
      <c r="C175" s="28"/>
      <c r="D175" s="100">
        <f>Data!D168+'Economic Model'!C$63</f>
        <v>1.2295000076293945</v>
      </c>
      <c r="E175" s="101"/>
      <c r="F175" s="102">
        <f>Data!F168+'Economic Model'!C$64</f>
        <v>133.48750000000001</v>
      </c>
      <c r="G175" s="101"/>
      <c r="H175" s="100">
        <f>Data!H168+'Economic Model'!C$65</f>
        <v>3.3720625042915344</v>
      </c>
      <c r="I175" s="101"/>
      <c r="J175" s="103">
        <f>Data!J168+'Economic Model'!C$66</f>
        <v>5.82</v>
      </c>
      <c r="K175" s="92"/>
      <c r="L175" s="16"/>
      <c r="M175" s="100">
        <f t="shared" ref="M175" si="529">D175</f>
        <v>1.2295000076293945</v>
      </c>
      <c r="N175" s="115"/>
      <c r="O175" s="100">
        <f>F175/2000*'Economic Model'!C$32/'Economic Model'!C$30</f>
        <v>0.40522991071428582</v>
      </c>
      <c r="P175" s="100"/>
      <c r="Q175" s="100">
        <f t="shared" ref="Q175" si="530">M175+O175</f>
        <v>1.6347299183436803</v>
      </c>
      <c r="R175" s="117"/>
      <c r="S175" s="115"/>
      <c r="T175" s="100">
        <f>H175/'Economic Model'!C$30</f>
        <v>1.2043080372469765</v>
      </c>
      <c r="U175" s="115"/>
      <c r="V175" s="100">
        <f>J175/1000*'Economic Model'!C$33</f>
        <v>0.17460000000000001</v>
      </c>
      <c r="W175" s="115"/>
      <c r="X175" s="100">
        <f>('Economic Model'!H$43+'Economic Model'!H$51)/100</f>
        <v>0.21914999999999998</v>
      </c>
      <c r="Y175" s="115"/>
      <c r="Z175" s="100">
        <f t="shared" ref="Z175" si="531">T175+V175+X175</f>
        <v>1.5980580372469766</v>
      </c>
      <c r="AA175" s="115"/>
      <c r="AB175" s="100">
        <f>'Economic Model'!H$58/100</f>
        <v>0.2135298575757576</v>
      </c>
      <c r="AC175" s="115"/>
      <c r="AD175" s="100">
        <f t="shared" ref="AD175" si="532">Z175+AB175</f>
        <v>1.8115878948227342</v>
      </c>
      <c r="AE175" s="115"/>
      <c r="AF175" s="100">
        <f t="shared" ref="AF175" si="533">AD175-O175</f>
        <v>1.4063579841084484</v>
      </c>
      <c r="AG175" s="112"/>
      <c r="AH175" s="100"/>
      <c r="AI175" s="100">
        <f>Q175-T175-V175-('Economic Model'!H$49/100)</f>
        <v>0.21732188109670378</v>
      </c>
      <c r="AJ175" s="100"/>
      <c r="AK175" s="100">
        <f t="shared" ref="AK175" si="534">Q175-Z175</f>
        <v>3.6671881096703718E-2</v>
      </c>
      <c r="AL175" s="100"/>
      <c r="AM175" s="100">
        <f t="shared" ref="AM175" si="535">Q175-AD175</f>
        <v>-0.17685797647905388</v>
      </c>
      <c r="AN175" s="87"/>
      <c r="AO175" s="87"/>
      <c r="AP175" s="17"/>
      <c r="AQ175" s="100">
        <f>'Returns per Bu.'!AJ175/'Economic Model'!C$30</f>
        <v>0.40451895043731784</v>
      </c>
      <c r="AR175" s="100"/>
      <c r="AS175" s="100">
        <f t="shared" ref="AS175" si="536">AU175-AQ175</f>
        <v>0.80294768221574353</v>
      </c>
      <c r="AT175" s="100"/>
      <c r="AU175" s="100">
        <f>'Returns per Bu.'!AN175/'Economic Model'!C$30</f>
        <v>1.2074666326530614</v>
      </c>
      <c r="AV175" s="112"/>
      <c r="AW175" s="100"/>
      <c r="AX175" s="100">
        <f t="shared" ref="AX175" si="537">AU175+V175+X175</f>
        <v>1.6012166326530615</v>
      </c>
      <c r="AY175" s="100"/>
      <c r="AZ175" s="100">
        <f t="shared" ref="AZ175" si="538">AB175+AX175</f>
        <v>1.8147464902288191</v>
      </c>
      <c r="BA175" s="100"/>
      <c r="BB175" s="111"/>
      <c r="BC175" s="100"/>
      <c r="BD175" s="100">
        <f t="shared" ref="BD175" si="539">Q175-AX175</f>
        <v>3.3513285690618844E-2</v>
      </c>
      <c r="BE175" s="100"/>
      <c r="BF175" s="100">
        <f t="shared" ref="BF175" si="540">Q175-AZ175</f>
        <v>-0.18001657188513875</v>
      </c>
      <c r="BG175" s="100"/>
      <c r="BH175" s="100">
        <f t="shared" ref="BH175" si="541">BF175-BJ175</f>
        <v>-0.17685797647905388</v>
      </c>
      <c r="BI175" s="100"/>
      <c r="BJ175" s="100">
        <f t="shared" ref="BJ175" si="542">T175-AU175</f>
        <v>-3.1585954060848742E-3</v>
      </c>
      <c r="BK175" s="57"/>
      <c r="BL175" s="28"/>
    </row>
    <row r="176" spans="1:64" ht="13.15" x14ac:dyDescent="0.4">
      <c r="A176" s="75">
        <v>43435</v>
      </c>
      <c r="B176" s="71"/>
      <c r="C176" s="30"/>
      <c r="D176" s="104">
        <f>Data!D169+'Economic Model'!C$63</f>
        <v>1.1594117704559774</v>
      </c>
      <c r="E176" s="105"/>
      <c r="F176" s="106">
        <f>Data!F169+'Economic Model'!C$64</f>
        <v>165.1764705882353</v>
      </c>
      <c r="G176" s="105"/>
      <c r="H176" s="104">
        <f>Data!H169+'Economic Model'!C$65</f>
        <v>3.4561397152788498</v>
      </c>
      <c r="I176" s="105"/>
      <c r="J176" s="107">
        <f>Data!J169+'Economic Model'!C$66</f>
        <v>6.35</v>
      </c>
      <c r="K176" s="94"/>
      <c r="L176" s="78"/>
      <c r="M176" s="104">
        <f t="shared" ref="M176" si="543">D176</f>
        <v>1.1594117704559774</v>
      </c>
      <c r="N176" s="118"/>
      <c r="O176" s="104">
        <f>F176/2000*'Economic Model'!C$32/'Economic Model'!C$30</f>
        <v>0.50142857142857156</v>
      </c>
      <c r="P176" s="104"/>
      <c r="Q176" s="104">
        <f t="shared" ref="Q176" si="544">M176+O176</f>
        <v>1.660840341884549</v>
      </c>
      <c r="R176" s="120"/>
      <c r="S176" s="118"/>
      <c r="T176" s="104">
        <f>H176/'Economic Model'!C$30</f>
        <v>1.2343356125995892</v>
      </c>
      <c r="U176" s="118"/>
      <c r="V176" s="104">
        <f>J176/1000*'Economic Model'!C$33</f>
        <v>0.1905</v>
      </c>
      <c r="W176" s="118"/>
      <c r="X176" s="104">
        <f>('Economic Model'!H$43+'Economic Model'!H$51)/100</f>
        <v>0.21914999999999998</v>
      </c>
      <c r="Y176" s="118"/>
      <c r="Z176" s="104">
        <f t="shared" ref="Z176" si="545">T176+V176+X176</f>
        <v>1.6439856125995891</v>
      </c>
      <c r="AA176" s="118"/>
      <c r="AB176" s="104">
        <f>'Economic Model'!H$58/100</f>
        <v>0.2135298575757576</v>
      </c>
      <c r="AC176" s="118"/>
      <c r="AD176" s="104">
        <f t="shared" ref="AD176" si="546">Z176+AB176</f>
        <v>1.8575154701753467</v>
      </c>
      <c r="AE176" s="118"/>
      <c r="AF176" s="104">
        <f t="shared" ref="AF176" si="547">AD176-O176</f>
        <v>1.3560868987467751</v>
      </c>
      <c r="AG176" s="114"/>
      <c r="AH176" s="104"/>
      <c r="AI176" s="104">
        <f>Q176-T176-V176-('Economic Model'!H$49/100)</f>
        <v>0.19750472928495974</v>
      </c>
      <c r="AJ176" s="104"/>
      <c r="AK176" s="104">
        <f t="shared" ref="AK176" si="548">Q176-Z176</f>
        <v>1.6854729284959902E-2</v>
      </c>
      <c r="AL176" s="104"/>
      <c r="AM176" s="104">
        <f t="shared" ref="AM176" si="549">Q176-AD176</f>
        <v>-0.1966751282907977</v>
      </c>
      <c r="AN176" s="89"/>
      <c r="AO176" s="89"/>
      <c r="AP176" s="72"/>
      <c r="AQ176" s="104">
        <f>'Returns per Bu.'!AJ176/'Economic Model'!C$30</f>
        <v>0.40451895043731784</v>
      </c>
      <c r="AR176" s="104"/>
      <c r="AS176" s="104">
        <f t="shared" ref="AS176:AS177" si="550">AU176-AQ176</f>
        <v>0.80584472303207</v>
      </c>
      <c r="AT176" s="104"/>
      <c r="AU176" s="104">
        <f>'Returns per Bu.'!AN176/'Economic Model'!C$30</f>
        <v>1.2103636734693879</v>
      </c>
      <c r="AV176" s="114"/>
      <c r="AW176" s="104"/>
      <c r="AX176" s="104">
        <f t="shared" ref="AX176:AX177" si="551">AU176+V176+X176</f>
        <v>1.620013673469388</v>
      </c>
      <c r="AY176" s="104"/>
      <c r="AZ176" s="104">
        <f t="shared" ref="AZ176:AZ177" si="552">AB176+AX176</f>
        <v>1.8335435310451456</v>
      </c>
      <c r="BA176" s="104"/>
      <c r="BB176" s="113"/>
      <c r="BC176" s="104"/>
      <c r="BD176" s="104">
        <f t="shared" ref="BD176:BD177" si="553">Q176-AX176</f>
        <v>4.0826668415161027E-2</v>
      </c>
      <c r="BE176" s="104"/>
      <c r="BF176" s="104">
        <f t="shared" ref="BF176:BF177" si="554">Q176-AZ176</f>
        <v>-0.17270318916059657</v>
      </c>
      <c r="BG176" s="104"/>
      <c r="BH176" s="104">
        <f t="shared" ref="BH176:BH177" si="555">BF176-BJ176</f>
        <v>-0.19667512829079792</v>
      </c>
      <c r="BI176" s="104"/>
      <c r="BJ176" s="104">
        <f t="shared" ref="BJ176:BJ177" si="556">T176-AU176</f>
        <v>2.3971939130201347E-2</v>
      </c>
      <c r="BK176" s="71"/>
      <c r="BL176" s="28"/>
    </row>
    <row r="177" spans="1:64" ht="13.15" x14ac:dyDescent="0.4">
      <c r="A177" s="285">
        <v>43466</v>
      </c>
      <c r="B177" s="57"/>
      <c r="C177" s="28"/>
      <c r="D177" s="100">
        <f>Data!D170+'Economic Model'!C$63</f>
        <v>1.1721428717885698</v>
      </c>
      <c r="E177" s="101"/>
      <c r="F177" s="102">
        <f>Data!F170+'Economic Model'!C$64</f>
        <v>155.14285714285714</v>
      </c>
      <c r="G177" s="101"/>
      <c r="H177" s="100">
        <f>Data!H170+'Economic Model'!C$65</f>
        <v>3.5409523873102096</v>
      </c>
      <c r="I177" s="101"/>
      <c r="J177" s="103">
        <f>Data!J170+'Economic Model'!C$66</f>
        <v>5.66</v>
      </c>
      <c r="K177" s="92"/>
      <c r="L177" s="16"/>
      <c r="M177" s="100">
        <f t="shared" ref="M177" si="557">D177</f>
        <v>1.1721428717885698</v>
      </c>
      <c r="N177" s="115"/>
      <c r="O177" s="100">
        <f>F177/2000*'Economic Model'!C$32/'Economic Model'!C$30</f>
        <v>0.47096938775510205</v>
      </c>
      <c r="P177" s="100"/>
      <c r="Q177" s="100">
        <f t="shared" ref="Q177" si="558">M177+O177</f>
        <v>1.6431122595436718</v>
      </c>
      <c r="R177" s="117"/>
      <c r="S177" s="115"/>
      <c r="T177" s="100">
        <f>H177/'Economic Model'!C$30</f>
        <v>1.2646258526107892</v>
      </c>
      <c r="U177" s="115"/>
      <c r="V177" s="100">
        <f>J177/1000*'Economic Model'!C$33</f>
        <v>0.16980000000000001</v>
      </c>
      <c r="W177" s="115"/>
      <c r="X177" s="100">
        <f>('Economic Model'!H$43+'Economic Model'!H$51)/100</f>
        <v>0.21914999999999998</v>
      </c>
      <c r="Y177" s="115"/>
      <c r="Z177" s="100">
        <f t="shared" ref="Z177" si="559">T177+V177+X177</f>
        <v>1.6535758526107891</v>
      </c>
      <c r="AA177" s="115"/>
      <c r="AB177" s="100">
        <f>'Economic Model'!H$58/100</f>
        <v>0.2135298575757576</v>
      </c>
      <c r="AC177" s="115"/>
      <c r="AD177" s="100">
        <f t="shared" ref="AD177" si="560">Z177+AB177</f>
        <v>1.8671057101865467</v>
      </c>
      <c r="AE177" s="115"/>
      <c r="AF177" s="100">
        <f t="shared" ref="AF177" si="561">AD177-O177</f>
        <v>1.3961363224314447</v>
      </c>
      <c r="AG177" s="112"/>
      <c r="AH177" s="100"/>
      <c r="AI177" s="100">
        <f>Q177-T177-V177-('Economic Model'!H$49/100)</f>
        <v>0.17018640693288259</v>
      </c>
      <c r="AJ177" s="100"/>
      <c r="AK177" s="100">
        <f t="shared" ref="AK177" si="562">Q177-Z177</f>
        <v>-1.0463593067117305E-2</v>
      </c>
      <c r="AL177" s="100"/>
      <c r="AM177" s="100">
        <f t="shared" ref="AM177" si="563">Q177-AD177</f>
        <v>-0.2239934506428749</v>
      </c>
      <c r="AN177" s="87"/>
      <c r="AO177" s="87"/>
      <c r="AP177" s="17"/>
      <c r="AQ177" s="100">
        <f>'Returns per Bu.'!AJ177/'Economic Model'!C$30</f>
        <v>0.40451895043731784</v>
      </c>
      <c r="AR177" s="100"/>
      <c r="AS177" s="100">
        <f t="shared" si="550"/>
        <v>0.80874176384839647</v>
      </c>
      <c r="AT177" s="100"/>
      <c r="AU177" s="100">
        <f>'Returns per Bu.'!AN177/'Economic Model'!C$30</f>
        <v>1.2132607142857144</v>
      </c>
      <c r="AV177" s="112"/>
      <c r="AW177" s="100"/>
      <c r="AX177" s="100">
        <f t="shared" si="551"/>
        <v>1.6022107142857143</v>
      </c>
      <c r="AY177" s="100"/>
      <c r="AZ177" s="100">
        <f t="shared" si="552"/>
        <v>1.8157405718614719</v>
      </c>
      <c r="BA177" s="100"/>
      <c r="BB177" s="111"/>
      <c r="BC177" s="100"/>
      <c r="BD177" s="100">
        <f t="shared" si="553"/>
        <v>4.0901545257957528E-2</v>
      </c>
      <c r="BE177" s="100"/>
      <c r="BF177" s="100">
        <f t="shared" si="554"/>
        <v>-0.17262831231780007</v>
      </c>
      <c r="BG177" s="100"/>
      <c r="BH177" s="100">
        <f t="shared" si="555"/>
        <v>-0.2239934506428749</v>
      </c>
      <c r="BI177" s="100"/>
      <c r="BJ177" s="100">
        <f t="shared" si="556"/>
        <v>5.1365138325074833E-2</v>
      </c>
      <c r="BK177" s="57"/>
      <c r="BL177" s="28"/>
    </row>
    <row r="178" spans="1:64" ht="13.15" x14ac:dyDescent="0.4">
      <c r="A178" s="206">
        <v>43497</v>
      </c>
      <c r="B178" s="57"/>
      <c r="C178" s="28"/>
      <c r="D178" s="100">
        <f>Data!D171+'Economic Model'!C$63</f>
        <v>1.2102777693006728</v>
      </c>
      <c r="E178" s="101"/>
      <c r="F178" s="102">
        <f>Data!F171+'Economic Model'!C$64</f>
        <v>140</v>
      </c>
      <c r="G178" s="101"/>
      <c r="H178" s="100">
        <f>Data!H171+'Economic Model'!C$65</f>
        <v>3.5677430596616535</v>
      </c>
      <c r="I178" s="101"/>
      <c r="J178" s="103">
        <f>Data!J171+'Economic Model'!C$66</f>
        <v>5.36</v>
      </c>
      <c r="K178" s="92"/>
      <c r="L178" s="16"/>
      <c r="M178" s="100">
        <f t="shared" ref="M178" si="564">D178</f>
        <v>1.2102777693006728</v>
      </c>
      <c r="N178" s="115"/>
      <c r="O178" s="100">
        <f>F178/2000*'Economic Model'!C$32/'Economic Model'!C$30</f>
        <v>0.4250000000000001</v>
      </c>
      <c r="P178" s="100"/>
      <c r="Q178" s="100">
        <f t="shared" ref="Q178" si="565">M178+O178</f>
        <v>1.6352777693006728</v>
      </c>
      <c r="R178" s="117"/>
      <c r="S178" s="115"/>
      <c r="T178" s="100">
        <f>H178/'Economic Model'!C$30</f>
        <v>1.2741939498791621</v>
      </c>
      <c r="U178" s="115"/>
      <c r="V178" s="100">
        <f>J178/1000*'Economic Model'!C$33</f>
        <v>0.1608</v>
      </c>
      <c r="W178" s="115"/>
      <c r="X178" s="100">
        <f>('Economic Model'!H$43+'Economic Model'!H$51)/100</f>
        <v>0.21914999999999998</v>
      </c>
      <c r="Y178" s="115"/>
      <c r="Z178" s="100">
        <f t="shared" ref="Z178" si="566">T178+V178+X178</f>
        <v>1.6541439498791621</v>
      </c>
      <c r="AA178" s="115"/>
      <c r="AB178" s="100">
        <f>'Economic Model'!H$58/100</f>
        <v>0.2135298575757576</v>
      </c>
      <c r="AC178" s="115"/>
      <c r="AD178" s="100">
        <f t="shared" ref="AD178" si="567">Z178+AB178</f>
        <v>1.8676738074549197</v>
      </c>
      <c r="AE178" s="115"/>
      <c r="AF178" s="100">
        <f t="shared" ref="AF178" si="568">AD178-O178</f>
        <v>1.4426738074549197</v>
      </c>
      <c r="AG178" s="112"/>
      <c r="AH178" s="100"/>
      <c r="AI178" s="100">
        <f>Q178-T178-V178-('Economic Model'!H$49/100)</f>
        <v>0.16178381942151068</v>
      </c>
      <c r="AJ178" s="100"/>
      <c r="AK178" s="100">
        <f t="shared" ref="AK178" si="569">Q178-Z178</f>
        <v>-1.8866180578489322E-2</v>
      </c>
      <c r="AL178" s="100"/>
      <c r="AM178" s="100">
        <f t="shared" ref="AM178" si="570">Q178-AD178</f>
        <v>-0.23239603815424692</v>
      </c>
      <c r="AN178" s="87"/>
      <c r="AO178" s="87"/>
      <c r="AP178" s="17"/>
      <c r="AQ178" s="100">
        <f>'Returns per Bu.'!AJ178/'Economic Model'!C$30</f>
        <v>0.40451895043731784</v>
      </c>
      <c r="AR178" s="100"/>
      <c r="AS178" s="100">
        <f t="shared" ref="AS178" si="571">AU178-AQ178</f>
        <v>0.81163880466472293</v>
      </c>
      <c r="AT178" s="100"/>
      <c r="AU178" s="100">
        <f>'Returns per Bu.'!AN178/'Economic Model'!C$30</f>
        <v>1.2161577551020408</v>
      </c>
      <c r="AV178" s="112"/>
      <c r="AW178" s="100"/>
      <c r="AX178" s="100">
        <f t="shared" ref="AX178" si="572">AU178+V178+X178</f>
        <v>1.5961077551020408</v>
      </c>
      <c r="AY178" s="100"/>
      <c r="AZ178" s="100">
        <f t="shared" ref="AZ178" si="573">AB178+AX178</f>
        <v>1.8096376126777984</v>
      </c>
      <c r="BA178" s="100"/>
      <c r="BB178" s="111"/>
      <c r="BC178" s="100"/>
      <c r="BD178" s="100">
        <f t="shared" ref="BD178" si="574">Q178-AX178</f>
        <v>3.9170014198631975E-2</v>
      </c>
      <c r="BE178" s="100"/>
      <c r="BF178" s="100">
        <f t="shared" ref="BF178" si="575">Q178-AZ178</f>
        <v>-0.17435984337712562</v>
      </c>
      <c r="BG178" s="100"/>
      <c r="BH178" s="100">
        <f t="shared" ref="BH178" si="576">BF178-BJ178</f>
        <v>-0.23239603815424692</v>
      </c>
      <c r="BI178" s="100"/>
      <c r="BJ178" s="100">
        <f t="shared" ref="BJ178" si="577">T178-AU178</f>
        <v>5.8036194777121297E-2</v>
      </c>
      <c r="BK178" s="57"/>
      <c r="BL178" s="28"/>
    </row>
    <row r="179" spans="1:64" ht="13.15" x14ac:dyDescent="0.4">
      <c r="A179" s="206">
        <v>43525</v>
      </c>
      <c r="B179" s="57"/>
      <c r="C179" s="28"/>
      <c r="D179" s="100">
        <f>Data!D172+'Economic Model'!C$63</f>
        <v>1.3085714067731584</v>
      </c>
      <c r="E179" s="101"/>
      <c r="F179" s="102">
        <f>Data!F172+'Economic Model'!C$64</f>
        <v>135.77380952380952</v>
      </c>
      <c r="G179" s="101"/>
      <c r="H179" s="100">
        <f>Data!H172+'Economic Model'!C$65</f>
        <v>3.5518154672213962</v>
      </c>
      <c r="I179" s="101"/>
      <c r="J179" s="103">
        <f>Data!J172+'Economic Model'!C$66</f>
        <v>5.57</v>
      </c>
      <c r="K179" s="92"/>
      <c r="L179" s="16"/>
      <c r="M179" s="100">
        <f t="shared" ref="M179" si="578">D179</f>
        <v>1.3085714067731584</v>
      </c>
      <c r="N179" s="115"/>
      <c r="O179" s="100">
        <f>F179/2000*'Economic Model'!C$32/'Economic Model'!C$30</f>
        <v>0.41217049319727894</v>
      </c>
      <c r="P179" s="100"/>
      <c r="Q179" s="100">
        <f t="shared" ref="Q179" si="579">M179+O179</f>
        <v>1.7207418999704374</v>
      </c>
      <c r="R179" s="117"/>
      <c r="S179" s="115"/>
      <c r="T179" s="100">
        <f>H179/'Economic Model'!C$30</f>
        <v>1.2685055240076415</v>
      </c>
      <c r="U179" s="115"/>
      <c r="V179" s="100">
        <f>J179/1000*'Economic Model'!C$33</f>
        <v>0.1671</v>
      </c>
      <c r="W179" s="115"/>
      <c r="X179" s="100">
        <f>('Economic Model'!H$43+'Economic Model'!H$51)/100</f>
        <v>0.21914999999999998</v>
      </c>
      <c r="Y179" s="115"/>
      <c r="Z179" s="100">
        <f t="shared" ref="Z179" si="580">T179+V179+X179</f>
        <v>1.6547555240076415</v>
      </c>
      <c r="AA179" s="115"/>
      <c r="AB179" s="100">
        <f>'Economic Model'!H$58/100</f>
        <v>0.2135298575757576</v>
      </c>
      <c r="AC179" s="115"/>
      <c r="AD179" s="100">
        <f t="shared" ref="AD179" si="581">Z179+AB179</f>
        <v>1.8682853815833991</v>
      </c>
      <c r="AE179" s="115"/>
      <c r="AF179" s="100">
        <f t="shared" ref="AF179" si="582">AD179-O179</f>
        <v>1.4561148883861201</v>
      </c>
      <c r="AG179" s="112"/>
      <c r="AH179" s="100"/>
      <c r="AI179" s="100">
        <f>Q179-T179-V179-('Economic Model'!H$49/100)</f>
        <v>0.24663637596279583</v>
      </c>
      <c r="AJ179" s="100"/>
      <c r="AK179" s="100">
        <f t="shared" ref="AK179" si="583">Q179-Z179</f>
        <v>6.5986375962795885E-2</v>
      </c>
      <c r="AL179" s="100"/>
      <c r="AM179" s="100">
        <f t="shared" ref="AM179" si="584">Q179-AD179</f>
        <v>-0.14754348161296171</v>
      </c>
      <c r="AN179" s="87"/>
      <c r="AO179" s="87"/>
      <c r="AP179" s="17"/>
      <c r="AQ179" s="100">
        <f>'Returns per Bu.'!AJ179/'Economic Model'!C$30</f>
        <v>0.40451895043731784</v>
      </c>
      <c r="AR179" s="100"/>
      <c r="AS179" s="100">
        <f t="shared" ref="AS179" si="585">AU179-AQ179</f>
        <v>0.81453584548104963</v>
      </c>
      <c r="AT179" s="100"/>
      <c r="AU179" s="100">
        <f>'Returns per Bu.'!AN179/'Economic Model'!C$30</f>
        <v>1.2190547959183675</v>
      </c>
      <c r="AV179" s="112"/>
      <c r="AW179" s="100"/>
      <c r="AX179" s="100">
        <f t="shared" ref="AX179" si="586">AU179+V179+X179</f>
        <v>1.6053047959183675</v>
      </c>
      <c r="AY179" s="100"/>
      <c r="AZ179" s="100">
        <f t="shared" ref="AZ179" si="587">AB179+AX179</f>
        <v>1.8188346534941251</v>
      </c>
      <c r="BA179" s="100"/>
      <c r="BB179" s="111"/>
      <c r="BC179" s="100"/>
      <c r="BD179" s="100">
        <f t="shared" ref="BD179" si="588">Q179-AX179</f>
        <v>0.11543710405206986</v>
      </c>
      <c r="BE179" s="100"/>
      <c r="BF179" s="100">
        <f t="shared" ref="BF179" si="589">Q179-AZ179</f>
        <v>-9.8092753523687737E-2</v>
      </c>
      <c r="BG179" s="100"/>
      <c r="BH179" s="100">
        <f t="shared" ref="BH179" si="590">BF179-BJ179</f>
        <v>-0.14754348161296171</v>
      </c>
      <c r="BI179" s="100"/>
      <c r="BJ179" s="100">
        <f t="shared" ref="BJ179" si="591">T179-AU179</f>
        <v>4.9450728089273976E-2</v>
      </c>
      <c r="BK179" s="57"/>
      <c r="BL179" s="28"/>
    </row>
    <row r="180" spans="1:64" ht="13.15" x14ac:dyDescent="0.4">
      <c r="A180" s="206">
        <v>43556</v>
      </c>
      <c r="B180" s="57"/>
      <c r="C180" s="28"/>
      <c r="D180" s="100">
        <f>Data!D173+'Economic Model'!C$63</f>
        <v>1.3038636202161962</v>
      </c>
      <c r="E180" s="101"/>
      <c r="F180" s="102">
        <f>Data!F173+'Economic Model'!C$64</f>
        <v>134.26136363636363</v>
      </c>
      <c r="G180" s="101"/>
      <c r="H180" s="100">
        <f>Data!H173+'Economic Model'!C$65</f>
        <v>3.4867613561586897</v>
      </c>
      <c r="I180" s="101"/>
      <c r="J180" s="103">
        <f>Data!J173+'Economic Model'!C$66</f>
        <v>4.9400000000000004</v>
      </c>
      <c r="K180" s="92"/>
      <c r="L180" s="16"/>
      <c r="M180" s="100">
        <f t="shared" ref="M180" si="592">D180</f>
        <v>1.3038636202161962</v>
      </c>
      <c r="N180" s="115"/>
      <c r="O180" s="100">
        <f>F180/2000*'Economic Model'!C$32/'Economic Model'!C$30</f>
        <v>0.40757913961038961</v>
      </c>
      <c r="P180" s="100"/>
      <c r="Q180" s="100">
        <f t="shared" ref="Q180" si="593">M180+O180</f>
        <v>1.7114427598265858</v>
      </c>
      <c r="R180" s="117"/>
      <c r="S180" s="115"/>
      <c r="T180" s="100">
        <f>H180/'Economic Model'!C$30</f>
        <v>1.2452719129138179</v>
      </c>
      <c r="U180" s="115"/>
      <c r="V180" s="100">
        <f>J180/1000*'Economic Model'!C$33</f>
        <v>0.14820000000000003</v>
      </c>
      <c r="W180" s="115"/>
      <c r="X180" s="100">
        <f>('Economic Model'!H$43+'Economic Model'!H$51)/100</f>
        <v>0.21914999999999998</v>
      </c>
      <c r="Y180" s="115"/>
      <c r="Z180" s="100">
        <f t="shared" ref="Z180" si="594">T180+V180+X180</f>
        <v>1.612621912913818</v>
      </c>
      <c r="AA180" s="115"/>
      <c r="AB180" s="100">
        <f>'Economic Model'!H$58/100</f>
        <v>0.2135298575757576</v>
      </c>
      <c r="AC180" s="115"/>
      <c r="AD180" s="100">
        <f t="shared" ref="AD180" si="595">Z180+AB180</f>
        <v>1.8261517704895756</v>
      </c>
      <c r="AE180" s="115"/>
      <c r="AF180" s="100">
        <f t="shared" ref="AF180" si="596">AD180-O180</f>
        <v>1.4185726308791859</v>
      </c>
      <c r="AG180" s="112"/>
      <c r="AH180" s="100"/>
      <c r="AI180" s="100">
        <f>Q180-T180-V180-('Economic Model'!H$49/100)</f>
        <v>0.27947084691276791</v>
      </c>
      <c r="AJ180" s="100"/>
      <c r="AK180" s="100">
        <f t="shared" ref="AK180" si="597">Q180-Z180</f>
        <v>9.8820846912767824E-2</v>
      </c>
      <c r="AL180" s="100"/>
      <c r="AM180" s="100">
        <f t="shared" ref="AM180" si="598">Q180-AD180</f>
        <v>-0.11470901066298977</v>
      </c>
      <c r="AN180" s="87"/>
      <c r="AO180" s="87"/>
      <c r="AP180" s="17"/>
      <c r="AQ180" s="100">
        <f>'Returns per Bu.'!AJ180/'Economic Model'!C$30</f>
        <v>0.40451895043731784</v>
      </c>
      <c r="AR180" s="100"/>
      <c r="AS180" s="100">
        <f t="shared" ref="AS180" si="599">AU180-AQ180</f>
        <v>0.81743288629737609</v>
      </c>
      <c r="AT180" s="100"/>
      <c r="AU180" s="100">
        <f>'Returns per Bu.'!AN180/'Economic Model'!C$30</f>
        <v>1.221951836734694</v>
      </c>
      <c r="AV180" s="112"/>
      <c r="AW180" s="100"/>
      <c r="AX180" s="100">
        <f t="shared" ref="AX180" si="600">AU180+V180+X180</f>
        <v>1.5893018367346941</v>
      </c>
      <c r="AY180" s="100"/>
      <c r="AZ180" s="100">
        <f t="shared" ref="AZ180" si="601">AB180+AX180</f>
        <v>1.8028316943104516</v>
      </c>
      <c r="BA180" s="100"/>
      <c r="BB180" s="111"/>
      <c r="BC180" s="100"/>
      <c r="BD180" s="100">
        <f t="shared" ref="BD180" si="602">Q180-AX180</f>
        <v>0.12214092309189173</v>
      </c>
      <c r="BE180" s="100"/>
      <c r="BF180" s="100">
        <f t="shared" ref="BF180" si="603">Q180-AZ180</f>
        <v>-9.1388934483865869E-2</v>
      </c>
      <c r="BG180" s="100"/>
      <c r="BH180" s="100">
        <f t="shared" ref="BH180" si="604">BF180-BJ180</f>
        <v>-0.11470901066298977</v>
      </c>
      <c r="BI180" s="100"/>
      <c r="BJ180" s="100">
        <f t="shared" ref="BJ180" si="605">T180-AU180</f>
        <v>2.3320076179123905E-2</v>
      </c>
      <c r="BK180" s="57"/>
      <c r="BL180" s="28"/>
    </row>
    <row r="181" spans="1:64" ht="13.15" x14ac:dyDescent="0.4">
      <c r="A181" s="206">
        <v>43586</v>
      </c>
      <c r="B181" s="57"/>
      <c r="C181" s="28"/>
      <c r="D181" s="100">
        <f>Data!D174+'Economic Model'!C$63</f>
        <v>1.25238094159535</v>
      </c>
      <c r="E181" s="101"/>
      <c r="F181" s="102">
        <f>Data!F174+'Economic Model'!C$64</f>
        <v>118.63095238095238</v>
      </c>
      <c r="G181" s="101"/>
      <c r="H181" s="100">
        <f>Data!H174+'Economic Model'!C$65</f>
        <v>3.6257142708415078</v>
      </c>
      <c r="I181" s="101"/>
      <c r="J181" s="103">
        <f>Data!J174+'Economic Model'!C$66</f>
        <v>4.74</v>
      </c>
      <c r="K181" s="92"/>
      <c r="L181" s="16"/>
      <c r="M181" s="100">
        <f t="shared" ref="M181" si="606">D181</f>
        <v>1.25238094159535</v>
      </c>
      <c r="N181" s="115"/>
      <c r="O181" s="100">
        <f>F181/2000*'Economic Model'!C$32/'Economic Model'!C$30</f>
        <v>0.36012967687074837</v>
      </c>
      <c r="P181" s="100"/>
      <c r="Q181" s="100">
        <f t="shared" ref="Q181" si="607">M181+O181</f>
        <v>1.6125106184660982</v>
      </c>
      <c r="R181" s="117"/>
      <c r="S181" s="115"/>
      <c r="T181" s="100">
        <f>H181/'Economic Model'!C$30</f>
        <v>1.2948979538719672</v>
      </c>
      <c r="U181" s="115"/>
      <c r="V181" s="100">
        <f>J181/1000*'Economic Model'!C$33</f>
        <v>0.14220000000000002</v>
      </c>
      <c r="W181" s="115"/>
      <c r="X181" s="100">
        <f>('Economic Model'!H$43+'Economic Model'!H$51)/100</f>
        <v>0.21914999999999998</v>
      </c>
      <c r="Y181" s="115"/>
      <c r="Z181" s="100">
        <f t="shared" ref="Z181" si="608">T181+V181+X181</f>
        <v>1.6562479538719672</v>
      </c>
      <c r="AA181" s="115"/>
      <c r="AB181" s="100">
        <f>'Economic Model'!H$58/100</f>
        <v>0.2135298575757576</v>
      </c>
      <c r="AC181" s="115"/>
      <c r="AD181" s="100">
        <f t="shared" ref="AD181" si="609">Z181+AB181</f>
        <v>1.8697778114477248</v>
      </c>
      <c r="AE181" s="115"/>
      <c r="AF181" s="100">
        <f t="shared" ref="AF181" si="610">AD181-O181</f>
        <v>1.5096481345769766</v>
      </c>
      <c r="AG181" s="112"/>
      <c r="AH181" s="100"/>
      <c r="AI181" s="100">
        <f>Q181-T181-V181-('Economic Model'!H$49/100)</f>
        <v>0.13691266459413104</v>
      </c>
      <c r="AJ181" s="100"/>
      <c r="AK181" s="100">
        <f t="shared" ref="AK181" si="611">Q181-Z181</f>
        <v>-4.3737335405868993E-2</v>
      </c>
      <c r="AL181" s="100"/>
      <c r="AM181" s="100">
        <f t="shared" ref="AM181" si="612">Q181-AD181</f>
        <v>-0.25726719298162659</v>
      </c>
      <c r="AN181" s="87"/>
      <c r="AO181" s="87"/>
      <c r="AP181" s="17"/>
      <c r="AQ181" s="100">
        <f>'Returns per Bu.'!AJ181/'Economic Model'!C$30</f>
        <v>0.40451895043731784</v>
      </c>
      <c r="AR181" s="100"/>
      <c r="AS181" s="100">
        <f t="shared" ref="AS181" si="613">AU181-AQ181</f>
        <v>0.82032992711370278</v>
      </c>
      <c r="AT181" s="100"/>
      <c r="AU181" s="100">
        <f>'Returns per Bu.'!AN181/'Economic Model'!C$30</f>
        <v>1.2248488775510207</v>
      </c>
      <c r="AV181" s="112"/>
      <c r="AW181" s="100"/>
      <c r="AX181" s="100">
        <f t="shared" ref="AX181" si="614">AU181+V181+X181</f>
        <v>1.5861988775510207</v>
      </c>
      <c r="AY181" s="100"/>
      <c r="AZ181" s="100">
        <f t="shared" ref="AZ181" si="615">AB181+AX181</f>
        <v>1.7997287351267783</v>
      </c>
      <c r="BA181" s="100"/>
      <c r="BB181" s="111"/>
      <c r="BC181" s="100"/>
      <c r="BD181" s="100">
        <f t="shared" ref="BD181" si="616">Q181-AX181</f>
        <v>2.6311740915077486E-2</v>
      </c>
      <c r="BE181" s="100"/>
      <c r="BF181" s="100">
        <f t="shared" ref="BF181" si="617">Q181-AZ181</f>
        <v>-0.18721811666068011</v>
      </c>
      <c r="BG181" s="100"/>
      <c r="BH181" s="100">
        <f t="shared" ref="BH181" si="618">BF181-BJ181</f>
        <v>-0.25726719298162659</v>
      </c>
      <c r="BI181" s="100"/>
      <c r="BJ181" s="100">
        <f t="shared" ref="BJ181" si="619">T181-AU181</f>
        <v>7.004907632094648E-2</v>
      </c>
      <c r="BK181" s="57"/>
      <c r="BL181" s="28"/>
    </row>
    <row r="182" spans="1:64" ht="13.15" x14ac:dyDescent="0.4">
      <c r="A182" s="206">
        <v>43617</v>
      </c>
      <c r="B182" s="57"/>
      <c r="C182" s="28"/>
      <c r="D182" s="100">
        <f>Data!D175+'Economic Model'!C$63</f>
        <v>1.4487500071525574</v>
      </c>
      <c r="E182" s="101"/>
      <c r="F182" s="102">
        <f>Data!F175+'Economic Model'!C$64</f>
        <v>130.94999999999999</v>
      </c>
      <c r="G182" s="101"/>
      <c r="H182" s="100">
        <f>Data!H175+'Economic Model'!C$65</f>
        <v>4.1613750010728836</v>
      </c>
      <c r="I182" s="101"/>
      <c r="J182" s="103">
        <f>Data!J175+'Economic Model'!C$66</f>
        <v>4.75</v>
      </c>
      <c r="K182" s="92"/>
      <c r="L182" s="16"/>
      <c r="M182" s="100">
        <f t="shared" ref="M182" si="620">D182</f>
        <v>1.4487500071525574</v>
      </c>
      <c r="N182" s="115"/>
      <c r="O182" s="100">
        <f>F182/2000*'Economic Model'!C$32/'Economic Model'!C$30</f>
        <v>0.39752678571428568</v>
      </c>
      <c r="P182" s="100"/>
      <c r="Q182" s="100">
        <f t="shared" ref="Q182" si="621">M182+O182</f>
        <v>1.8462767928668431</v>
      </c>
      <c r="R182" s="117"/>
      <c r="S182" s="115"/>
      <c r="T182" s="100">
        <f>H182/'Economic Model'!C$30</f>
        <v>1.4862053575260299</v>
      </c>
      <c r="U182" s="115"/>
      <c r="V182" s="100">
        <f>J182/1000*'Economic Model'!C$33</f>
        <v>0.14249999999999999</v>
      </c>
      <c r="W182" s="115"/>
      <c r="X182" s="100">
        <f>('Economic Model'!H$43+'Economic Model'!H$51)/100</f>
        <v>0.21914999999999998</v>
      </c>
      <c r="Y182" s="115"/>
      <c r="Z182" s="100">
        <f t="shared" ref="Z182" si="622">T182+V182+X182</f>
        <v>1.8478553575260299</v>
      </c>
      <c r="AA182" s="115"/>
      <c r="AB182" s="100">
        <f>'Economic Model'!H$58/100</f>
        <v>0.2135298575757576</v>
      </c>
      <c r="AC182" s="115"/>
      <c r="AD182" s="100">
        <f t="shared" ref="AD182" si="623">Z182+AB182</f>
        <v>2.0613852151017875</v>
      </c>
      <c r="AE182" s="115"/>
      <c r="AF182" s="100">
        <f t="shared" ref="AF182" si="624">AD182-O182</f>
        <v>1.6638584293875018</v>
      </c>
      <c r="AG182" s="112"/>
      <c r="AH182" s="100"/>
      <c r="AI182" s="100">
        <f>Q182-T182-V182-('Economic Model'!H$49/100)</f>
        <v>0.17907143534081321</v>
      </c>
      <c r="AJ182" s="100"/>
      <c r="AK182" s="100">
        <f t="shared" ref="AK182" si="625">Q182-Z182</f>
        <v>-1.5785646591868208E-3</v>
      </c>
      <c r="AL182" s="100"/>
      <c r="AM182" s="100">
        <f t="shared" ref="AM182" si="626">Q182-AD182</f>
        <v>-0.21510842223494442</v>
      </c>
      <c r="AN182" s="87"/>
      <c r="AO182" s="87"/>
      <c r="AP182" s="17"/>
      <c r="AQ182" s="100">
        <f>'Returns per Bu.'!AJ182/'Economic Model'!C$30</f>
        <v>0.40451895043731784</v>
      </c>
      <c r="AR182" s="100"/>
      <c r="AS182" s="100">
        <f t="shared" ref="AS182" si="627">AU182-AQ182</f>
        <v>0.82322696793002925</v>
      </c>
      <c r="AT182" s="100"/>
      <c r="AU182" s="100">
        <f>'Returns per Bu.'!AN182/'Economic Model'!C$30</f>
        <v>1.2277459183673471</v>
      </c>
      <c r="AV182" s="112"/>
      <c r="AW182" s="100"/>
      <c r="AX182" s="100">
        <f t="shared" ref="AX182" si="628">AU182+V182+X182</f>
        <v>1.5893959183673472</v>
      </c>
      <c r="AY182" s="100"/>
      <c r="AZ182" s="100">
        <f t="shared" ref="AZ182" si="629">AB182+AX182</f>
        <v>1.8029257759431048</v>
      </c>
      <c r="BA182" s="100"/>
      <c r="BB182" s="111"/>
      <c r="BC182" s="100"/>
      <c r="BD182" s="100">
        <f t="shared" ref="BD182" si="630">Q182-AX182</f>
        <v>0.25688087449949593</v>
      </c>
      <c r="BE182" s="100"/>
      <c r="BF182" s="100">
        <f t="shared" ref="BF182" si="631">Q182-AZ182</f>
        <v>4.3351016923738328E-2</v>
      </c>
      <c r="BG182" s="100"/>
      <c r="BH182" s="100">
        <f t="shared" ref="BH182" si="632">BF182-BJ182</f>
        <v>-0.21510842223494442</v>
      </c>
      <c r="BI182" s="100"/>
      <c r="BJ182" s="100">
        <f t="shared" ref="BJ182" si="633">T182-AU182</f>
        <v>0.25845943915868275</v>
      </c>
      <c r="BK182" s="57"/>
      <c r="BL182" s="28"/>
    </row>
    <row r="183" spans="1:64" ht="13.15" x14ac:dyDescent="0.4">
      <c r="A183" s="206">
        <v>43647</v>
      </c>
      <c r="B183" s="57"/>
      <c r="C183" s="28"/>
      <c r="D183" s="100">
        <f>Data!D176+'Economic Model'!C$63</f>
        <v>1.476818179542368</v>
      </c>
      <c r="E183" s="101"/>
      <c r="F183" s="102">
        <f>Data!F176+'Economic Model'!C$64</f>
        <v>131.46590909090909</v>
      </c>
      <c r="G183" s="101"/>
      <c r="H183" s="100">
        <f>Data!H176+'Economic Model'!C$65</f>
        <v>4.2723295390605927</v>
      </c>
      <c r="I183" s="101"/>
      <c r="J183" s="103">
        <f>Data!J176+'Economic Model'!C$66</f>
        <v>4.3499999999999996</v>
      </c>
      <c r="K183" s="92"/>
      <c r="L183" s="16"/>
      <c r="M183" s="100">
        <f t="shared" ref="M183" si="634">D183</f>
        <v>1.476818179542368</v>
      </c>
      <c r="N183" s="115"/>
      <c r="O183" s="100">
        <f>F183/2000*'Economic Model'!C$32/'Economic Model'!C$30</f>
        <v>0.39909293831168841</v>
      </c>
      <c r="P183" s="100"/>
      <c r="Q183" s="100">
        <f t="shared" ref="Q183" si="635">M183+O183</f>
        <v>1.8759111178540564</v>
      </c>
      <c r="R183" s="117"/>
      <c r="S183" s="115"/>
      <c r="T183" s="100">
        <f>H183/'Economic Model'!C$30</f>
        <v>1.525831978235926</v>
      </c>
      <c r="U183" s="115"/>
      <c r="V183" s="100">
        <f>J183/1000*'Economic Model'!C$33</f>
        <v>0.1305</v>
      </c>
      <c r="W183" s="115"/>
      <c r="X183" s="100">
        <f>('Economic Model'!H$43+'Economic Model'!H$51)/100</f>
        <v>0.21914999999999998</v>
      </c>
      <c r="Y183" s="115"/>
      <c r="Z183" s="100">
        <f t="shared" ref="Z183" si="636">T183+V183+X183</f>
        <v>1.875481978235926</v>
      </c>
      <c r="AA183" s="115"/>
      <c r="AB183" s="100">
        <f>'Economic Model'!H$58/100</f>
        <v>0.2135298575757576</v>
      </c>
      <c r="AC183" s="115"/>
      <c r="AD183" s="100">
        <f t="shared" ref="AD183" si="637">Z183+AB183</f>
        <v>2.0890118358116836</v>
      </c>
      <c r="AE183" s="115"/>
      <c r="AF183" s="100">
        <f t="shared" ref="AF183" si="638">AD183-O183</f>
        <v>1.6899188974999952</v>
      </c>
      <c r="AG183" s="112"/>
      <c r="AH183" s="100"/>
      <c r="AI183" s="100">
        <f>Q183-T183-V183-('Economic Model'!H$49/100)</f>
        <v>0.18107913961813041</v>
      </c>
      <c r="AJ183" s="100"/>
      <c r="AK183" s="100">
        <f t="shared" ref="AK183" si="639">Q183-Z183</f>
        <v>4.2913961813040302E-4</v>
      </c>
      <c r="AL183" s="100"/>
      <c r="AM183" s="100">
        <f t="shared" ref="AM183" si="640">Q183-AD183</f>
        <v>-0.21310071795762719</v>
      </c>
      <c r="AN183" s="87"/>
      <c r="AO183" s="87"/>
      <c r="AP183" s="17"/>
      <c r="AQ183" s="100">
        <f>'Returns per Bu.'!AJ183/'Economic Model'!C$30</f>
        <v>0.40451895043731784</v>
      </c>
      <c r="AR183" s="100"/>
      <c r="AS183" s="100">
        <f t="shared" ref="AS183" si="641">AU183-AQ183</f>
        <v>0.82612400874635572</v>
      </c>
      <c r="AT183" s="100"/>
      <c r="AU183" s="100">
        <f>'Returns per Bu.'!AN183/'Economic Model'!C$30</f>
        <v>1.2306429591836736</v>
      </c>
      <c r="AV183" s="112"/>
      <c r="AW183" s="100"/>
      <c r="AX183" s="100">
        <f t="shared" ref="AX183" si="642">AU183+V183+X183</f>
        <v>1.5802929591836736</v>
      </c>
      <c r="AY183" s="100"/>
      <c r="AZ183" s="100">
        <f t="shared" ref="AZ183" si="643">AB183+AX183</f>
        <v>1.7938228167594312</v>
      </c>
      <c r="BA183" s="100"/>
      <c r="BB183" s="111"/>
      <c r="BC183" s="100"/>
      <c r="BD183" s="100">
        <f t="shared" ref="BD183" si="644">Q183-AX183</f>
        <v>0.29561815867038277</v>
      </c>
      <c r="BE183" s="100"/>
      <c r="BF183" s="100">
        <f t="shared" ref="BF183" si="645">Q183-AZ183</f>
        <v>8.2088301094625171E-2</v>
      </c>
      <c r="BG183" s="100"/>
      <c r="BH183" s="100">
        <f t="shared" ref="BH183" si="646">BF183-BJ183</f>
        <v>-0.21310071795762719</v>
      </c>
      <c r="BI183" s="100"/>
      <c r="BJ183" s="100">
        <f t="shared" ref="BJ183" si="647">T183-AU183</f>
        <v>0.29518901905225237</v>
      </c>
      <c r="BK183" s="57"/>
      <c r="BL183" s="28"/>
    </row>
    <row r="184" spans="1:64" ht="13.15" x14ac:dyDescent="0.4">
      <c r="A184" s="206">
        <v>43678</v>
      </c>
      <c r="B184" s="57"/>
      <c r="C184" s="28"/>
      <c r="D184" s="100">
        <f>Data!D177+'Economic Model'!C$63</f>
        <v>1.3538636403734032</v>
      </c>
      <c r="E184" s="101"/>
      <c r="F184" s="102">
        <f>Data!F177+'Economic Model'!C$64</f>
        <v>126.82954545454545</v>
      </c>
      <c r="G184" s="101"/>
      <c r="H184" s="100">
        <f>Data!H177+'Economic Model'!C$65</f>
        <v>3.7810795588926838</v>
      </c>
      <c r="I184" s="101"/>
      <c r="J184" s="103">
        <f>Data!J177+'Economic Model'!C$66</f>
        <v>4.1100000000000003</v>
      </c>
      <c r="K184" s="92"/>
      <c r="L184" s="16"/>
      <c r="M184" s="100">
        <f t="shared" ref="M184" si="648">D184</f>
        <v>1.3538636403734032</v>
      </c>
      <c r="N184" s="115"/>
      <c r="O184" s="100">
        <f>F184/2000*'Economic Model'!C$32/'Economic Model'!C$30</f>
        <v>0.38501826298701297</v>
      </c>
      <c r="P184" s="100"/>
      <c r="Q184" s="100">
        <f t="shared" ref="Q184" si="649">M184+O184</f>
        <v>1.7388819033604161</v>
      </c>
      <c r="R184" s="117"/>
      <c r="S184" s="115"/>
      <c r="T184" s="100">
        <f>H184/'Economic Model'!C$30</f>
        <v>1.3503855567473873</v>
      </c>
      <c r="U184" s="115"/>
      <c r="V184" s="100">
        <f>J184/1000*'Economic Model'!C$33</f>
        <v>0.12329999999999999</v>
      </c>
      <c r="W184" s="115"/>
      <c r="X184" s="100">
        <f>('Economic Model'!H$43+'Economic Model'!H$51)/100</f>
        <v>0.21914999999999998</v>
      </c>
      <c r="Y184" s="115"/>
      <c r="Z184" s="100">
        <f t="shared" ref="Z184" si="650">T184+V184+X184</f>
        <v>1.6928355567473872</v>
      </c>
      <c r="AA184" s="115"/>
      <c r="AB184" s="100">
        <f>'Economic Model'!H$58/100</f>
        <v>0.2135298575757576</v>
      </c>
      <c r="AC184" s="115"/>
      <c r="AD184" s="100">
        <f t="shared" ref="AD184" si="651">Z184+AB184</f>
        <v>1.9063654143231448</v>
      </c>
      <c r="AE184" s="115"/>
      <c r="AF184" s="100">
        <f t="shared" ref="AF184" si="652">AD184-O184</f>
        <v>1.5213471513361319</v>
      </c>
      <c r="AG184" s="112"/>
      <c r="AH184" s="100"/>
      <c r="AI184" s="100">
        <f>Q184-T184-V184-('Economic Model'!H$49/100)</f>
        <v>0.22669634661302893</v>
      </c>
      <c r="AJ184" s="100"/>
      <c r="AK184" s="100">
        <f t="shared" ref="AK184" si="653">Q184-Z184</f>
        <v>4.6046346613028977E-2</v>
      </c>
      <c r="AL184" s="100"/>
      <c r="AM184" s="100">
        <f t="shared" ref="AM184" si="654">Q184-AD184</f>
        <v>-0.16748351096272862</v>
      </c>
      <c r="AN184" s="87"/>
      <c r="AO184" s="87"/>
      <c r="AP184" s="17"/>
      <c r="AQ184" s="100">
        <f>'Returns per Bu.'!AJ184/'Economic Model'!C$30</f>
        <v>0.40451895043731784</v>
      </c>
      <c r="AR184" s="100"/>
      <c r="AS184" s="100">
        <f t="shared" ref="AS184" si="655">AU184-AQ184</f>
        <v>0.82902104956268219</v>
      </c>
      <c r="AT184" s="100"/>
      <c r="AU184" s="100">
        <f>'Returns per Bu.'!AN184/'Economic Model'!C$30</f>
        <v>1.2335400000000001</v>
      </c>
      <c r="AV184" s="112"/>
      <c r="AW184" s="100"/>
      <c r="AX184" s="100">
        <f t="shared" ref="AX184" si="656">AU184+V184+X184</f>
        <v>1.57599</v>
      </c>
      <c r="AY184" s="100"/>
      <c r="AZ184" s="100">
        <f t="shared" ref="AZ184" si="657">AB184+AX184</f>
        <v>1.7895198575757576</v>
      </c>
      <c r="BA184" s="100"/>
      <c r="BB184" s="111"/>
      <c r="BC184" s="100"/>
      <c r="BD184" s="100">
        <f t="shared" ref="BD184" si="658">Q184-AX184</f>
        <v>0.16289190336041615</v>
      </c>
      <c r="BE184" s="100"/>
      <c r="BF184" s="100">
        <f t="shared" ref="BF184" si="659">Q184-AZ184</f>
        <v>-5.0637954215341452E-2</v>
      </c>
      <c r="BG184" s="100"/>
      <c r="BH184" s="100">
        <f t="shared" ref="BH184" si="660">BF184-BJ184</f>
        <v>-0.16748351096272862</v>
      </c>
      <c r="BI184" s="100"/>
      <c r="BJ184" s="100">
        <f t="shared" ref="BJ184" si="661">T184-AU184</f>
        <v>0.11684555674738717</v>
      </c>
      <c r="BK184" s="57"/>
      <c r="BL184" s="28"/>
    </row>
    <row r="185" spans="1:64" ht="13.15" x14ac:dyDescent="0.4">
      <c r="A185" s="206">
        <v>43709</v>
      </c>
      <c r="B185" s="57"/>
      <c r="C185" s="28"/>
      <c r="D185" s="100">
        <f>Data!D178+'Economic Model'!C$63</f>
        <v>1.3025000154972077</v>
      </c>
      <c r="E185" s="101"/>
      <c r="F185" s="102">
        <f>Data!F178+'Economic Model'!C$64</f>
        <v>130.72499999999999</v>
      </c>
      <c r="G185" s="101"/>
      <c r="H185" s="100">
        <f>Data!H178+'Economic Model'!C$65</f>
        <v>3.6517812460660934</v>
      </c>
      <c r="I185" s="101"/>
      <c r="J185" s="103">
        <f>Data!J178+'Economic Model'!C$66</f>
        <v>4.6100000000000003</v>
      </c>
      <c r="K185" s="92"/>
      <c r="L185" s="16"/>
      <c r="M185" s="100">
        <f t="shared" ref="M185" si="662">D185</f>
        <v>1.3025000154972077</v>
      </c>
      <c r="N185" s="115"/>
      <c r="O185" s="100">
        <f>F185/2000*'Economic Model'!C$32/'Economic Model'!C$30</f>
        <v>0.39684375000000005</v>
      </c>
      <c r="P185" s="100"/>
      <c r="Q185" s="100">
        <f t="shared" ref="Q185" si="663">M185+O185</f>
        <v>1.6993437654972077</v>
      </c>
      <c r="R185" s="117"/>
      <c r="S185" s="115"/>
      <c r="T185" s="100">
        <f>H185/'Economic Model'!C$30</f>
        <v>1.3042075878807478</v>
      </c>
      <c r="U185" s="115"/>
      <c r="V185" s="100">
        <f>J185/1000*'Economic Model'!C$33</f>
        <v>0.13830000000000001</v>
      </c>
      <c r="W185" s="115"/>
      <c r="X185" s="100">
        <f>('Economic Model'!H$43+'Economic Model'!H$51)/100</f>
        <v>0.21914999999999998</v>
      </c>
      <c r="Y185" s="115"/>
      <c r="Z185" s="100">
        <f t="shared" ref="Z185" si="664">T185+V185+X185</f>
        <v>1.6616575878807478</v>
      </c>
      <c r="AA185" s="115"/>
      <c r="AB185" s="100">
        <f>'Economic Model'!H$58/100</f>
        <v>0.2135298575757576</v>
      </c>
      <c r="AC185" s="115"/>
      <c r="AD185" s="100">
        <f t="shared" ref="AD185" si="665">Z185+AB185</f>
        <v>1.8751874454565054</v>
      </c>
      <c r="AE185" s="115"/>
      <c r="AF185" s="100">
        <f t="shared" ref="AF185" si="666">AD185-O185</f>
        <v>1.4783436954565055</v>
      </c>
      <c r="AG185" s="112"/>
      <c r="AH185" s="100"/>
      <c r="AI185" s="100">
        <f>Q185-T185-V185-('Economic Model'!H$49/100)</f>
        <v>0.21833617761645993</v>
      </c>
      <c r="AJ185" s="100"/>
      <c r="AK185" s="100">
        <f t="shared" ref="AK185" si="667">Q185-Z185</f>
        <v>3.7686177616459871E-2</v>
      </c>
      <c r="AL185" s="100"/>
      <c r="AM185" s="100">
        <f t="shared" ref="AM185" si="668">Q185-AD185</f>
        <v>-0.17584367995929773</v>
      </c>
      <c r="AN185" s="87"/>
      <c r="AO185" s="87"/>
      <c r="AP185" s="17"/>
      <c r="AQ185" s="100">
        <f>'Returns per Bu.'!AJ185/'Economic Model'!C$30</f>
        <v>0.395021645021645</v>
      </c>
      <c r="AR185" s="100"/>
      <c r="AS185" s="100">
        <f t="shared" ref="AS185" si="669">AU185-AQ185</f>
        <v>0.85868199855699867</v>
      </c>
      <c r="AT185" s="100"/>
      <c r="AU185" s="100">
        <f>'Returns per Bu.'!AN185/'Economic Model'!C$30</f>
        <v>1.2537036435786437</v>
      </c>
      <c r="AV185" s="112"/>
      <c r="AW185" s="100"/>
      <c r="AX185" s="100">
        <f t="shared" ref="AX185" si="670">AU185+V185+X185</f>
        <v>1.6111536435786438</v>
      </c>
      <c r="AY185" s="100"/>
      <c r="AZ185" s="100">
        <f t="shared" ref="AZ185" si="671">AB185+AX185</f>
        <v>1.8246835011544014</v>
      </c>
      <c r="BA185" s="100"/>
      <c r="BB185" s="111"/>
      <c r="BC185" s="100"/>
      <c r="BD185" s="100">
        <f t="shared" ref="BD185" si="672">Q185-AX185</f>
        <v>8.8190121918563902E-2</v>
      </c>
      <c r="BE185" s="100"/>
      <c r="BF185" s="100">
        <f t="shared" ref="BF185" si="673">Q185-AZ185</f>
        <v>-0.1253397356571937</v>
      </c>
      <c r="BG185" s="100"/>
      <c r="BH185" s="100">
        <f t="shared" ref="BH185" si="674">BF185-BJ185</f>
        <v>-0.17584367995929773</v>
      </c>
      <c r="BI185" s="100"/>
      <c r="BJ185" s="100">
        <f t="shared" ref="BJ185" si="675">T185-AU185</f>
        <v>5.0503944302104031E-2</v>
      </c>
      <c r="BK185" s="57"/>
      <c r="BL185" s="28"/>
    </row>
    <row r="186" spans="1:64" ht="13.15" x14ac:dyDescent="0.4">
      <c r="A186" s="206">
        <v>43739</v>
      </c>
      <c r="B186" s="57"/>
      <c r="C186" s="28"/>
      <c r="D186" s="100">
        <f>Data!D179+'Economic Model'!C$63</f>
        <v>1.4821428599811735</v>
      </c>
      <c r="E186" s="101"/>
      <c r="F186" s="102">
        <f>Data!F179+'Economic Model'!C$64</f>
        <v>139.82142857142858</v>
      </c>
      <c r="G186" s="101"/>
      <c r="H186" s="100">
        <f>Data!H179+'Economic Model'!C$65</f>
        <v>3.8441250085830689</v>
      </c>
      <c r="I186" s="101"/>
      <c r="J186" s="103">
        <f>Data!J179+'Economic Model'!C$66</f>
        <v>4.6900000000000004</v>
      </c>
      <c r="K186" s="92"/>
      <c r="L186" s="16"/>
      <c r="M186" s="100">
        <f t="shared" ref="M186:M187" si="676">D186</f>
        <v>1.4821428599811735</v>
      </c>
      <c r="N186" s="115"/>
      <c r="O186" s="100">
        <f>F186/2000*'Economic Model'!C$32/'Economic Model'!C$30</f>
        <v>0.4244579081632654</v>
      </c>
      <c r="P186" s="100"/>
      <c r="Q186" s="100">
        <f t="shared" ref="Q186:Q187" si="677">M186+O186</f>
        <v>1.9066007681444388</v>
      </c>
      <c r="R186" s="117"/>
      <c r="S186" s="115"/>
      <c r="T186" s="100">
        <f>H186/'Economic Model'!C$30</f>
        <v>1.3729017887796675</v>
      </c>
      <c r="U186" s="115"/>
      <c r="V186" s="100">
        <f>J186/1000*'Economic Model'!C$33</f>
        <v>0.14070000000000002</v>
      </c>
      <c r="W186" s="115"/>
      <c r="X186" s="100">
        <f>('Economic Model'!H$43+'Economic Model'!H$51)/100</f>
        <v>0.21914999999999998</v>
      </c>
      <c r="Y186" s="115"/>
      <c r="Z186" s="100">
        <f t="shared" ref="Z186:Z187" si="678">T186+V186+X186</f>
        <v>1.7327517887796675</v>
      </c>
      <c r="AA186" s="115"/>
      <c r="AB186" s="100">
        <f>'Economic Model'!H$58/100</f>
        <v>0.2135298575757576</v>
      </c>
      <c r="AC186" s="115"/>
      <c r="AD186" s="100">
        <f t="shared" ref="AD186:AD187" si="679">Z186+AB186</f>
        <v>1.9462816463554251</v>
      </c>
      <c r="AE186" s="115"/>
      <c r="AF186" s="100">
        <f t="shared" ref="AF186:AF187" si="680">AD186-O186</f>
        <v>1.5218237381921598</v>
      </c>
      <c r="AG186" s="112"/>
      <c r="AH186" s="100"/>
      <c r="AI186" s="100">
        <f>Q186-T186-V186-('Economic Model'!H$49/100)</f>
        <v>0.35449897936477126</v>
      </c>
      <c r="AJ186" s="100"/>
      <c r="AK186" s="100">
        <f t="shared" ref="AK186:AK187" si="681">Q186-Z186</f>
        <v>0.17384897936477128</v>
      </c>
      <c r="AL186" s="100"/>
      <c r="AM186" s="100">
        <f t="shared" ref="AM186:AM187" si="682">Q186-AD186</f>
        <v>-3.9680878210986315E-2</v>
      </c>
      <c r="AN186" s="87"/>
      <c r="AO186" s="87"/>
      <c r="AP186" s="17"/>
      <c r="AQ186" s="100">
        <f>'Returns per Bu.'!AJ186/'Economic Model'!C$30</f>
        <v>0.395021645021645</v>
      </c>
      <c r="AR186" s="100"/>
      <c r="AS186" s="100">
        <f t="shared" ref="AS186:AS187" si="683">AU186-AQ186</f>
        <v>0.86180844155844172</v>
      </c>
      <c r="AT186" s="100"/>
      <c r="AU186" s="100">
        <f>'Returns per Bu.'!AN186/'Economic Model'!C$30</f>
        <v>1.2568300865800868</v>
      </c>
      <c r="AV186" s="112"/>
      <c r="AW186" s="100"/>
      <c r="AX186" s="100">
        <f t="shared" ref="AX186:AX187" si="684">AU186+V186+X186</f>
        <v>1.6166800865800868</v>
      </c>
      <c r="AY186" s="100"/>
      <c r="AZ186" s="100">
        <f t="shared" ref="AZ186:AZ187" si="685">AB186+AX186</f>
        <v>1.8302099441558444</v>
      </c>
      <c r="BA186" s="100"/>
      <c r="BB186" s="111"/>
      <c r="BC186" s="100"/>
      <c r="BD186" s="100">
        <f t="shared" ref="BD186:BD187" si="686">Q186-AX186</f>
        <v>0.28992068156435202</v>
      </c>
      <c r="BE186" s="100"/>
      <c r="BF186" s="100">
        <f t="shared" ref="BF186:BF187" si="687">Q186-AZ186</f>
        <v>7.6390823988594425E-2</v>
      </c>
      <c r="BG186" s="100"/>
      <c r="BH186" s="100">
        <f t="shared" ref="BH186:BH187" si="688">BF186-BJ186</f>
        <v>-3.9680878210986315E-2</v>
      </c>
      <c r="BI186" s="100"/>
      <c r="BJ186" s="100">
        <f t="shared" ref="BJ186:BJ187" si="689">T186-AU186</f>
        <v>0.11607170219958074</v>
      </c>
      <c r="BK186" s="57"/>
      <c r="BL186" s="28"/>
    </row>
    <row r="187" spans="1:64" ht="13.15" x14ac:dyDescent="0.4">
      <c r="A187" s="206">
        <v>43770</v>
      </c>
      <c r="B187" s="57"/>
      <c r="C187" s="28"/>
      <c r="D187" s="100">
        <f>Data!D180+'Economic Model'!C$63</f>
        <v>1.4331578869568673</v>
      </c>
      <c r="E187" s="101"/>
      <c r="F187" s="102">
        <f>Data!F180+'Economic Model'!C$64</f>
        <v>138.44736842105263</v>
      </c>
      <c r="G187" s="101"/>
      <c r="H187" s="100">
        <f>Data!H180+'Economic Model'!C$65</f>
        <v>3.6492434172881274</v>
      </c>
      <c r="I187" s="101"/>
      <c r="J187" s="103">
        <f>Data!J180+'Economic Model'!C$66</f>
        <v>4.7300000000000004</v>
      </c>
      <c r="K187" s="92"/>
      <c r="L187" s="16"/>
      <c r="M187" s="100">
        <f t="shared" si="676"/>
        <v>1.4331578869568673</v>
      </c>
      <c r="N187" s="115"/>
      <c r="O187" s="100">
        <f>F187/2000*'Economic Model'!C$32/'Economic Model'!C$30</f>
        <v>0.42028665413533833</v>
      </c>
      <c r="P187" s="100"/>
      <c r="Q187" s="100">
        <f t="shared" si="677"/>
        <v>1.8534445410922056</v>
      </c>
      <c r="R187" s="117"/>
      <c r="S187" s="115"/>
      <c r="T187" s="100">
        <f>H187/'Economic Model'!C$30</f>
        <v>1.3033012204600456</v>
      </c>
      <c r="U187" s="115"/>
      <c r="V187" s="100">
        <f>J187/1000*'Economic Model'!C$33</f>
        <v>0.14190000000000003</v>
      </c>
      <c r="W187" s="115"/>
      <c r="X187" s="100">
        <f>('Economic Model'!H$43+'Economic Model'!H$51)/100</f>
        <v>0.21914999999999998</v>
      </c>
      <c r="Y187" s="115"/>
      <c r="Z187" s="100">
        <f t="shared" si="678"/>
        <v>1.6643512204600457</v>
      </c>
      <c r="AA187" s="115"/>
      <c r="AB187" s="100">
        <f>'Economic Model'!H$58/100</f>
        <v>0.2135298575757576</v>
      </c>
      <c r="AC187" s="115"/>
      <c r="AD187" s="100">
        <f t="shared" si="679"/>
        <v>1.8778810780358033</v>
      </c>
      <c r="AE187" s="115"/>
      <c r="AF187" s="100">
        <f t="shared" si="680"/>
        <v>1.457594423900465</v>
      </c>
      <c r="AG187" s="112"/>
      <c r="AH187" s="100"/>
      <c r="AI187" s="100">
        <f>Q187-T187-V187-('Economic Model'!H$49/100)</f>
        <v>0.36974332063215998</v>
      </c>
      <c r="AJ187" s="100"/>
      <c r="AK187" s="100">
        <f t="shared" si="681"/>
        <v>0.18909332063215989</v>
      </c>
      <c r="AL187" s="100"/>
      <c r="AM187" s="100">
        <f t="shared" si="682"/>
        <v>-2.4436536943597709E-2</v>
      </c>
      <c r="AN187" s="87"/>
      <c r="AO187" s="87"/>
      <c r="AP187" s="17"/>
      <c r="AQ187" s="100">
        <f>'Returns per Bu.'!AJ187/'Economic Model'!C$30</f>
        <v>0.395021645021645</v>
      </c>
      <c r="AR187" s="100"/>
      <c r="AS187" s="100">
        <f t="shared" si="683"/>
        <v>0.86493488455988454</v>
      </c>
      <c r="AT187" s="100"/>
      <c r="AU187" s="100">
        <f>'Returns per Bu.'!AN187/'Economic Model'!C$30</f>
        <v>1.2599565295815296</v>
      </c>
      <c r="AV187" s="112"/>
      <c r="AW187" s="100"/>
      <c r="AX187" s="100">
        <f t="shared" si="684"/>
        <v>1.6210065295815297</v>
      </c>
      <c r="AY187" s="100"/>
      <c r="AZ187" s="100">
        <f t="shared" si="685"/>
        <v>1.8345363871572873</v>
      </c>
      <c r="BA187" s="100"/>
      <c r="BB187" s="111"/>
      <c r="BC187" s="100"/>
      <c r="BD187" s="100">
        <f t="shared" si="686"/>
        <v>0.23243801151067589</v>
      </c>
      <c r="BE187" s="100"/>
      <c r="BF187" s="100">
        <f t="shared" si="687"/>
        <v>1.8908153934918293E-2</v>
      </c>
      <c r="BG187" s="100"/>
      <c r="BH187" s="100">
        <f t="shared" si="688"/>
        <v>-2.4436536943597709E-2</v>
      </c>
      <c r="BI187" s="100"/>
      <c r="BJ187" s="100">
        <f t="shared" si="689"/>
        <v>4.3344690878516001E-2</v>
      </c>
      <c r="BK187" s="57"/>
      <c r="BL187" s="28"/>
    </row>
    <row r="188" spans="1:64" ht="13.15" x14ac:dyDescent="0.4">
      <c r="A188" s="75">
        <v>43800</v>
      </c>
      <c r="B188" s="71"/>
      <c r="C188" s="30"/>
      <c r="D188" s="104">
        <f>Data!D181+'Economic Model'!C$63</f>
        <v>1.3645000159740448</v>
      </c>
      <c r="E188" s="105"/>
      <c r="F188" s="106">
        <f>Data!F181+'Economic Model'!C$64</f>
        <v>141.13749999999999</v>
      </c>
      <c r="G188" s="105"/>
      <c r="H188" s="104">
        <f>Data!H181+'Economic Model'!C$65</f>
        <v>3.7299374938011169</v>
      </c>
      <c r="I188" s="105"/>
      <c r="J188" s="107">
        <f>Data!J181+'Economic Model'!C$66</f>
        <v>4.84</v>
      </c>
      <c r="K188" s="94"/>
      <c r="L188" s="78"/>
      <c r="M188" s="104">
        <f t="shared" ref="M188:M189" si="690">D188</f>
        <v>1.3645000159740448</v>
      </c>
      <c r="N188" s="118"/>
      <c r="O188" s="104">
        <f>F188/2000*'Economic Model'!C$32/'Economic Model'!C$30</f>
        <v>0.42845312500000005</v>
      </c>
      <c r="P188" s="104"/>
      <c r="Q188" s="104">
        <f t="shared" ref="Q188:Q189" si="691">M188+O188</f>
        <v>1.7929531409740449</v>
      </c>
      <c r="R188" s="120"/>
      <c r="S188" s="118"/>
      <c r="T188" s="104">
        <f>H188/'Economic Model'!C$30</f>
        <v>1.3321205335003989</v>
      </c>
      <c r="U188" s="118"/>
      <c r="V188" s="104">
        <f>J188/1000*'Economic Model'!C$33</f>
        <v>0.1452</v>
      </c>
      <c r="W188" s="118"/>
      <c r="X188" s="104">
        <f>('Economic Model'!H$43+'Economic Model'!H$51)/100</f>
        <v>0.21914999999999998</v>
      </c>
      <c r="Y188" s="118"/>
      <c r="Z188" s="104">
        <f t="shared" ref="Z188:Z189" si="692">T188+V188+X188</f>
        <v>1.6964705335003989</v>
      </c>
      <c r="AA188" s="118"/>
      <c r="AB188" s="104">
        <f>'Economic Model'!H$58/100</f>
        <v>0.2135298575757576</v>
      </c>
      <c r="AC188" s="118"/>
      <c r="AD188" s="104">
        <f t="shared" ref="AD188:AD189" si="693">Z188+AB188</f>
        <v>1.9100003910761565</v>
      </c>
      <c r="AE188" s="118"/>
      <c r="AF188" s="104">
        <f t="shared" ref="AF188:AF189" si="694">AD188-O188</f>
        <v>1.4815472660761564</v>
      </c>
      <c r="AG188" s="114"/>
      <c r="AH188" s="104"/>
      <c r="AI188" s="104">
        <f>Q188-T188-V188-('Economic Model'!H$49/100)</f>
        <v>0.27713260747364599</v>
      </c>
      <c r="AJ188" s="104"/>
      <c r="AK188" s="104">
        <f t="shared" ref="AK188:AK189" si="695">Q188-Z188</f>
        <v>9.6482607473646009E-2</v>
      </c>
      <c r="AL188" s="104"/>
      <c r="AM188" s="104">
        <f t="shared" ref="AM188:AM189" si="696">Q188-AD188</f>
        <v>-0.11704725010211159</v>
      </c>
      <c r="AN188" s="89"/>
      <c r="AO188" s="89"/>
      <c r="AP188" s="72"/>
      <c r="AQ188" s="104">
        <f>'Returns per Bu.'!AJ188/'Economic Model'!C$30</f>
        <v>0.395021645021645</v>
      </c>
      <c r="AR188" s="104"/>
      <c r="AS188" s="104">
        <f t="shared" ref="AS188:AS189" si="697">AU188-AQ188</f>
        <v>0.86806132756132759</v>
      </c>
      <c r="AT188" s="104"/>
      <c r="AU188" s="104">
        <f>'Returns per Bu.'!AN188/'Economic Model'!C$30</f>
        <v>1.2630829725829726</v>
      </c>
      <c r="AV188" s="114"/>
      <c r="AW188" s="104"/>
      <c r="AX188" s="104">
        <f t="shared" ref="AX188:AX189" si="698">AU188+V188+X188</f>
        <v>1.6274329725829726</v>
      </c>
      <c r="AY188" s="104"/>
      <c r="AZ188" s="104">
        <f t="shared" ref="AZ188:AZ189" si="699">AB188+AX188</f>
        <v>1.8409628301587302</v>
      </c>
      <c r="BA188" s="104"/>
      <c r="BB188" s="113"/>
      <c r="BC188" s="104"/>
      <c r="BD188" s="104">
        <f t="shared" ref="BD188:BD189" si="700">Q188-AX188</f>
        <v>0.16552016839107231</v>
      </c>
      <c r="BE188" s="104"/>
      <c r="BF188" s="104">
        <f t="shared" ref="BF188:BF189" si="701">Q188-AZ188</f>
        <v>-4.8009689184685289E-2</v>
      </c>
      <c r="BG188" s="104"/>
      <c r="BH188" s="104">
        <f t="shared" ref="BH188:BH189" si="702">BF188-BJ188</f>
        <v>-0.11704725010211159</v>
      </c>
      <c r="BI188" s="104"/>
      <c r="BJ188" s="104">
        <f t="shared" ref="BJ188:BJ189" si="703">T188-AU188</f>
        <v>6.9037560917426299E-2</v>
      </c>
      <c r="BK188" s="71"/>
      <c r="BL188" s="28"/>
    </row>
    <row r="189" spans="1:64" ht="13.15" x14ac:dyDescent="0.4">
      <c r="A189" s="285">
        <v>43831</v>
      </c>
      <c r="B189" s="57"/>
      <c r="C189" s="28"/>
      <c r="D189" s="100">
        <f>Data!D182+'Economic Model'!C$63</f>
        <v>1.244523789201464</v>
      </c>
      <c r="E189" s="101"/>
      <c r="F189" s="102">
        <f>Data!F182+'Economic Model'!C$64</f>
        <v>141.91666666666666</v>
      </c>
      <c r="G189" s="101"/>
      <c r="H189" s="100">
        <f>Data!H182+'Economic Model'!C$65</f>
        <v>3.8147618884132024</v>
      </c>
      <c r="I189" s="101"/>
      <c r="J189" s="103">
        <f>Data!J182+'Economic Model'!C$66</f>
        <v>4.59</v>
      </c>
      <c r="K189" s="92"/>
      <c r="L189" s="16"/>
      <c r="M189" s="100">
        <f t="shared" si="690"/>
        <v>1.244523789201464</v>
      </c>
      <c r="N189" s="115"/>
      <c r="O189" s="100">
        <f>F189/2000*'Economic Model'!C$32/'Economic Model'!C$30</f>
        <v>0.43081845238095234</v>
      </c>
      <c r="P189" s="100"/>
      <c r="Q189" s="100">
        <f t="shared" si="691"/>
        <v>1.6753422415824164</v>
      </c>
      <c r="R189" s="117"/>
      <c r="S189" s="115"/>
      <c r="T189" s="100">
        <f>H189/'Economic Model'!C$30</f>
        <v>1.3624149601475724</v>
      </c>
      <c r="U189" s="115"/>
      <c r="V189" s="100">
        <f>J189/1000*'Economic Model'!C$33</f>
        <v>0.13769999999999999</v>
      </c>
      <c r="W189" s="115"/>
      <c r="X189" s="100">
        <f>('Economic Model'!H$43+'Economic Model'!H$51)/100</f>
        <v>0.21914999999999998</v>
      </c>
      <c r="Y189" s="115"/>
      <c r="Z189" s="100">
        <f t="shared" si="692"/>
        <v>1.7192649601475722</v>
      </c>
      <c r="AA189" s="115"/>
      <c r="AB189" s="100">
        <f>'Economic Model'!H$58/100</f>
        <v>0.2135298575757576</v>
      </c>
      <c r="AC189" s="115"/>
      <c r="AD189" s="100">
        <f t="shared" si="693"/>
        <v>1.9327948177233298</v>
      </c>
      <c r="AE189" s="115"/>
      <c r="AF189" s="100">
        <f t="shared" si="694"/>
        <v>1.5019763653423774</v>
      </c>
      <c r="AG189" s="112"/>
      <c r="AH189" s="100"/>
      <c r="AI189" s="100">
        <f>Q189-T189-V189-('Economic Model'!H$49/100)</f>
        <v>0.13672728143484406</v>
      </c>
      <c r="AJ189" s="100"/>
      <c r="AK189" s="100">
        <f t="shared" si="695"/>
        <v>-4.3922718565155838E-2</v>
      </c>
      <c r="AL189" s="100"/>
      <c r="AM189" s="100">
        <f t="shared" si="696"/>
        <v>-0.25745257614091344</v>
      </c>
      <c r="AN189" s="87"/>
      <c r="AO189" s="87"/>
      <c r="AP189" s="17"/>
      <c r="AQ189" s="100">
        <f>'Returns per Bu.'!AJ189/'Economic Model'!C$30</f>
        <v>0.395021645021645</v>
      </c>
      <c r="AR189" s="100"/>
      <c r="AS189" s="100">
        <f t="shared" si="697"/>
        <v>0.87118777056277064</v>
      </c>
      <c r="AT189" s="100"/>
      <c r="AU189" s="100">
        <f>'Returns per Bu.'!AN189/'Economic Model'!C$30</f>
        <v>1.2662094155844157</v>
      </c>
      <c r="AV189" s="112"/>
      <c r="AW189" s="100"/>
      <c r="AX189" s="100">
        <f t="shared" si="698"/>
        <v>1.6230594155844156</v>
      </c>
      <c r="AY189" s="100"/>
      <c r="AZ189" s="100">
        <f t="shared" si="699"/>
        <v>1.8365892731601732</v>
      </c>
      <c r="BA189" s="100"/>
      <c r="BB189" s="111"/>
      <c r="BC189" s="100"/>
      <c r="BD189" s="100">
        <f t="shared" si="700"/>
        <v>5.2282825998000826E-2</v>
      </c>
      <c r="BE189" s="100"/>
      <c r="BF189" s="100">
        <f t="shared" si="701"/>
        <v>-0.16124703157775677</v>
      </c>
      <c r="BG189" s="100"/>
      <c r="BH189" s="100">
        <f t="shared" si="702"/>
        <v>-0.25745257614091344</v>
      </c>
      <c r="BI189" s="100"/>
      <c r="BJ189" s="100">
        <f t="shared" si="703"/>
        <v>9.6205544563156664E-2</v>
      </c>
      <c r="BK189" s="57"/>
      <c r="BL189" s="28"/>
    </row>
    <row r="190" spans="1:64" ht="13.15" x14ac:dyDescent="0.4">
      <c r="A190" s="206">
        <v>43862</v>
      </c>
      <c r="B190" s="57"/>
      <c r="C190" s="28"/>
      <c r="D190" s="100">
        <f>Data!D183+'Economic Model'!C$63</f>
        <v>1.2384210304210062</v>
      </c>
      <c r="E190" s="101"/>
      <c r="F190" s="102">
        <f>Data!F183+'Economic Model'!C$64</f>
        <v>143</v>
      </c>
      <c r="G190" s="101"/>
      <c r="H190" s="100">
        <f>Data!H183+'Economic Model'!C$65</f>
        <v>3.7578947364656554</v>
      </c>
      <c r="I190" s="101"/>
      <c r="J190" s="103">
        <f>Data!J183+'Economic Model'!C$66</f>
        <v>3.95</v>
      </c>
      <c r="K190" s="92"/>
      <c r="L190" s="16"/>
      <c r="M190" s="100">
        <f t="shared" ref="M190:M191" si="704">D190</f>
        <v>1.2384210304210062</v>
      </c>
      <c r="N190" s="115"/>
      <c r="O190" s="100">
        <f>F190/2000*'Economic Model'!C$32/'Economic Model'!C$30</f>
        <v>0.4341071428571428</v>
      </c>
      <c r="P190" s="100"/>
      <c r="Q190" s="100">
        <f t="shared" ref="Q190:Q191" si="705">M190+O190</f>
        <v>1.672528173278149</v>
      </c>
      <c r="R190" s="117"/>
      <c r="S190" s="115"/>
      <c r="T190" s="100">
        <f>H190/'Economic Model'!C$30</f>
        <v>1.3421052630234485</v>
      </c>
      <c r="U190" s="115"/>
      <c r="V190" s="100">
        <f>J190/1000*'Economic Model'!C$33</f>
        <v>0.11850000000000001</v>
      </c>
      <c r="W190" s="115"/>
      <c r="X190" s="100">
        <f>('Economic Model'!H$43+'Economic Model'!H$51)/100</f>
        <v>0.21914999999999998</v>
      </c>
      <c r="Y190" s="115"/>
      <c r="Z190" s="100">
        <f t="shared" ref="Z190:Z191" si="706">T190+V190+X190</f>
        <v>1.6797552630234485</v>
      </c>
      <c r="AA190" s="115"/>
      <c r="AB190" s="100">
        <f>'Economic Model'!H$58/100</f>
        <v>0.2135298575757576</v>
      </c>
      <c r="AC190" s="115"/>
      <c r="AD190" s="100">
        <f t="shared" ref="AD190:AD191" si="707">Z190+AB190</f>
        <v>1.8932851205992061</v>
      </c>
      <c r="AE190" s="115"/>
      <c r="AF190" s="100">
        <f t="shared" ref="AF190:AF191" si="708">AD190-O190</f>
        <v>1.4591779777420633</v>
      </c>
      <c r="AG190" s="112"/>
      <c r="AH190" s="100"/>
      <c r="AI190" s="100">
        <f>Q190-T190-V190-('Economic Model'!H$49/100)</f>
        <v>0.1734229102547005</v>
      </c>
      <c r="AJ190" s="100"/>
      <c r="AK190" s="100">
        <f t="shared" ref="AK190:AK191" si="709">Q190-Z190</f>
        <v>-7.2270897452995086E-3</v>
      </c>
      <c r="AL190" s="100"/>
      <c r="AM190" s="100">
        <f t="shared" ref="AM190:AM191" si="710">Q190-AD190</f>
        <v>-0.22075694732105711</v>
      </c>
      <c r="AN190" s="87"/>
      <c r="AO190" s="87"/>
      <c r="AP190" s="17"/>
      <c r="AQ190" s="100">
        <f>'Returns per Bu.'!AJ190/'Economic Model'!C$30</f>
        <v>0.395021645021645</v>
      </c>
      <c r="AR190" s="100"/>
      <c r="AS190" s="100">
        <f t="shared" ref="AS190:AS191" si="711">AU190-AQ190</f>
        <v>0.87431421356421368</v>
      </c>
      <c r="AT190" s="100"/>
      <c r="AU190" s="100">
        <f>'Returns per Bu.'!AN190/'Economic Model'!C$30</f>
        <v>1.2693358585858587</v>
      </c>
      <c r="AV190" s="112"/>
      <c r="AW190" s="100"/>
      <c r="AX190" s="100">
        <f t="shared" ref="AX190:AX191" si="712">AU190+V190+X190</f>
        <v>1.6069858585858587</v>
      </c>
      <c r="AY190" s="100"/>
      <c r="AZ190" s="100">
        <f t="shared" ref="AZ190:AZ191" si="713">AB190+AX190</f>
        <v>1.8205157161616163</v>
      </c>
      <c r="BA190" s="100"/>
      <c r="BB190" s="111"/>
      <c r="BC190" s="100"/>
      <c r="BD190" s="100">
        <f t="shared" ref="BD190:BD191" si="714">Q190-AX190</f>
        <v>6.5542314692290216E-2</v>
      </c>
      <c r="BE190" s="100"/>
      <c r="BF190" s="100">
        <f t="shared" ref="BF190:BF191" si="715">Q190-AZ190</f>
        <v>-0.14798754288346738</v>
      </c>
      <c r="BG190" s="100"/>
      <c r="BH190" s="100">
        <f t="shared" ref="BH190:BH191" si="716">BF190-BJ190</f>
        <v>-0.22075694732105711</v>
      </c>
      <c r="BI190" s="100"/>
      <c r="BJ190" s="100">
        <f t="shared" ref="BJ190:BJ191" si="717">T190-AU190</f>
        <v>7.2769404437589724E-2</v>
      </c>
      <c r="BK190" s="57"/>
      <c r="BL190" s="28"/>
    </row>
    <row r="191" spans="1:64" ht="13.15" x14ac:dyDescent="0.4">
      <c r="A191" s="206">
        <v>43891</v>
      </c>
      <c r="B191" s="57"/>
      <c r="C191" s="28"/>
      <c r="D191" s="100">
        <f>Data!D184+'Economic Model'!C$63</f>
        <v>1.074285707303456</v>
      </c>
      <c r="E191" s="101"/>
      <c r="F191" s="102">
        <f>Data!F184+'Economic Model'!C$64</f>
        <v>147.04761904761904</v>
      </c>
      <c r="G191" s="101"/>
      <c r="H191" s="100">
        <f>Data!H184+'Economic Model'!C$65</f>
        <v>3.4467613620107822</v>
      </c>
      <c r="I191" s="101"/>
      <c r="J191" s="103">
        <f>Data!J184+'Economic Model'!C$66</f>
        <v>3.99</v>
      </c>
      <c r="K191" s="92"/>
      <c r="L191" s="16"/>
      <c r="M191" s="100">
        <f t="shared" si="704"/>
        <v>1.074285707303456</v>
      </c>
      <c r="N191" s="115"/>
      <c r="O191" s="100">
        <f>F191/2000*'Economic Model'!C$32/'Economic Model'!C$30</f>
        <v>0.44639455782312926</v>
      </c>
      <c r="P191" s="100"/>
      <c r="Q191" s="100">
        <f t="shared" si="705"/>
        <v>1.5206802651265852</v>
      </c>
      <c r="R191" s="117"/>
      <c r="S191" s="115"/>
      <c r="T191" s="100">
        <f>H191/'Economic Model'!C$30</f>
        <v>1.2309862007181365</v>
      </c>
      <c r="U191" s="115"/>
      <c r="V191" s="100">
        <f>J191/1000*'Economic Model'!C$33</f>
        <v>0.11970000000000001</v>
      </c>
      <c r="W191" s="115"/>
      <c r="X191" s="100">
        <f>('Economic Model'!H$43+'Economic Model'!H$51)/100</f>
        <v>0.21914999999999998</v>
      </c>
      <c r="Y191" s="115"/>
      <c r="Z191" s="100">
        <f t="shared" si="706"/>
        <v>1.5698362007181363</v>
      </c>
      <c r="AA191" s="115"/>
      <c r="AB191" s="100">
        <f>'Economic Model'!H$58/100</f>
        <v>0.2135298575757576</v>
      </c>
      <c r="AC191" s="115"/>
      <c r="AD191" s="100">
        <f t="shared" si="707"/>
        <v>1.7833660582938939</v>
      </c>
      <c r="AE191" s="115"/>
      <c r="AF191" s="100">
        <f t="shared" si="708"/>
        <v>1.3369715004707647</v>
      </c>
      <c r="AG191" s="112"/>
      <c r="AH191" s="100"/>
      <c r="AI191" s="100">
        <f>Q191-T191-V191-('Economic Model'!H$49/100)</f>
        <v>0.13149406440844866</v>
      </c>
      <c r="AJ191" s="100"/>
      <c r="AK191" s="100">
        <f t="shared" si="709"/>
        <v>-4.9155935591551181E-2</v>
      </c>
      <c r="AL191" s="100"/>
      <c r="AM191" s="100">
        <f t="shared" si="710"/>
        <v>-0.26268579316730878</v>
      </c>
      <c r="AN191" s="87"/>
      <c r="AO191" s="87"/>
      <c r="AP191" s="17"/>
      <c r="AQ191" s="100">
        <f>'Returns per Bu.'!AJ191/'Economic Model'!C$30</f>
        <v>0.395021645021645</v>
      </c>
      <c r="AR191" s="100"/>
      <c r="AS191" s="100">
        <f t="shared" si="711"/>
        <v>0.87744065656565651</v>
      </c>
      <c r="AT191" s="100"/>
      <c r="AU191" s="100">
        <f>'Returns per Bu.'!AN191/'Economic Model'!C$30</f>
        <v>1.2724623015873016</v>
      </c>
      <c r="AV191" s="112"/>
      <c r="AW191" s="100"/>
      <c r="AX191" s="100">
        <f t="shared" si="712"/>
        <v>1.6113123015873014</v>
      </c>
      <c r="AY191" s="100"/>
      <c r="AZ191" s="100">
        <f t="shared" si="713"/>
        <v>1.824842159163059</v>
      </c>
      <c r="BA191" s="100"/>
      <c r="BB191" s="111"/>
      <c r="BC191" s="100"/>
      <c r="BD191" s="100">
        <f t="shared" si="714"/>
        <v>-9.063203646071627E-2</v>
      </c>
      <c r="BE191" s="100"/>
      <c r="BF191" s="100">
        <f t="shared" si="715"/>
        <v>-0.30416189403647387</v>
      </c>
      <c r="BG191" s="100"/>
      <c r="BH191" s="100">
        <f t="shared" si="716"/>
        <v>-0.26268579316730878</v>
      </c>
      <c r="BI191" s="100"/>
      <c r="BJ191" s="100">
        <f t="shared" si="717"/>
        <v>-4.1476100869165089E-2</v>
      </c>
      <c r="BK191" s="57"/>
      <c r="BL191" s="28"/>
    </row>
    <row r="192" spans="1:64" ht="13.15" x14ac:dyDescent="0.4">
      <c r="A192" s="206">
        <v>43922</v>
      </c>
      <c r="B192" s="57"/>
      <c r="C192" s="28"/>
      <c r="D192" s="100">
        <f>Data!D185+'Economic Model'!C$63</f>
        <v>0.77250001105395227</v>
      </c>
      <c r="E192" s="101"/>
      <c r="F192" s="102">
        <f>Data!F185+'Economic Model'!C$64</f>
        <v>192.04545454545453</v>
      </c>
      <c r="G192" s="101"/>
      <c r="H192" s="100">
        <f>Data!H185+'Economic Model'!C$65</f>
        <v>2.9318181845274838</v>
      </c>
      <c r="I192" s="101"/>
      <c r="J192" s="103">
        <f>Data!J185+'Economic Model'!C$66</f>
        <v>3.76</v>
      </c>
      <c r="K192" s="92"/>
      <c r="L192" s="16"/>
      <c r="M192" s="100">
        <f t="shared" ref="M192:M194" si="718">D192</f>
        <v>0.77250001105395227</v>
      </c>
      <c r="N192" s="115"/>
      <c r="O192" s="100">
        <f>F192/2000*'Economic Model'!C$32/'Economic Model'!C$30</f>
        <v>0.5829951298701298</v>
      </c>
      <c r="P192" s="100"/>
      <c r="Q192" s="100">
        <f t="shared" ref="Q192:Q194" si="719">M192+O192</f>
        <v>1.3554951409240821</v>
      </c>
      <c r="R192" s="117"/>
      <c r="S192" s="115"/>
      <c r="T192" s="100">
        <f>H192/'Economic Model'!C$30</f>
        <v>1.04707792304553</v>
      </c>
      <c r="U192" s="115"/>
      <c r="V192" s="100">
        <f>J192/1000*'Economic Model'!C$33</f>
        <v>0.1128</v>
      </c>
      <c r="W192" s="115"/>
      <c r="X192" s="100">
        <f>('Economic Model'!H$43+'Economic Model'!H$51)/100</f>
        <v>0.21914999999999998</v>
      </c>
      <c r="Y192" s="115"/>
      <c r="Z192" s="100">
        <f t="shared" ref="Z192:Z194" si="720">T192+V192+X192</f>
        <v>1.37902792304553</v>
      </c>
      <c r="AA192" s="115"/>
      <c r="AB192" s="100">
        <f>'Economic Model'!H$58/100</f>
        <v>0.2135298575757576</v>
      </c>
      <c r="AC192" s="115"/>
      <c r="AD192" s="100">
        <f t="shared" ref="AD192:AD194" si="721">Z192+AB192</f>
        <v>1.5925577806212876</v>
      </c>
      <c r="AE192" s="115"/>
      <c r="AF192" s="100">
        <f t="shared" ref="AF192:AF194" si="722">AD192-O192</f>
        <v>1.0095626507511577</v>
      </c>
      <c r="AG192" s="112"/>
      <c r="AH192" s="100"/>
      <c r="AI192" s="100">
        <f>Q192-T192-V192-('Economic Model'!H$49/100)</f>
        <v>0.15711721787855201</v>
      </c>
      <c r="AJ192" s="100"/>
      <c r="AK192" s="100">
        <f t="shared" ref="AK192:AK194" si="723">Q192-Z192</f>
        <v>-2.3532782121447937E-2</v>
      </c>
      <c r="AL192" s="100"/>
      <c r="AM192" s="100">
        <f t="shared" ref="AM192:AM194" si="724">Q192-AD192</f>
        <v>-0.23706263969720553</v>
      </c>
      <c r="AN192" s="87"/>
      <c r="AO192" s="87"/>
      <c r="AP192" s="17"/>
      <c r="AQ192" s="100">
        <f>'Returns per Bu.'!AJ192/'Economic Model'!C$30</f>
        <v>0.395021645021645</v>
      </c>
      <c r="AR192" s="100"/>
      <c r="AS192" s="100">
        <f t="shared" ref="AS192:AS194" si="725">AU192-AQ192</f>
        <v>0.88056709956709955</v>
      </c>
      <c r="AT192" s="100"/>
      <c r="AU192" s="100">
        <f>'Returns per Bu.'!AN192/'Economic Model'!C$30</f>
        <v>1.2755887445887446</v>
      </c>
      <c r="AV192" s="112"/>
      <c r="AW192" s="100"/>
      <c r="AX192" s="100">
        <f t="shared" ref="AX192:AX194" si="726">AU192+V192+X192</f>
        <v>1.6075387445887446</v>
      </c>
      <c r="AY192" s="100"/>
      <c r="AZ192" s="100">
        <f t="shared" ref="AZ192:AZ194" si="727">AB192+AX192</f>
        <v>1.8210686021645022</v>
      </c>
      <c r="BA192" s="100"/>
      <c r="BB192" s="111"/>
      <c r="BC192" s="100"/>
      <c r="BD192" s="100">
        <f t="shared" ref="BD192:BD194" si="728">Q192-AX192</f>
        <v>-0.2520436036646625</v>
      </c>
      <c r="BE192" s="100"/>
      <c r="BF192" s="100">
        <f t="shared" ref="BF192:BF194" si="729">Q192-AZ192</f>
        <v>-0.46557346124042009</v>
      </c>
      <c r="BG192" s="100"/>
      <c r="BH192" s="100">
        <f t="shared" ref="BH192:BH194" si="730">BF192-BJ192</f>
        <v>-0.23706263969720553</v>
      </c>
      <c r="BI192" s="100"/>
      <c r="BJ192" s="100">
        <f t="shared" ref="BJ192:BJ194" si="731">T192-AU192</f>
        <v>-0.22851082154321456</v>
      </c>
      <c r="BK192" s="57"/>
      <c r="BL192" s="28"/>
    </row>
    <row r="193" spans="1:64" ht="13.15" x14ac:dyDescent="0.4">
      <c r="A193" s="206">
        <v>43952</v>
      </c>
      <c r="B193" s="57"/>
      <c r="C193" s="28"/>
      <c r="D193" s="100">
        <f>Data!D186+'Economic Model'!C$63</f>
        <v>0.99650000929832461</v>
      </c>
      <c r="E193" s="101"/>
      <c r="F193" s="102">
        <f>Data!F186+'Economic Model'!C$64</f>
        <v>143.33333333333334</v>
      </c>
      <c r="G193" s="101"/>
      <c r="H193" s="100">
        <f>Data!H186+'Economic Model'!C$65</f>
        <v>2.9458437502384185</v>
      </c>
      <c r="I193" s="101"/>
      <c r="J193" s="103">
        <f>Data!J186+'Economic Model'!C$66</f>
        <v>3.95</v>
      </c>
      <c r="K193" s="92"/>
      <c r="L193" s="16"/>
      <c r="M193" s="100">
        <f t="shared" si="718"/>
        <v>0.99650000929832461</v>
      </c>
      <c r="N193" s="115"/>
      <c r="O193" s="100">
        <f>F193/2000*'Economic Model'!C$32/'Economic Model'!C$30</f>
        <v>0.43511904761904768</v>
      </c>
      <c r="P193" s="100"/>
      <c r="Q193" s="100">
        <f t="shared" si="719"/>
        <v>1.4316190569173723</v>
      </c>
      <c r="R193" s="117"/>
      <c r="S193" s="115"/>
      <c r="T193" s="100">
        <f>H193/'Economic Model'!C$30</f>
        <v>1.0520870536565781</v>
      </c>
      <c r="U193" s="115"/>
      <c r="V193" s="100">
        <f>J193/1000*'Economic Model'!C$33</f>
        <v>0.11850000000000001</v>
      </c>
      <c r="W193" s="115"/>
      <c r="X193" s="100">
        <f>('Economic Model'!H$43+'Economic Model'!H$51)/100</f>
        <v>0.21914999999999998</v>
      </c>
      <c r="Y193" s="115"/>
      <c r="Z193" s="100">
        <f t="shared" si="720"/>
        <v>1.3897370536565781</v>
      </c>
      <c r="AA193" s="115"/>
      <c r="AB193" s="100">
        <f>'Economic Model'!H$58/100</f>
        <v>0.2135298575757576</v>
      </c>
      <c r="AC193" s="115"/>
      <c r="AD193" s="100">
        <f t="shared" si="721"/>
        <v>1.6032669112323357</v>
      </c>
      <c r="AE193" s="115"/>
      <c r="AF193" s="100">
        <f t="shared" si="722"/>
        <v>1.168147863613288</v>
      </c>
      <c r="AG193" s="112"/>
      <c r="AH193" s="100"/>
      <c r="AI193" s="100">
        <f>Q193-T193-V193-('Economic Model'!H$49/100)</f>
        <v>0.22253200326079428</v>
      </c>
      <c r="AJ193" s="100"/>
      <c r="AK193" s="100">
        <f t="shared" si="723"/>
        <v>4.1882003260794276E-2</v>
      </c>
      <c r="AL193" s="100"/>
      <c r="AM193" s="100">
        <f t="shared" si="724"/>
        <v>-0.17164785431496332</v>
      </c>
      <c r="AN193" s="87"/>
      <c r="AO193" s="87"/>
      <c r="AP193" s="17"/>
      <c r="AQ193" s="100">
        <f>'Returns per Bu.'!AJ193/'Economic Model'!C$30</f>
        <v>0.395021645021645</v>
      </c>
      <c r="AR193" s="100"/>
      <c r="AS193" s="100">
        <f t="shared" si="725"/>
        <v>0.8836935425685426</v>
      </c>
      <c r="AT193" s="100"/>
      <c r="AU193" s="100">
        <f>'Returns per Bu.'!AN193/'Economic Model'!C$30</f>
        <v>1.2787151875901877</v>
      </c>
      <c r="AV193" s="112"/>
      <c r="AW193" s="100"/>
      <c r="AX193" s="100">
        <f t="shared" si="726"/>
        <v>1.6163651875901877</v>
      </c>
      <c r="AY193" s="100"/>
      <c r="AZ193" s="100">
        <f t="shared" si="727"/>
        <v>1.8298950451659453</v>
      </c>
      <c r="BA193" s="100"/>
      <c r="BB193" s="111"/>
      <c r="BC193" s="100"/>
      <c r="BD193" s="100">
        <f t="shared" si="728"/>
        <v>-0.18474613067281531</v>
      </c>
      <c r="BE193" s="100"/>
      <c r="BF193" s="100">
        <f t="shared" si="729"/>
        <v>-0.39827598824857291</v>
      </c>
      <c r="BG193" s="100"/>
      <c r="BH193" s="100">
        <f t="shared" si="730"/>
        <v>-0.17164785431496332</v>
      </c>
      <c r="BI193" s="100"/>
      <c r="BJ193" s="100">
        <f t="shared" si="731"/>
        <v>-0.22662813393360959</v>
      </c>
      <c r="BK193" s="57"/>
      <c r="BL193" s="28"/>
    </row>
    <row r="194" spans="1:64" ht="13.15" x14ac:dyDescent="0.4">
      <c r="A194" s="206">
        <v>43983</v>
      </c>
      <c r="B194" s="57"/>
      <c r="C194" s="28"/>
      <c r="D194" s="100">
        <f>Data!D187+'Economic Model'!C$63</f>
        <v>1.1869047639483497</v>
      </c>
      <c r="E194" s="101"/>
      <c r="F194" s="102">
        <f>Data!F187+'Economic Model'!C$64</f>
        <v>127.48809523809524</v>
      </c>
      <c r="G194" s="101"/>
      <c r="H194" s="100">
        <f>Data!H187+'Economic Model'!C$65</f>
        <v>3.1045238082749504</v>
      </c>
      <c r="I194" s="101"/>
      <c r="J194" s="103">
        <f>Data!J187+'Economic Model'!C$66</f>
        <v>3.46</v>
      </c>
      <c r="K194" s="92"/>
      <c r="L194" s="16"/>
      <c r="M194" s="100">
        <f t="shared" si="718"/>
        <v>1.1869047639483497</v>
      </c>
      <c r="N194" s="115"/>
      <c r="O194" s="100">
        <f>F194/2000*'Economic Model'!C$32/'Economic Model'!C$30</f>
        <v>0.38701743197278915</v>
      </c>
      <c r="P194" s="100"/>
      <c r="Q194" s="100">
        <f t="shared" si="719"/>
        <v>1.5739221959211389</v>
      </c>
      <c r="R194" s="117"/>
      <c r="S194" s="115"/>
      <c r="T194" s="100">
        <f>H194/'Economic Model'!C$30</f>
        <v>1.1087585029553395</v>
      </c>
      <c r="U194" s="115"/>
      <c r="V194" s="100">
        <f>J194/1000*'Economic Model'!C$33</f>
        <v>0.1038</v>
      </c>
      <c r="W194" s="115"/>
      <c r="X194" s="100">
        <f>('Economic Model'!H$43+'Economic Model'!H$51)/100</f>
        <v>0.21914999999999998</v>
      </c>
      <c r="Y194" s="115"/>
      <c r="Z194" s="100">
        <f t="shared" si="720"/>
        <v>1.4317085029553396</v>
      </c>
      <c r="AA194" s="115"/>
      <c r="AB194" s="100">
        <f>'Economic Model'!H$58/100</f>
        <v>0.2135298575757576</v>
      </c>
      <c r="AC194" s="115"/>
      <c r="AD194" s="100">
        <f t="shared" si="721"/>
        <v>1.6452383605310972</v>
      </c>
      <c r="AE194" s="115"/>
      <c r="AF194" s="100">
        <f t="shared" si="722"/>
        <v>1.2582209285583081</v>
      </c>
      <c r="AG194" s="112"/>
      <c r="AH194" s="100"/>
      <c r="AI194" s="100">
        <f>Q194-T194-V194-('Economic Model'!H$49/100)</f>
        <v>0.32286369296579942</v>
      </c>
      <c r="AJ194" s="100"/>
      <c r="AK194" s="100">
        <f t="shared" si="723"/>
        <v>0.14221369296579933</v>
      </c>
      <c r="AL194" s="100"/>
      <c r="AM194" s="100">
        <f t="shared" si="724"/>
        <v>-7.1316164609958266E-2</v>
      </c>
      <c r="AN194" s="87"/>
      <c r="AO194" s="87"/>
      <c r="AP194" s="17"/>
      <c r="AQ194" s="100">
        <f>'Returns per Bu.'!AJ194/'Economic Model'!C$30</f>
        <v>0.395021645021645</v>
      </c>
      <c r="AR194" s="100"/>
      <c r="AS194" s="100">
        <f t="shared" si="725"/>
        <v>0.88681998556998565</v>
      </c>
      <c r="AT194" s="100"/>
      <c r="AU194" s="100">
        <f>'Returns per Bu.'!AN194/'Economic Model'!C$30</f>
        <v>1.2818416305916307</v>
      </c>
      <c r="AV194" s="112"/>
      <c r="AW194" s="100"/>
      <c r="AX194" s="100">
        <f t="shared" si="726"/>
        <v>1.6047916305916305</v>
      </c>
      <c r="AY194" s="100"/>
      <c r="AZ194" s="100">
        <f t="shared" si="727"/>
        <v>1.8183214881673881</v>
      </c>
      <c r="BA194" s="100"/>
      <c r="BB194" s="111"/>
      <c r="BC194" s="100"/>
      <c r="BD194" s="100">
        <f t="shared" si="728"/>
        <v>-3.0869434670491636E-2</v>
      </c>
      <c r="BE194" s="100"/>
      <c r="BF194" s="100">
        <f t="shared" si="729"/>
        <v>-0.24439929224624923</v>
      </c>
      <c r="BG194" s="100"/>
      <c r="BH194" s="100">
        <f t="shared" si="730"/>
        <v>-7.1316164609958044E-2</v>
      </c>
      <c r="BI194" s="100"/>
      <c r="BJ194" s="100">
        <f t="shared" si="731"/>
        <v>-0.17308312763629119</v>
      </c>
      <c r="BK194" s="57"/>
      <c r="BL194" s="28"/>
    </row>
    <row r="195" spans="1:64" ht="13.15" x14ac:dyDescent="0.4">
      <c r="A195" s="206">
        <v>44013</v>
      </c>
      <c r="B195" s="57"/>
      <c r="C195" s="28"/>
      <c r="D195" s="100">
        <f>Data!D188+'Economic Model'!C$63</f>
        <v>1.2840908847071908</v>
      </c>
      <c r="E195" s="101"/>
      <c r="F195" s="102">
        <f>Data!F188+'Economic Model'!C$64</f>
        <v>117.82954545454545</v>
      </c>
      <c r="G195" s="101"/>
      <c r="H195" s="100">
        <f>Data!H188+'Economic Model'!C$65</f>
        <v>3.1061363734982232</v>
      </c>
      <c r="I195" s="101"/>
      <c r="J195" s="103">
        <f>Data!J188+'Economic Model'!C$66</f>
        <v>3.49</v>
      </c>
      <c r="K195" s="92"/>
      <c r="L195" s="16"/>
      <c r="M195" s="100">
        <f t="shared" ref="M195:M197" si="732">D195</f>
        <v>1.2840908847071908</v>
      </c>
      <c r="N195" s="115"/>
      <c r="O195" s="100">
        <f>F195/2000*'Economic Model'!C$32/'Economic Model'!C$30</f>
        <v>0.35769683441558442</v>
      </c>
      <c r="P195" s="100"/>
      <c r="Q195" s="100">
        <f t="shared" ref="Q195:Q197" si="733">M195+O195</f>
        <v>1.6417877191227752</v>
      </c>
      <c r="R195" s="117"/>
      <c r="S195" s="115"/>
      <c r="T195" s="100">
        <f>H195/'Economic Model'!C$30</f>
        <v>1.1093344191065084</v>
      </c>
      <c r="U195" s="115"/>
      <c r="V195" s="100">
        <f>J195/1000*'Economic Model'!C$33</f>
        <v>0.1047</v>
      </c>
      <c r="W195" s="115"/>
      <c r="X195" s="100">
        <f>('Economic Model'!H$43+'Economic Model'!H$51)/100</f>
        <v>0.21914999999999998</v>
      </c>
      <c r="Y195" s="115"/>
      <c r="Z195" s="100">
        <f t="shared" ref="Z195:Z197" si="734">T195+V195+X195</f>
        <v>1.4331844191065084</v>
      </c>
      <c r="AA195" s="115"/>
      <c r="AB195" s="100">
        <f>'Economic Model'!H$58/100</f>
        <v>0.2135298575757576</v>
      </c>
      <c r="AC195" s="115"/>
      <c r="AD195" s="100">
        <f t="shared" ref="AD195:AD197" si="735">Z195+AB195</f>
        <v>1.646714276682266</v>
      </c>
      <c r="AE195" s="115"/>
      <c r="AF195" s="100">
        <f t="shared" ref="AF195:AF197" si="736">AD195-O195</f>
        <v>1.2890174422666816</v>
      </c>
      <c r="AG195" s="112"/>
      <c r="AH195" s="100"/>
      <c r="AI195" s="100">
        <f>Q195-T195-V195-('Economic Model'!H$49/100)</f>
        <v>0.38925330001626679</v>
      </c>
      <c r="AJ195" s="100"/>
      <c r="AK195" s="100">
        <f t="shared" ref="AK195:AK197" si="737">Q195-Z195</f>
        <v>0.20860330001626681</v>
      </c>
      <c r="AL195" s="100"/>
      <c r="AM195" s="100">
        <f t="shared" ref="AM195:AM197" si="738">Q195-AD195</f>
        <v>-4.9265575594907851E-3</v>
      </c>
      <c r="AN195" s="87"/>
      <c r="AO195" s="87"/>
      <c r="AP195" s="17"/>
      <c r="AQ195" s="100">
        <f>'Returns per Bu.'!AJ195/'Economic Model'!C$30</f>
        <v>0.395021645021645</v>
      </c>
      <c r="AR195" s="100"/>
      <c r="AS195" s="100">
        <f t="shared" ref="AS195:AS197" si="739">AU195-AQ195</f>
        <v>0.88994642857142847</v>
      </c>
      <c r="AT195" s="100"/>
      <c r="AU195" s="100">
        <f>'Returns per Bu.'!AN195/'Economic Model'!C$30</f>
        <v>1.2849680735930735</v>
      </c>
      <c r="AV195" s="112"/>
      <c r="AW195" s="100"/>
      <c r="AX195" s="100">
        <f t="shared" ref="AX195:AX197" si="740">AU195+V195+X195</f>
        <v>1.6088180735930735</v>
      </c>
      <c r="AY195" s="100"/>
      <c r="AZ195" s="100">
        <f t="shared" ref="AZ195:AZ197" si="741">AB195+AX195</f>
        <v>1.8223479311688311</v>
      </c>
      <c r="BA195" s="100"/>
      <c r="BB195" s="111"/>
      <c r="BC195" s="100"/>
      <c r="BD195" s="100">
        <f t="shared" ref="BD195:BD197" si="742">Q195-AX195</f>
        <v>3.2969645529701719E-2</v>
      </c>
      <c r="BE195" s="100"/>
      <c r="BF195" s="100">
        <f t="shared" ref="BF195:BF197" si="743">Q195-AZ195</f>
        <v>-0.18056021204605588</v>
      </c>
      <c r="BG195" s="100"/>
      <c r="BH195" s="100">
        <f t="shared" ref="BH195:BH197" si="744">BF195-BJ195</f>
        <v>-4.9265575594907851E-3</v>
      </c>
      <c r="BI195" s="100"/>
      <c r="BJ195" s="100">
        <f t="shared" ref="BJ195:BJ197" si="745">T195-AU195</f>
        <v>-0.17563365448656509</v>
      </c>
      <c r="BK195" s="57"/>
      <c r="BL195" s="28"/>
    </row>
    <row r="196" spans="1:64" ht="13.15" x14ac:dyDescent="0.4">
      <c r="A196" s="206">
        <v>44044</v>
      </c>
      <c r="B196" s="57"/>
      <c r="C196" s="28"/>
      <c r="D196" s="100">
        <f>Data!D189+'Economic Model'!C$63</f>
        <v>1.1823809544245403</v>
      </c>
      <c r="E196" s="101"/>
      <c r="F196" s="102">
        <f>Data!F189+'Economic Model'!C$64</f>
        <v>121.94047619047619</v>
      </c>
      <c r="G196" s="101"/>
      <c r="H196" s="100">
        <f>Data!H189+'Economic Model'!C$65</f>
        <v>3.0920833405994235</v>
      </c>
      <c r="I196" s="101"/>
      <c r="J196" s="103">
        <f>Data!J189+'Economic Model'!C$66</f>
        <v>4</v>
      </c>
      <c r="K196" s="92"/>
      <c r="L196" s="16"/>
      <c r="M196" s="100">
        <f t="shared" si="732"/>
        <v>1.1823809544245403</v>
      </c>
      <c r="N196" s="115"/>
      <c r="O196" s="100">
        <f>F196/2000*'Economic Model'!C$32/'Economic Model'!C$30</f>
        <v>0.37017644557823132</v>
      </c>
      <c r="P196" s="100"/>
      <c r="Q196" s="100">
        <f t="shared" si="733"/>
        <v>1.5525574000027715</v>
      </c>
      <c r="R196" s="117"/>
      <c r="S196" s="115"/>
      <c r="T196" s="100">
        <f>H196/'Economic Model'!C$30</f>
        <v>1.1043154787855085</v>
      </c>
      <c r="U196" s="115"/>
      <c r="V196" s="100">
        <f>J196/1000*'Economic Model'!C$33</f>
        <v>0.12</v>
      </c>
      <c r="W196" s="115"/>
      <c r="X196" s="100">
        <f>('Economic Model'!H$43+'Economic Model'!H$51)/100</f>
        <v>0.21914999999999998</v>
      </c>
      <c r="Y196" s="115"/>
      <c r="Z196" s="100">
        <f t="shared" si="734"/>
        <v>1.4434654787855083</v>
      </c>
      <c r="AA196" s="115"/>
      <c r="AB196" s="100">
        <f>'Economic Model'!H$58/100</f>
        <v>0.2135298575757576</v>
      </c>
      <c r="AC196" s="115"/>
      <c r="AD196" s="100">
        <f t="shared" si="735"/>
        <v>1.6569953363612659</v>
      </c>
      <c r="AE196" s="115"/>
      <c r="AF196" s="100">
        <f t="shared" si="736"/>
        <v>1.2868188907830347</v>
      </c>
      <c r="AG196" s="112"/>
      <c r="AH196" s="100"/>
      <c r="AI196" s="100">
        <f>Q196-T196-V196-('Economic Model'!H$49/100)</f>
        <v>0.28974192121726305</v>
      </c>
      <c r="AJ196" s="100"/>
      <c r="AK196" s="100">
        <f t="shared" si="737"/>
        <v>0.10909192121726319</v>
      </c>
      <c r="AL196" s="100"/>
      <c r="AM196" s="100">
        <f t="shared" si="738"/>
        <v>-0.10443793635849441</v>
      </c>
      <c r="AN196" s="87"/>
      <c r="AO196" s="87"/>
      <c r="AP196" s="17"/>
      <c r="AQ196" s="100">
        <f>'Returns per Bu.'!AJ196/'Economic Model'!C$30</f>
        <v>0.395021645021645</v>
      </c>
      <c r="AR196" s="100"/>
      <c r="AS196" s="100">
        <f t="shared" si="739"/>
        <v>0.89307287157287174</v>
      </c>
      <c r="AT196" s="100"/>
      <c r="AU196" s="100">
        <f>'Returns per Bu.'!AN196/'Economic Model'!C$30</f>
        <v>1.2880945165945168</v>
      </c>
      <c r="AV196" s="112"/>
      <c r="AW196" s="100"/>
      <c r="AX196" s="100">
        <f t="shared" si="740"/>
        <v>1.6272445165945166</v>
      </c>
      <c r="AY196" s="100"/>
      <c r="AZ196" s="100">
        <f t="shared" si="741"/>
        <v>1.8407743741702742</v>
      </c>
      <c r="BA196" s="100"/>
      <c r="BB196" s="111"/>
      <c r="BC196" s="100"/>
      <c r="BD196" s="100">
        <f t="shared" si="742"/>
        <v>-7.4687116591745095E-2</v>
      </c>
      <c r="BE196" s="100"/>
      <c r="BF196" s="100">
        <f t="shared" si="743"/>
        <v>-0.28821697416750269</v>
      </c>
      <c r="BG196" s="100"/>
      <c r="BH196" s="100">
        <f t="shared" si="744"/>
        <v>-0.10443793635849441</v>
      </c>
      <c r="BI196" s="100"/>
      <c r="BJ196" s="100">
        <f t="shared" si="745"/>
        <v>-0.18377903780900828</v>
      </c>
      <c r="BK196" s="57"/>
      <c r="BL196" s="28"/>
    </row>
    <row r="197" spans="1:64" ht="13.15" x14ac:dyDescent="0.4">
      <c r="A197" s="206">
        <v>44075</v>
      </c>
      <c r="B197" s="57"/>
      <c r="C197" s="28"/>
      <c r="D197" s="100">
        <f>Data!D190+'Economic Model'!C$63</f>
        <v>1.3026190570422582</v>
      </c>
      <c r="E197" s="101"/>
      <c r="F197" s="102">
        <f>Data!F190+'Economic Model'!C$64</f>
        <v>138.1547619047619</v>
      </c>
      <c r="G197" s="101"/>
      <c r="H197" s="100">
        <f>Data!H190+'Economic Model'!C$65</f>
        <v>3.5054761966069541</v>
      </c>
      <c r="I197" s="101"/>
      <c r="J197" s="103">
        <f>Data!J190+'Economic Model'!C$66</f>
        <v>4.72</v>
      </c>
      <c r="K197" s="92"/>
      <c r="L197" s="16"/>
      <c r="M197" s="100">
        <f t="shared" si="732"/>
        <v>1.3026190570422582</v>
      </c>
      <c r="N197" s="115"/>
      <c r="O197" s="100">
        <f>F197/2000*'Economic Model'!C$32/'Economic Model'!C$30</f>
        <v>0.41939838435374149</v>
      </c>
      <c r="P197" s="100"/>
      <c r="Q197" s="100">
        <f t="shared" si="733"/>
        <v>1.7220174413959997</v>
      </c>
      <c r="R197" s="117"/>
      <c r="S197" s="115"/>
      <c r="T197" s="100">
        <f>H197/'Economic Model'!C$30</f>
        <v>1.2519557845024838</v>
      </c>
      <c r="U197" s="115"/>
      <c r="V197" s="100">
        <f>J197/1000*'Economic Model'!C$33</f>
        <v>0.14159999999999998</v>
      </c>
      <c r="W197" s="115"/>
      <c r="X197" s="100">
        <f>('Economic Model'!H$43+'Economic Model'!H$51)/100</f>
        <v>0.21914999999999998</v>
      </c>
      <c r="Y197" s="115"/>
      <c r="Z197" s="100">
        <f t="shared" si="734"/>
        <v>1.6127057845024837</v>
      </c>
      <c r="AA197" s="115"/>
      <c r="AB197" s="100">
        <f>'Economic Model'!H$58/100</f>
        <v>0.2135298575757576</v>
      </c>
      <c r="AC197" s="115"/>
      <c r="AD197" s="100">
        <f t="shared" si="735"/>
        <v>1.8262356420782413</v>
      </c>
      <c r="AE197" s="115"/>
      <c r="AF197" s="100">
        <f t="shared" si="736"/>
        <v>1.4068372577244999</v>
      </c>
      <c r="AG197" s="112"/>
      <c r="AH197" s="100"/>
      <c r="AI197" s="100">
        <f>Q197-T197-V197-('Economic Model'!H$49/100)</f>
        <v>0.28996165689351594</v>
      </c>
      <c r="AJ197" s="100"/>
      <c r="AK197" s="100">
        <f t="shared" si="737"/>
        <v>0.10931165689351596</v>
      </c>
      <c r="AL197" s="100"/>
      <c r="AM197" s="100">
        <f t="shared" si="738"/>
        <v>-0.10421820068224164</v>
      </c>
      <c r="AN197" s="87"/>
      <c r="AO197" s="87"/>
      <c r="AP197" s="17"/>
      <c r="AQ197" s="100">
        <f>'Returns per Bu.'!AJ197/'Economic Model'!C$30</f>
        <v>0.4108068097705404</v>
      </c>
      <c r="AR197" s="100"/>
      <c r="AS197" s="100">
        <f t="shared" si="739"/>
        <v>0.85367670637490756</v>
      </c>
      <c r="AT197" s="100"/>
      <c r="AU197" s="100">
        <f>'Returns per Bu.'!AN197/'Economic Model'!C$30</f>
        <v>1.264483516145448</v>
      </c>
      <c r="AV197" s="112"/>
      <c r="AW197" s="100"/>
      <c r="AX197" s="100">
        <f t="shared" si="740"/>
        <v>1.6252335161454479</v>
      </c>
      <c r="AY197" s="100"/>
      <c r="AZ197" s="100">
        <f t="shared" si="741"/>
        <v>1.8387633737212055</v>
      </c>
      <c r="BA197" s="100"/>
      <c r="BB197" s="111"/>
      <c r="BC197" s="100"/>
      <c r="BD197" s="100">
        <f t="shared" si="742"/>
        <v>9.6783925250551794E-2</v>
      </c>
      <c r="BE197" s="100"/>
      <c r="BF197" s="100">
        <f t="shared" si="743"/>
        <v>-0.1167459323252058</v>
      </c>
      <c r="BG197" s="100"/>
      <c r="BH197" s="100">
        <f t="shared" si="744"/>
        <v>-0.10421820068224164</v>
      </c>
      <c r="BI197" s="100"/>
      <c r="BJ197" s="100">
        <f t="shared" si="745"/>
        <v>-1.2527731642964168E-2</v>
      </c>
      <c r="BK197" s="57"/>
      <c r="BL197" s="28"/>
    </row>
    <row r="198" spans="1:64" ht="13.15" x14ac:dyDescent="0.4">
      <c r="A198" s="206">
        <v>44105</v>
      </c>
      <c r="B198" s="57"/>
      <c r="C198" s="28"/>
      <c r="D198" s="100">
        <f>Data!D191+'Economic Model'!C$63</f>
        <v>1.3699999792235238</v>
      </c>
      <c r="E198" s="101"/>
      <c r="F198" s="102">
        <f>Data!F191+'Economic Model'!C$64</f>
        <v>156.33333333333334</v>
      </c>
      <c r="G198" s="101"/>
      <c r="H198" s="100">
        <f>Data!H191+'Economic Model'!C$65</f>
        <v>3.8160714166504994</v>
      </c>
      <c r="I198" s="101"/>
      <c r="J198" s="103">
        <f>Data!J191+'Economic Model'!C$66</f>
        <v>4.3899999999999997</v>
      </c>
      <c r="K198" s="92"/>
      <c r="L198" s="16"/>
      <c r="M198" s="100">
        <f t="shared" ref="M198:M199" si="746">D198</f>
        <v>1.3699999792235238</v>
      </c>
      <c r="N198" s="115"/>
      <c r="O198" s="100">
        <f>F198/2000*'Economic Model'!C$32/'Economic Model'!C$30</f>
        <v>0.47458333333333341</v>
      </c>
      <c r="P198" s="100"/>
      <c r="Q198" s="100">
        <f t="shared" ref="Q198:Q199" si="747">M198+O198</f>
        <v>1.8445833125568571</v>
      </c>
      <c r="R198" s="117"/>
      <c r="S198" s="115"/>
      <c r="T198" s="100">
        <f>H198/'Economic Model'!C$30</f>
        <v>1.36288264880375</v>
      </c>
      <c r="U198" s="115"/>
      <c r="V198" s="100">
        <f>J198/1000*'Economic Model'!C$33</f>
        <v>0.13169999999999998</v>
      </c>
      <c r="W198" s="115"/>
      <c r="X198" s="100">
        <f>('Economic Model'!H$43+'Economic Model'!H$51)/100</f>
        <v>0.21914999999999998</v>
      </c>
      <c r="Y198" s="115"/>
      <c r="Z198" s="100">
        <f t="shared" ref="Z198:Z199" si="748">T198+V198+X198</f>
        <v>1.7137326488037499</v>
      </c>
      <c r="AA198" s="115"/>
      <c r="AB198" s="100">
        <f>'Economic Model'!H$58/100</f>
        <v>0.2135298575757576</v>
      </c>
      <c r="AC198" s="115"/>
      <c r="AD198" s="100">
        <f t="shared" ref="AD198:AD199" si="749">Z198+AB198</f>
        <v>1.9272625063795075</v>
      </c>
      <c r="AE198" s="115"/>
      <c r="AF198" s="100">
        <f t="shared" ref="AF198:AF199" si="750">AD198-O198</f>
        <v>1.4526791730461741</v>
      </c>
      <c r="AG198" s="112"/>
      <c r="AH198" s="100"/>
      <c r="AI198" s="100">
        <f>Q198-T198-V198-('Economic Model'!H$49/100)</f>
        <v>0.3115006637531072</v>
      </c>
      <c r="AJ198" s="100"/>
      <c r="AK198" s="100">
        <f t="shared" ref="AK198:AK199" si="751">Q198-Z198</f>
        <v>0.13085066375310728</v>
      </c>
      <c r="AL198" s="100"/>
      <c r="AM198" s="100">
        <f t="shared" ref="AM198:AM199" si="752">Q198-AD198</f>
        <v>-8.2679193822650321E-2</v>
      </c>
      <c r="AN198" s="87"/>
      <c r="AO198" s="87"/>
      <c r="AP198" s="17"/>
      <c r="AQ198" s="100">
        <f>'Returns per Bu.'!AJ198/'Economic Model'!C$30</f>
        <v>0.4108068097705404</v>
      </c>
      <c r="AR198" s="100"/>
      <c r="AS198" s="100">
        <f t="shared" ref="AS198:AS208" si="753">AU198-AQ198</f>
        <v>0.85672517440784612</v>
      </c>
      <c r="AT198" s="100"/>
      <c r="AU198" s="100">
        <f>'Returns per Bu.'!AN198/'Economic Model'!C$30</f>
        <v>1.2675319841783865</v>
      </c>
      <c r="AV198" s="112"/>
      <c r="AW198" s="100"/>
      <c r="AX198" s="100">
        <f t="shared" ref="AX198:AX199" si="754">AU198+V198+X198</f>
        <v>1.6183819841783864</v>
      </c>
      <c r="AY198" s="100"/>
      <c r="AZ198" s="100">
        <f t="shared" ref="AZ198:AZ199" si="755">AB198+AX198</f>
        <v>1.831911841754144</v>
      </c>
      <c r="BA198" s="100"/>
      <c r="BB198" s="111"/>
      <c r="BC198" s="100"/>
      <c r="BD198" s="100">
        <f t="shared" ref="BD198:BD199" si="756">Q198-AX198</f>
        <v>0.22620132837847073</v>
      </c>
      <c r="BE198" s="100"/>
      <c r="BF198" s="100">
        <f t="shared" ref="BF198:BF199" si="757">Q198-AZ198</f>
        <v>1.2671470802713136E-2</v>
      </c>
      <c r="BG198" s="100"/>
      <c r="BH198" s="100">
        <f t="shared" ref="BH198:BH199" si="758">BF198-BJ198</f>
        <v>-8.2679193822650321E-2</v>
      </c>
      <c r="BI198" s="100"/>
      <c r="BJ198" s="100">
        <f t="shared" ref="BJ198:BJ199" si="759">T198-AU198</f>
        <v>9.5350664625363457E-2</v>
      </c>
      <c r="BK198" s="57"/>
      <c r="BL198" s="28"/>
    </row>
    <row r="199" spans="1:64" ht="13.15" x14ac:dyDescent="0.4">
      <c r="A199" s="206">
        <v>44136</v>
      </c>
      <c r="B199" s="57"/>
      <c r="C199" s="28"/>
      <c r="D199" s="100">
        <f>Data!D192+'Economic Model'!C$63</f>
        <v>1.3832352967823254</v>
      </c>
      <c r="E199" s="101"/>
      <c r="F199" s="102">
        <f>Data!F192+'Economic Model'!C$64</f>
        <v>183.76470588235293</v>
      </c>
      <c r="G199" s="101"/>
      <c r="H199" s="100">
        <f>Data!H192+'Economic Model'!C$65</f>
        <v>4.0791776180267334</v>
      </c>
      <c r="I199" s="101"/>
      <c r="J199" s="103">
        <f>Data!J192+'Economic Model'!C$66</f>
        <v>5.44</v>
      </c>
      <c r="K199" s="92"/>
      <c r="L199" s="16"/>
      <c r="M199" s="100">
        <f t="shared" si="746"/>
        <v>1.3832352967823254</v>
      </c>
      <c r="N199" s="115"/>
      <c r="O199" s="100">
        <f>F199/2000*'Economic Model'!C$32/'Economic Model'!C$30</f>
        <v>0.55785714285714294</v>
      </c>
      <c r="P199" s="100"/>
      <c r="Q199" s="100">
        <f t="shared" si="747"/>
        <v>1.9410924396394682</v>
      </c>
      <c r="R199" s="117"/>
      <c r="S199" s="115"/>
      <c r="T199" s="100">
        <f>H199/'Economic Model'!C$30</f>
        <v>1.456849149295262</v>
      </c>
      <c r="U199" s="115"/>
      <c r="V199" s="100">
        <f>J199/1000*'Economic Model'!C$33</f>
        <v>0.16320000000000001</v>
      </c>
      <c r="W199" s="115"/>
      <c r="X199" s="100">
        <f>('Economic Model'!H$43+'Economic Model'!H$51)/100</f>
        <v>0.21914999999999998</v>
      </c>
      <c r="Y199" s="115"/>
      <c r="Z199" s="100">
        <f t="shared" si="748"/>
        <v>1.839199149295262</v>
      </c>
      <c r="AA199" s="115"/>
      <c r="AB199" s="100">
        <f>'Economic Model'!H$58/100</f>
        <v>0.2135298575757576</v>
      </c>
      <c r="AC199" s="115"/>
      <c r="AD199" s="100">
        <f t="shared" si="749"/>
        <v>2.0527290068710196</v>
      </c>
      <c r="AE199" s="115"/>
      <c r="AF199" s="100">
        <f t="shared" si="750"/>
        <v>1.4948718640138767</v>
      </c>
      <c r="AG199" s="112"/>
      <c r="AH199" s="100"/>
      <c r="AI199" s="100">
        <f>Q199-T199-V199-('Economic Model'!H$49/100)</f>
        <v>0.28254329034420622</v>
      </c>
      <c r="AJ199" s="100"/>
      <c r="AK199" s="100">
        <f t="shared" si="751"/>
        <v>0.10189329034420624</v>
      </c>
      <c r="AL199" s="100"/>
      <c r="AM199" s="100">
        <f t="shared" si="752"/>
        <v>-0.11163656723155135</v>
      </c>
      <c r="AN199" s="87"/>
      <c r="AO199" s="87"/>
      <c r="AP199" s="17"/>
      <c r="AQ199" s="100">
        <f>'Returns per Bu.'!AJ199/'Economic Model'!C$30</f>
        <v>0.4108068097705404</v>
      </c>
      <c r="AR199" s="100"/>
      <c r="AS199" s="100">
        <f t="shared" si="753"/>
        <v>0.85977364244078469</v>
      </c>
      <c r="AT199" s="100"/>
      <c r="AU199" s="100">
        <f>'Returns per Bu.'!AN199/'Economic Model'!C$30</f>
        <v>1.2705804522113251</v>
      </c>
      <c r="AV199" s="112"/>
      <c r="AW199" s="100"/>
      <c r="AX199" s="100">
        <f t="shared" si="754"/>
        <v>1.6529304522113251</v>
      </c>
      <c r="AY199" s="100"/>
      <c r="AZ199" s="100">
        <f t="shared" si="755"/>
        <v>1.8664603097870827</v>
      </c>
      <c r="BA199" s="100"/>
      <c r="BB199" s="111"/>
      <c r="BC199" s="100"/>
      <c r="BD199" s="100">
        <f t="shared" si="756"/>
        <v>0.28816198742814314</v>
      </c>
      <c r="BE199" s="100"/>
      <c r="BF199" s="100">
        <f t="shared" si="757"/>
        <v>7.4632129852385543E-2</v>
      </c>
      <c r="BG199" s="100"/>
      <c r="BH199" s="100">
        <f t="shared" si="758"/>
        <v>-0.11163656723155135</v>
      </c>
      <c r="BI199" s="100"/>
      <c r="BJ199" s="100">
        <f t="shared" si="759"/>
        <v>0.1862686970839369</v>
      </c>
      <c r="BK199" s="57"/>
      <c r="BL199" s="28"/>
    </row>
    <row r="200" spans="1:64" ht="13.15" x14ac:dyDescent="0.4">
      <c r="A200" s="75">
        <v>44166</v>
      </c>
      <c r="B200" s="71"/>
      <c r="C200" s="30"/>
      <c r="D200" s="104">
        <f>Data!D193+'Economic Model'!C$63</f>
        <v>1.2119047499838329</v>
      </c>
      <c r="E200" s="105"/>
      <c r="F200" s="106">
        <f>Data!F193+'Economic Model'!C$64</f>
        <v>204.0595238095238</v>
      </c>
      <c r="G200" s="105"/>
      <c r="H200" s="104">
        <f>Data!H193+'Economic Model'!C$65</f>
        <v>4.254047603834243</v>
      </c>
      <c r="I200" s="105"/>
      <c r="J200" s="107">
        <f>Data!J193+'Economic Model'!C$66</f>
        <v>5.44</v>
      </c>
      <c r="K200" s="94"/>
      <c r="L200" s="78"/>
      <c r="M200" s="104">
        <f t="shared" ref="M200:M208" si="760">D200</f>
        <v>1.2119047499838329</v>
      </c>
      <c r="N200" s="118"/>
      <c r="O200" s="104">
        <f>F200/2000*'Economic Model'!C$32/'Economic Model'!C$30</f>
        <v>0.6194664115646259</v>
      </c>
      <c r="P200" s="104"/>
      <c r="Q200" s="104">
        <f t="shared" ref="Q200:Q208" si="761">M200+O200</f>
        <v>1.8313711615484589</v>
      </c>
      <c r="R200" s="120"/>
      <c r="S200" s="118"/>
      <c r="T200" s="104">
        <f>H200/'Economic Model'!C$30</f>
        <v>1.5193027156550869</v>
      </c>
      <c r="U200" s="118"/>
      <c r="V200" s="104">
        <f>J200/1000*'Economic Model'!C$33</f>
        <v>0.16320000000000001</v>
      </c>
      <c r="W200" s="118"/>
      <c r="X200" s="104">
        <f>('Economic Model'!H$43+'Economic Model'!H$51)/100</f>
        <v>0.21914999999999998</v>
      </c>
      <c r="Y200" s="118"/>
      <c r="Z200" s="104">
        <f t="shared" ref="Z200:Z208" si="762">T200+V200+X200</f>
        <v>1.9016527156550869</v>
      </c>
      <c r="AA200" s="118"/>
      <c r="AB200" s="104">
        <f>'Economic Model'!H$58/100</f>
        <v>0.2135298575757576</v>
      </c>
      <c r="AC200" s="118"/>
      <c r="AD200" s="104">
        <f t="shared" ref="AD200:AD208" si="763">Z200+AB200</f>
        <v>2.1151825732308445</v>
      </c>
      <c r="AE200" s="118"/>
      <c r="AF200" s="104">
        <f t="shared" ref="AF200:AF208" si="764">AD200-O200</f>
        <v>1.4957161616662185</v>
      </c>
      <c r="AG200" s="114"/>
      <c r="AH200" s="104"/>
      <c r="AI200" s="104">
        <f>Q200-T200-V200-('Economic Model'!H$49/100)</f>
        <v>0.110368445893372</v>
      </c>
      <c r="AJ200" s="104"/>
      <c r="AK200" s="104">
        <f t="shared" ref="AK200:AK208" si="765">Q200-Z200</f>
        <v>-7.0281554106627953E-2</v>
      </c>
      <c r="AL200" s="104"/>
      <c r="AM200" s="104">
        <f t="shared" ref="AM200:AM208" si="766">Q200-AD200</f>
        <v>-0.28381141168238555</v>
      </c>
      <c r="AN200" s="89"/>
      <c r="AO200" s="89"/>
      <c r="AP200" s="72"/>
      <c r="AQ200" s="104">
        <f>'Returns per Bu.'!AJ200/'Economic Model'!C$30</f>
        <v>0.4108068097705404</v>
      </c>
      <c r="AR200" s="104"/>
      <c r="AS200" s="104">
        <f t="shared" si="753"/>
        <v>0.86282211047372326</v>
      </c>
      <c r="AT200" s="104"/>
      <c r="AU200" s="104">
        <f>'Returns per Bu.'!AN200/'Economic Model'!C$30</f>
        <v>1.2736289202442637</v>
      </c>
      <c r="AV200" s="114"/>
      <c r="AW200" s="104"/>
      <c r="AX200" s="104">
        <f t="shared" ref="AX200:AX201" si="767">AU200+V200+X200</f>
        <v>1.6559789202442636</v>
      </c>
      <c r="AY200" s="104"/>
      <c r="AZ200" s="104">
        <f t="shared" ref="AZ200:AZ201" si="768">AB200+AX200</f>
        <v>1.8695087778200212</v>
      </c>
      <c r="BA200" s="104"/>
      <c r="BB200" s="113"/>
      <c r="BC200" s="104"/>
      <c r="BD200" s="104">
        <f t="shared" ref="BD200:BD201" si="769">Q200-AX200</f>
        <v>0.17539224130419528</v>
      </c>
      <c r="BE200" s="104"/>
      <c r="BF200" s="104">
        <f t="shared" ref="BF200:BF201" si="770">Q200-AZ200</f>
        <v>-3.8137616271562313E-2</v>
      </c>
      <c r="BG200" s="104"/>
      <c r="BH200" s="104">
        <f t="shared" ref="BH200:BH201" si="771">BF200-BJ200</f>
        <v>-0.28381141168238555</v>
      </c>
      <c r="BI200" s="104"/>
      <c r="BJ200" s="104">
        <f t="shared" ref="BJ200:BJ201" si="772">T200-AU200</f>
        <v>0.24567379541082324</v>
      </c>
      <c r="BK200" s="71"/>
      <c r="BL200" s="28"/>
    </row>
    <row r="201" spans="1:64" ht="13.5" thickBot="1" x14ac:dyDescent="0.45">
      <c r="A201" s="285">
        <v>44197</v>
      </c>
      <c r="B201" s="57"/>
      <c r="C201" s="28"/>
      <c r="D201" s="100">
        <f>Data!D194+'Economic Model'!C$63</f>
        <v>1.3913157976301094</v>
      </c>
      <c r="E201" s="101"/>
      <c r="F201" s="102">
        <f>Data!F194+'Economic Model'!C$64</f>
        <v>216.55263157894737</v>
      </c>
      <c r="G201" s="101"/>
      <c r="H201" s="100">
        <f>Data!H194+'Economic Model'!C$65</f>
        <v>4.9731578990032794</v>
      </c>
      <c r="I201" s="101"/>
      <c r="J201" s="103">
        <f>Data!J194+'Economic Model'!C$66</f>
        <v>5.44</v>
      </c>
      <c r="K201" s="92"/>
      <c r="L201" s="16"/>
      <c r="M201" s="100">
        <f t="shared" si="760"/>
        <v>1.3913157976301094</v>
      </c>
      <c r="N201" s="115"/>
      <c r="O201" s="100">
        <f>F201/2000*'Economic Model'!C$32/'Economic Model'!C$30</f>
        <v>0.6573919172932331</v>
      </c>
      <c r="P201" s="100"/>
      <c r="Q201" s="100">
        <f t="shared" si="761"/>
        <v>2.0487077149233426</v>
      </c>
      <c r="R201" s="117"/>
      <c r="S201" s="115"/>
      <c r="T201" s="100">
        <f>H201/'Economic Model'!C$30</f>
        <v>1.7761278210725999</v>
      </c>
      <c r="U201" s="115"/>
      <c r="V201" s="100">
        <f>J201/1000*'Economic Model'!C$33</f>
        <v>0.16320000000000001</v>
      </c>
      <c r="W201" s="115"/>
      <c r="X201" s="100">
        <f>('Economic Model'!H$43+'Economic Model'!H$51)/100</f>
        <v>0.21914999999999998</v>
      </c>
      <c r="Y201" s="115"/>
      <c r="Z201" s="100">
        <f t="shared" si="762"/>
        <v>2.1584778210726001</v>
      </c>
      <c r="AA201" s="115"/>
      <c r="AB201" s="100">
        <f>'Economic Model'!H$58/100</f>
        <v>0.2135298575757576</v>
      </c>
      <c r="AC201" s="115"/>
      <c r="AD201" s="100">
        <f t="shared" si="763"/>
        <v>2.3720076786483579</v>
      </c>
      <c r="AE201" s="115"/>
      <c r="AF201" s="100">
        <f t="shared" si="764"/>
        <v>1.7146157613551249</v>
      </c>
      <c r="AG201" s="112"/>
      <c r="AH201" s="100"/>
      <c r="AI201" s="100">
        <f>Q201-T201-V201-('Economic Model'!H$49/100)</f>
        <v>7.0879893850742642E-2</v>
      </c>
      <c r="AJ201" s="100"/>
      <c r="AK201" s="100">
        <f t="shared" si="765"/>
        <v>-0.10977010614925753</v>
      </c>
      <c r="AL201" s="100"/>
      <c r="AM201" s="100">
        <f t="shared" si="766"/>
        <v>-0.32329996372501535</v>
      </c>
      <c r="AN201" s="87"/>
      <c r="AO201" s="87"/>
      <c r="AP201" s="17"/>
      <c r="AQ201" s="100">
        <f>'Returns per Bu.'!AJ201/'Economic Model'!C$30</f>
        <v>0.4108068097705404</v>
      </c>
      <c r="AR201" s="100"/>
      <c r="AS201" s="100">
        <f t="shared" si="753"/>
        <v>0.86587057850666183</v>
      </c>
      <c r="AT201" s="100"/>
      <c r="AU201" s="100">
        <f>'Returns per Bu.'!AN201/'Economic Model'!C$30</f>
        <v>1.2766773882772022</v>
      </c>
      <c r="AV201" s="112"/>
      <c r="AW201" s="100"/>
      <c r="AX201" s="100">
        <f t="shared" si="767"/>
        <v>1.6590273882772022</v>
      </c>
      <c r="AY201" s="100"/>
      <c r="AZ201" s="100">
        <f t="shared" si="768"/>
        <v>1.8725572458529598</v>
      </c>
      <c r="BA201" s="100"/>
      <c r="BB201" s="111"/>
      <c r="BC201" s="100"/>
      <c r="BD201" s="100">
        <f t="shared" si="769"/>
        <v>0.38968032664614038</v>
      </c>
      <c r="BE201" s="100"/>
      <c r="BF201" s="100">
        <f t="shared" si="770"/>
        <v>0.17615046907038279</v>
      </c>
      <c r="BG201" s="100"/>
      <c r="BH201" s="100">
        <f t="shared" si="771"/>
        <v>-0.3232999637250149</v>
      </c>
      <c r="BI201" s="100"/>
      <c r="BJ201" s="100">
        <f t="shared" si="772"/>
        <v>0.49945043279539769</v>
      </c>
      <c r="BK201" s="57"/>
      <c r="BL201" s="28"/>
    </row>
    <row r="202" spans="1:64" ht="13.15" hidden="1" x14ac:dyDescent="0.4">
      <c r="A202" s="206">
        <v>44228</v>
      </c>
      <c r="B202" s="57"/>
      <c r="C202" s="28"/>
      <c r="D202" s="100">
        <f>Data!D195+'Economic Model'!C$63</f>
        <v>0</v>
      </c>
      <c r="E202" s="101"/>
      <c r="F202" s="102">
        <f>Data!F195+'Economic Model'!C$64</f>
        <v>0</v>
      </c>
      <c r="G202" s="101"/>
      <c r="H202" s="100">
        <f>Data!H195+'Economic Model'!C$65</f>
        <v>0</v>
      </c>
      <c r="I202" s="101"/>
      <c r="J202" s="103">
        <f>Data!J195+'Economic Model'!C$66</f>
        <v>0</v>
      </c>
      <c r="K202" s="92"/>
      <c r="L202" s="16"/>
      <c r="M202" s="100">
        <f t="shared" si="760"/>
        <v>0</v>
      </c>
      <c r="N202" s="115"/>
      <c r="O202" s="100">
        <f>F202/2000*'Economic Model'!C$32/'Economic Model'!C$30</f>
        <v>0</v>
      </c>
      <c r="P202" s="100"/>
      <c r="Q202" s="100">
        <f t="shared" si="761"/>
        <v>0</v>
      </c>
      <c r="R202" s="117"/>
      <c r="S202" s="115"/>
      <c r="T202" s="100">
        <f>H202/'Economic Model'!C$30</f>
        <v>0</v>
      </c>
      <c r="U202" s="115"/>
      <c r="V202" s="100">
        <f>J202/1000*'Economic Model'!C$33</f>
        <v>0</v>
      </c>
      <c r="W202" s="115"/>
      <c r="X202" s="100">
        <f>('Economic Model'!H$43+'Economic Model'!H$51)/100</f>
        <v>0.21914999999999998</v>
      </c>
      <c r="Y202" s="115"/>
      <c r="Z202" s="100">
        <f t="shared" si="762"/>
        <v>0.21914999999999998</v>
      </c>
      <c r="AA202" s="115"/>
      <c r="AB202" s="100">
        <f>'Economic Model'!H$58/100</f>
        <v>0.2135298575757576</v>
      </c>
      <c r="AC202" s="115"/>
      <c r="AD202" s="100">
        <f t="shared" si="763"/>
        <v>0.43267985757575755</v>
      </c>
      <c r="AE202" s="115"/>
      <c r="AF202" s="100">
        <f t="shared" si="764"/>
        <v>0.43267985757575755</v>
      </c>
      <c r="AG202" s="112"/>
      <c r="AH202" s="100"/>
      <c r="AI202" s="100">
        <f>Q202-T202-V202-('Economic Model'!H$49/100)</f>
        <v>-3.85E-2</v>
      </c>
      <c r="AJ202" s="100"/>
      <c r="AK202" s="100">
        <f t="shared" si="765"/>
        <v>-0.21914999999999998</v>
      </c>
      <c r="AL202" s="100"/>
      <c r="AM202" s="100">
        <f t="shared" si="766"/>
        <v>-0.43267985757575755</v>
      </c>
      <c r="AN202" s="87"/>
      <c r="AO202" s="87"/>
      <c r="AP202" s="17"/>
      <c r="AQ202" s="100">
        <f>'Returns per Bu.'!AJ202/'Economic Model'!C$30</f>
        <v>0.4108068097705404</v>
      </c>
      <c r="AR202" s="100"/>
      <c r="AS202" s="100">
        <f t="shared" si="753"/>
        <v>0.86891904653960039</v>
      </c>
      <c r="AT202" s="100"/>
      <c r="AU202" s="100">
        <f>'Returns per Bu.'!AN202/'Economic Model'!C$30</f>
        <v>1.2797258563101408</v>
      </c>
      <c r="AV202" s="112"/>
      <c r="AW202" s="100"/>
      <c r="AX202" s="100"/>
      <c r="AY202" s="100"/>
      <c r="AZ202" s="100"/>
      <c r="BA202" s="100"/>
      <c r="BB202" s="111"/>
      <c r="BC202" s="100"/>
      <c r="BD202" s="100"/>
      <c r="BE202" s="100"/>
      <c r="BF202" s="100"/>
      <c r="BG202" s="100"/>
      <c r="BH202" s="100"/>
      <c r="BI202" s="100"/>
      <c r="BJ202" s="100"/>
      <c r="BK202" s="57"/>
      <c r="BL202" s="28"/>
    </row>
    <row r="203" spans="1:64" ht="13.15" hidden="1" x14ac:dyDescent="0.4">
      <c r="A203" s="206">
        <v>44256</v>
      </c>
      <c r="B203" s="57"/>
      <c r="C203" s="28"/>
      <c r="D203" s="100">
        <f>Data!D196+'Economic Model'!C$63</f>
        <v>0</v>
      </c>
      <c r="E203" s="101"/>
      <c r="F203" s="102">
        <f>Data!F196+'Economic Model'!C$64</f>
        <v>0</v>
      </c>
      <c r="G203" s="101"/>
      <c r="H203" s="100">
        <f>Data!H196+'Economic Model'!C$65</f>
        <v>0</v>
      </c>
      <c r="I203" s="101"/>
      <c r="J203" s="103">
        <f>Data!J196+'Economic Model'!C$66</f>
        <v>0</v>
      </c>
      <c r="K203" s="92"/>
      <c r="L203" s="16"/>
      <c r="M203" s="100">
        <f t="shared" si="760"/>
        <v>0</v>
      </c>
      <c r="N203" s="115"/>
      <c r="O203" s="100">
        <f>F203/2000*'Economic Model'!C$32/'Economic Model'!C$30</f>
        <v>0</v>
      </c>
      <c r="P203" s="100"/>
      <c r="Q203" s="100">
        <f t="shared" si="761"/>
        <v>0</v>
      </c>
      <c r="R203" s="117"/>
      <c r="S203" s="115"/>
      <c r="T203" s="100">
        <f>H203/'Economic Model'!C$30</f>
        <v>0</v>
      </c>
      <c r="U203" s="115"/>
      <c r="V203" s="100">
        <f>J203/1000*'Economic Model'!C$33</f>
        <v>0</v>
      </c>
      <c r="W203" s="115"/>
      <c r="X203" s="100">
        <f>('Economic Model'!H$43+'Economic Model'!H$51)/100</f>
        <v>0.21914999999999998</v>
      </c>
      <c r="Y203" s="115"/>
      <c r="Z203" s="100">
        <f t="shared" si="762"/>
        <v>0.21914999999999998</v>
      </c>
      <c r="AA203" s="115"/>
      <c r="AB203" s="100">
        <f>'Economic Model'!H$58/100</f>
        <v>0.2135298575757576</v>
      </c>
      <c r="AC203" s="115"/>
      <c r="AD203" s="100">
        <f t="shared" si="763"/>
        <v>0.43267985757575755</v>
      </c>
      <c r="AE203" s="115"/>
      <c r="AF203" s="100">
        <f t="shared" si="764"/>
        <v>0.43267985757575755</v>
      </c>
      <c r="AG203" s="112"/>
      <c r="AH203" s="100"/>
      <c r="AI203" s="100">
        <f>Q203-T203-V203-('Economic Model'!H$49/100)</f>
        <v>-3.85E-2</v>
      </c>
      <c r="AJ203" s="100"/>
      <c r="AK203" s="100">
        <f t="shared" si="765"/>
        <v>-0.21914999999999998</v>
      </c>
      <c r="AL203" s="100"/>
      <c r="AM203" s="100">
        <f t="shared" si="766"/>
        <v>-0.43267985757575755</v>
      </c>
      <c r="AN203" s="87"/>
      <c r="AO203" s="87"/>
      <c r="AP203" s="17"/>
      <c r="AQ203" s="100">
        <f>'Returns per Bu.'!AJ203/'Economic Model'!C$30</f>
        <v>0.4108068097705404</v>
      </c>
      <c r="AR203" s="100"/>
      <c r="AS203" s="100">
        <f t="shared" si="753"/>
        <v>0.87196751457253896</v>
      </c>
      <c r="AT203" s="100"/>
      <c r="AU203" s="100">
        <f>'Returns per Bu.'!AN203/'Economic Model'!C$30</f>
        <v>1.2827743243430794</v>
      </c>
      <c r="AV203" s="112"/>
      <c r="AW203" s="100"/>
      <c r="AX203" s="100"/>
      <c r="AY203" s="100"/>
      <c r="AZ203" s="100"/>
      <c r="BA203" s="100"/>
      <c r="BB203" s="111"/>
      <c r="BC203" s="100"/>
      <c r="BD203" s="100"/>
      <c r="BE203" s="100"/>
      <c r="BF203" s="100"/>
      <c r="BG203" s="100"/>
      <c r="BH203" s="100"/>
      <c r="BI203" s="100"/>
      <c r="BJ203" s="100"/>
      <c r="BK203" s="57"/>
      <c r="BL203" s="28"/>
    </row>
    <row r="204" spans="1:64" ht="13.15" hidden="1" x14ac:dyDescent="0.4">
      <c r="A204" s="206">
        <v>44287</v>
      </c>
      <c r="B204" s="57"/>
      <c r="C204" s="28"/>
      <c r="D204" s="100">
        <f>Data!D197+'Economic Model'!C$63</f>
        <v>0</v>
      </c>
      <c r="E204" s="101"/>
      <c r="F204" s="102">
        <f>Data!F197+'Economic Model'!C$64</f>
        <v>0</v>
      </c>
      <c r="G204" s="101"/>
      <c r="H204" s="100">
        <f>Data!H197+'Economic Model'!C$65</f>
        <v>0</v>
      </c>
      <c r="I204" s="101"/>
      <c r="J204" s="103">
        <f>Data!J197+'Economic Model'!C$66</f>
        <v>0</v>
      </c>
      <c r="K204" s="92"/>
      <c r="L204" s="16"/>
      <c r="M204" s="100">
        <f t="shared" si="760"/>
        <v>0</v>
      </c>
      <c r="N204" s="115"/>
      <c r="O204" s="100">
        <f>F204/2000*'Economic Model'!C$32/'Economic Model'!C$30</f>
        <v>0</v>
      </c>
      <c r="P204" s="100"/>
      <c r="Q204" s="100">
        <f t="shared" si="761"/>
        <v>0</v>
      </c>
      <c r="R204" s="117"/>
      <c r="S204" s="115"/>
      <c r="T204" s="100">
        <f>H204/'Economic Model'!C$30</f>
        <v>0</v>
      </c>
      <c r="U204" s="115"/>
      <c r="V204" s="100">
        <f>J204/1000*'Economic Model'!C$33</f>
        <v>0</v>
      </c>
      <c r="W204" s="115"/>
      <c r="X204" s="100">
        <f>('Economic Model'!H$43+'Economic Model'!H$51)/100</f>
        <v>0.21914999999999998</v>
      </c>
      <c r="Y204" s="115"/>
      <c r="Z204" s="100">
        <f t="shared" si="762"/>
        <v>0.21914999999999998</v>
      </c>
      <c r="AA204" s="115"/>
      <c r="AB204" s="100">
        <f>'Economic Model'!H$58/100</f>
        <v>0.2135298575757576</v>
      </c>
      <c r="AC204" s="115"/>
      <c r="AD204" s="100">
        <f t="shared" si="763"/>
        <v>0.43267985757575755</v>
      </c>
      <c r="AE204" s="115"/>
      <c r="AF204" s="100">
        <f t="shared" si="764"/>
        <v>0.43267985757575755</v>
      </c>
      <c r="AG204" s="112"/>
      <c r="AH204" s="100"/>
      <c r="AI204" s="100">
        <f>Q204-T204-V204-('Economic Model'!H$49/100)</f>
        <v>-3.85E-2</v>
      </c>
      <c r="AJ204" s="100"/>
      <c r="AK204" s="100">
        <f t="shared" si="765"/>
        <v>-0.21914999999999998</v>
      </c>
      <c r="AL204" s="100"/>
      <c r="AM204" s="100">
        <f t="shared" si="766"/>
        <v>-0.43267985757575755</v>
      </c>
      <c r="AN204" s="87"/>
      <c r="AO204" s="87"/>
      <c r="AP204" s="17"/>
      <c r="AQ204" s="100">
        <f>'Returns per Bu.'!AJ204/'Economic Model'!C$30</f>
        <v>0.4108068097705404</v>
      </c>
      <c r="AR204" s="100"/>
      <c r="AS204" s="100">
        <f t="shared" si="753"/>
        <v>0.87501598260547753</v>
      </c>
      <c r="AT204" s="100"/>
      <c r="AU204" s="100">
        <f>'Returns per Bu.'!AN204/'Economic Model'!C$30</f>
        <v>1.2858227923760179</v>
      </c>
      <c r="AV204" s="112"/>
      <c r="AW204" s="100"/>
      <c r="AX204" s="100"/>
      <c r="AY204" s="100"/>
      <c r="AZ204" s="100"/>
      <c r="BA204" s="100"/>
      <c r="BB204" s="111"/>
      <c r="BC204" s="100"/>
      <c r="BD204" s="100"/>
      <c r="BE204" s="100"/>
      <c r="BF204" s="100"/>
      <c r="BG204" s="100"/>
      <c r="BH204" s="100"/>
      <c r="BI204" s="100"/>
      <c r="BJ204" s="100"/>
      <c r="BK204" s="57"/>
      <c r="BL204" s="28"/>
    </row>
    <row r="205" spans="1:64" ht="13.15" hidden="1" x14ac:dyDescent="0.4">
      <c r="A205" s="206">
        <v>44317</v>
      </c>
      <c r="B205" s="57"/>
      <c r="C205" s="28"/>
      <c r="D205" s="100">
        <f>Data!D198+'Economic Model'!C$63</f>
        <v>0</v>
      </c>
      <c r="E205" s="101"/>
      <c r="F205" s="102">
        <f>Data!F198+'Economic Model'!C$64</f>
        <v>0</v>
      </c>
      <c r="G205" s="101"/>
      <c r="H205" s="100">
        <f>Data!H198+'Economic Model'!C$65</f>
        <v>0</v>
      </c>
      <c r="I205" s="101"/>
      <c r="J205" s="103">
        <f>Data!J198+'Economic Model'!C$66</f>
        <v>0</v>
      </c>
      <c r="K205" s="92"/>
      <c r="L205" s="16"/>
      <c r="M205" s="100">
        <f t="shared" si="760"/>
        <v>0</v>
      </c>
      <c r="N205" s="115"/>
      <c r="O205" s="100">
        <f>F205/2000*'Economic Model'!C$32/'Economic Model'!C$30</f>
        <v>0</v>
      </c>
      <c r="P205" s="100"/>
      <c r="Q205" s="100">
        <f t="shared" si="761"/>
        <v>0</v>
      </c>
      <c r="R205" s="117"/>
      <c r="S205" s="115"/>
      <c r="T205" s="100">
        <f>H205/'Economic Model'!C$30</f>
        <v>0</v>
      </c>
      <c r="U205" s="115"/>
      <c r="V205" s="100">
        <f>J205/1000*'Economic Model'!C$33</f>
        <v>0</v>
      </c>
      <c r="W205" s="115"/>
      <c r="X205" s="100">
        <f>('Economic Model'!H$43+'Economic Model'!H$51)/100</f>
        <v>0.21914999999999998</v>
      </c>
      <c r="Y205" s="115"/>
      <c r="Z205" s="100">
        <f t="shared" si="762"/>
        <v>0.21914999999999998</v>
      </c>
      <c r="AA205" s="115"/>
      <c r="AB205" s="100">
        <f>'Economic Model'!H$58/100</f>
        <v>0.2135298575757576</v>
      </c>
      <c r="AC205" s="115"/>
      <c r="AD205" s="100">
        <f t="shared" si="763"/>
        <v>0.43267985757575755</v>
      </c>
      <c r="AE205" s="115"/>
      <c r="AF205" s="100">
        <f t="shared" si="764"/>
        <v>0.43267985757575755</v>
      </c>
      <c r="AG205" s="112"/>
      <c r="AH205" s="100"/>
      <c r="AI205" s="100">
        <f>Q205-T205-V205-('Economic Model'!H$49/100)</f>
        <v>-3.85E-2</v>
      </c>
      <c r="AJ205" s="100"/>
      <c r="AK205" s="100">
        <f t="shared" si="765"/>
        <v>-0.21914999999999998</v>
      </c>
      <c r="AL205" s="100"/>
      <c r="AM205" s="100">
        <f t="shared" si="766"/>
        <v>-0.43267985757575755</v>
      </c>
      <c r="AN205" s="87"/>
      <c r="AO205" s="87"/>
      <c r="AP205" s="17"/>
      <c r="AQ205" s="100">
        <f>'Returns per Bu.'!AJ205/'Economic Model'!C$30</f>
        <v>0.4108068097705404</v>
      </c>
      <c r="AR205" s="100"/>
      <c r="AS205" s="100">
        <f t="shared" si="753"/>
        <v>0.87806445063841609</v>
      </c>
      <c r="AT205" s="100"/>
      <c r="AU205" s="100">
        <f>'Returns per Bu.'!AN205/'Economic Model'!C$30</f>
        <v>1.2888712604089565</v>
      </c>
      <c r="AV205" s="112"/>
      <c r="AW205" s="100"/>
      <c r="AX205" s="100"/>
      <c r="AY205" s="100"/>
      <c r="AZ205" s="100"/>
      <c r="BA205" s="100"/>
      <c r="BB205" s="111"/>
      <c r="BC205" s="100"/>
      <c r="BD205" s="100"/>
      <c r="BE205" s="100"/>
      <c r="BF205" s="100"/>
      <c r="BG205" s="100"/>
      <c r="BH205" s="100"/>
      <c r="BI205" s="100"/>
      <c r="BJ205" s="100"/>
      <c r="BK205" s="57"/>
      <c r="BL205" s="28"/>
    </row>
    <row r="206" spans="1:64" ht="13.15" hidden="1" x14ac:dyDescent="0.4">
      <c r="A206" s="206">
        <v>44348</v>
      </c>
      <c r="B206" s="57"/>
      <c r="C206" s="28"/>
      <c r="D206" s="100">
        <f>Data!D199+'Economic Model'!C$63</f>
        <v>0</v>
      </c>
      <c r="E206" s="101"/>
      <c r="F206" s="102">
        <f>Data!F199+'Economic Model'!C$64</f>
        <v>0</v>
      </c>
      <c r="G206" s="101"/>
      <c r="H206" s="100">
        <f>Data!H199+'Economic Model'!C$65</f>
        <v>0</v>
      </c>
      <c r="I206" s="101"/>
      <c r="J206" s="103">
        <f>Data!J199+'Economic Model'!C$66</f>
        <v>0</v>
      </c>
      <c r="K206" s="92"/>
      <c r="L206" s="16"/>
      <c r="M206" s="100">
        <f t="shared" si="760"/>
        <v>0</v>
      </c>
      <c r="N206" s="115"/>
      <c r="O206" s="100">
        <f>F206/2000*'Economic Model'!C$32/'Economic Model'!C$30</f>
        <v>0</v>
      </c>
      <c r="P206" s="100"/>
      <c r="Q206" s="100">
        <f t="shared" si="761"/>
        <v>0</v>
      </c>
      <c r="R206" s="117"/>
      <c r="S206" s="115"/>
      <c r="T206" s="100">
        <f>H206/'Economic Model'!C$30</f>
        <v>0</v>
      </c>
      <c r="U206" s="115"/>
      <c r="V206" s="100">
        <f>J206/1000*'Economic Model'!C$33</f>
        <v>0</v>
      </c>
      <c r="W206" s="115"/>
      <c r="X206" s="100">
        <f>('Economic Model'!H$43+'Economic Model'!H$51)/100</f>
        <v>0.21914999999999998</v>
      </c>
      <c r="Y206" s="115"/>
      <c r="Z206" s="100">
        <f t="shared" si="762"/>
        <v>0.21914999999999998</v>
      </c>
      <c r="AA206" s="115"/>
      <c r="AB206" s="100">
        <f>'Economic Model'!H$58/100</f>
        <v>0.2135298575757576</v>
      </c>
      <c r="AC206" s="115"/>
      <c r="AD206" s="100">
        <f t="shared" si="763"/>
        <v>0.43267985757575755</v>
      </c>
      <c r="AE206" s="115"/>
      <c r="AF206" s="100">
        <f t="shared" si="764"/>
        <v>0.43267985757575755</v>
      </c>
      <c r="AG206" s="112"/>
      <c r="AH206" s="100"/>
      <c r="AI206" s="100">
        <f>Q206-T206-V206-('Economic Model'!H$49/100)</f>
        <v>-3.85E-2</v>
      </c>
      <c r="AJ206" s="100"/>
      <c r="AK206" s="100">
        <f t="shared" si="765"/>
        <v>-0.21914999999999998</v>
      </c>
      <c r="AL206" s="100"/>
      <c r="AM206" s="100">
        <f t="shared" si="766"/>
        <v>-0.43267985757575755</v>
      </c>
      <c r="AN206" s="87"/>
      <c r="AO206" s="87"/>
      <c r="AP206" s="17"/>
      <c r="AQ206" s="100">
        <f>'Returns per Bu.'!AJ206/'Economic Model'!C$30</f>
        <v>0.4108068097705404</v>
      </c>
      <c r="AR206" s="100"/>
      <c r="AS206" s="100">
        <f t="shared" si="753"/>
        <v>0.88111291867135466</v>
      </c>
      <c r="AT206" s="100"/>
      <c r="AU206" s="100">
        <f>'Returns per Bu.'!AN206/'Economic Model'!C$30</f>
        <v>1.2919197284418951</v>
      </c>
      <c r="AV206" s="112"/>
      <c r="AW206" s="100"/>
      <c r="AX206" s="100"/>
      <c r="AY206" s="100"/>
      <c r="AZ206" s="100"/>
      <c r="BA206" s="100"/>
      <c r="BB206" s="111"/>
      <c r="BC206" s="100"/>
      <c r="BD206" s="100"/>
      <c r="BE206" s="100"/>
      <c r="BF206" s="100"/>
      <c r="BG206" s="100"/>
      <c r="BH206" s="100"/>
      <c r="BI206" s="100"/>
      <c r="BJ206" s="100"/>
      <c r="BK206" s="57"/>
      <c r="BL206" s="28"/>
    </row>
    <row r="207" spans="1:64" ht="13.15" hidden="1" x14ac:dyDescent="0.4">
      <c r="A207" s="206">
        <v>44378</v>
      </c>
      <c r="B207" s="57"/>
      <c r="C207" s="28"/>
      <c r="D207" s="100">
        <f>Data!D200+'Economic Model'!C$63</f>
        <v>0</v>
      </c>
      <c r="E207" s="101"/>
      <c r="F207" s="102">
        <f>Data!F200+'Economic Model'!C$64</f>
        <v>0</v>
      </c>
      <c r="G207" s="101"/>
      <c r="H207" s="100">
        <f>Data!H200+'Economic Model'!C$65</f>
        <v>0</v>
      </c>
      <c r="I207" s="101"/>
      <c r="J207" s="103">
        <f>Data!J200+'Economic Model'!C$66</f>
        <v>0</v>
      </c>
      <c r="K207" s="92"/>
      <c r="L207" s="16"/>
      <c r="M207" s="100">
        <f t="shared" si="760"/>
        <v>0</v>
      </c>
      <c r="N207" s="115"/>
      <c r="O207" s="100">
        <f>F207/2000*'Economic Model'!C$32/'Economic Model'!C$30</f>
        <v>0</v>
      </c>
      <c r="P207" s="100"/>
      <c r="Q207" s="100">
        <f t="shared" si="761"/>
        <v>0</v>
      </c>
      <c r="R207" s="117"/>
      <c r="S207" s="115"/>
      <c r="T207" s="100">
        <f>H207/'Economic Model'!C$30</f>
        <v>0</v>
      </c>
      <c r="U207" s="115"/>
      <c r="V207" s="100">
        <f>J207/1000*'Economic Model'!C$33</f>
        <v>0</v>
      </c>
      <c r="W207" s="115"/>
      <c r="X207" s="100">
        <f>('Economic Model'!H$43+'Economic Model'!H$51)/100</f>
        <v>0.21914999999999998</v>
      </c>
      <c r="Y207" s="115"/>
      <c r="Z207" s="100">
        <f t="shared" si="762"/>
        <v>0.21914999999999998</v>
      </c>
      <c r="AA207" s="115"/>
      <c r="AB207" s="100">
        <f>'Economic Model'!H$58/100</f>
        <v>0.2135298575757576</v>
      </c>
      <c r="AC207" s="115"/>
      <c r="AD207" s="100">
        <f t="shared" si="763"/>
        <v>0.43267985757575755</v>
      </c>
      <c r="AE207" s="115"/>
      <c r="AF207" s="100">
        <f t="shared" si="764"/>
        <v>0.43267985757575755</v>
      </c>
      <c r="AG207" s="112"/>
      <c r="AH207" s="100"/>
      <c r="AI207" s="100">
        <f>Q207-T207-V207-('Economic Model'!H$49/100)</f>
        <v>-3.85E-2</v>
      </c>
      <c r="AJ207" s="100"/>
      <c r="AK207" s="100">
        <f t="shared" si="765"/>
        <v>-0.21914999999999998</v>
      </c>
      <c r="AL207" s="100"/>
      <c r="AM207" s="100">
        <f t="shared" si="766"/>
        <v>-0.43267985757575755</v>
      </c>
      <c r="AN207" s="87"/>
      <c r="AO207" s="87"/>
      <c r="AP207" s="17"/>
      <c r="AQ207" s="100">
        <f>'Returns per Bu.'!AJ207/'Economic Model'!C$30</f>
        <v>0.4108068097705404</v>
      </c>
      <c r="AR207" s="100"/>
      <c r="AS207" s="100">
        <f t="shared" si="753"/>
        <v>0.88416138670429323</v>
      </c>
      <c r="AT207" s="100"/>
      <c r="AU207" s="100">
        <f>'Returns per Bu.'!AN207/'Economic Model'!C$30</f>
        <v>1.2949681964748336</v>
      </c>
      <c r="AV207" s="112"/>
      <c r="AW207" s="100"/>
      <c r="AX207" s="100"/>
      <c r="AY207" s="100"/>
      <c r="AZ207" s="100"/>
      <c r="BA207" s="100"/>
      <c r="BB207" s="111"/>
      <c r="BC207" s="100"/>
      <c r="BD207" s="100"/>
      <c r="BE207" s="100"/>
      <c r="BF207" s="100"/>
      <c r="BG207" s="100"/>
      <c r="BH207" s="100"/>
      <c r="BI207" s="100"/>
      <c r="BJ207" s="100"/>
      <c r="BK207" s="57"/>
      <c r="BL207" s="28"/>
    </row>
    <row r="208" spans="1:64" ht="13.5" hidden="1" thickBot="1" x14ac:dyDescent="0.45">
      <c r="A208" s="206">
        <v>44409</v>
      </c>
      <c r="B208" s="57"/>
      <c r="C208" s="28"/>
      <c r="D208" s="100">
        <f>Data!D201+'Economic Model'!C$63</f>
        <v>0</v>
      </c>
      <c r="E208" s="101"/>
      <c r="F208" s="102">
        <f>Data!F201+'Economic Model'!C$64</f>
        <v>0</v>
      </c>
      <c r="G208" s="101"/>
      <c r="H208" s="100">
        <f>Data!H201+'Economic Model'!C$65</f>
        <v>0</v>
      </c>
      <c r="I208" s="101"/>
      <c r="J208" s="103">
        <f>Data!J201+'Economic Model'!C$66</f>
        <v>0</v>
      </c>
      <c r="K208" s="92"/>
      <c r="L208" s="16"/>
      <c r="M208" s="100">
        <f t="shared" si="760"/>
        <v>0</v>
      </c>
      <c r="N208" s="115"/>
      <c r="O208" s="100">
        <f>F208/2000*'Economic Model'!C$32/'Economic Model'!C$30</f>
        <v>0</v>
      </c>
      <c r="P208" s="100"/>
      <c r="Q208" s="100">
        <f t="shared" si="761"/>
        <v>0</v>
      </c>
      <c r="R208" s="117"/>
      <c r="S208" s="115"/>
      <c r="T208" s="100">
        <f>H208/'Economic Model'!C$30</f>
        <v>0</v>
      </c>
      <c r="U208" s="115"/>
      <c r="V208" s="100">
        <f>J208/1000*'Economic Model'!C$33</f>
        <v>0</v>
      </c>
      <c r="W208" s="115"/>
      <c r="X208" s="100">
        <f>('Economic Model'!H$43+'Economic Model'!H$51)/100</f>
        <v>0.21914999999999998</v>
      </c>
      <c r="Y208" s="115"/>
      <c r="Z208" s="100">
        <f t="shared" si="762"/>
        <v>0.21914999999999998</v>
      </c>
      <c r="AA208" s="115"/>
      <c r="AB208" s="100">
        <f>'Economic Model'!H$58/100</f>
        <v>0.2135298575757576</v>
      </c>
      <c r="AC208" s="115"/>
      <c r="AD208" s="100">
        <f t="shared" si="763"/>
        <v>0.43267985757575755</v>
      </c>
      <c r="AE208" s="115"/>
      <c r="AF208" s="100">
        <f t="shared" si="764"/>
        <v>0.43267985757575755</v>
      </c>
      <c r="AG208" s="112"/>
      <c r="AH208" s="100"/>
      <c r="AI208" s="100">
        <f>Q208-T208-V208-('Economic Model'!H$49/100)</f>
        <v>-3.85E-2</v>
      </c>
      <c r="AJ208" s="100"/>
      <c r="AK208" s="100">
        <f t="shared" si="765"/>
        <v>-0.21914999999999998</v>
      </c>
      <c r="AL208" s="100"/>
      <c r="AM208" s="100">
        <f t="shared" si="766"/>
        <v>-0.43267985757575755</v>
      </c>
      <c r="AN208" s="87"/>
      <c r="AO208" s="87"/>
      <c r="AP208" s="17"/>
      <c r="AQ208" s="100">
        <f>'Returns per Bu.'!AJ208/'Economic Model'!C$30</f>
        <v>0.4108068097705404</v>
      </c>
      <c r="AR208" s="100"/>
      <c r="AS208" s="100">
        <f t="shared" si="753"/>
        <v>0.8872098547372318</v>
      </c>
      <c r="AT208" s="100"/>
      <c r="AU208" s="100">
        <f>'Returns per Bu.'!AN208/'Economic Model'!C$30</f>
        <v>1.2980166645077722</v>
      </c>
      <c r="AV208" s="112"/>
      <c r="AW208" s="100"/>
      <c r="AX208" s="100"/>
      <c r="AY208" s="100"/>
      <c r="AZ208" s="100"/>
      <c r="BA208" s="100"/>
      <c r="BB208" s="111"/>
      <c r="BC208" s="100"/>
      <c r="BD208" s="100"/>
      <c r="BE208" s="100"/>
      <c r="BF208" s="100"/>
      <c r="BG208" s="100"/>
      <c r="BH208" s="100"/>
      <c r="BI208" s="100"/>
      <c r="BJ208" s="100"/>
      <c r="BK208" s="57"/>
      <c r="BL208" s="28"/>
    </row>
    <row r="209" spans="1:63" ht="13.15" x14ac:dyDescent="0.4">
      <c r="A209" s="304"/>
      <c r="B209" s="302"/>
      <c r="C209" s="302"/>
      <c r="D209" s="302"/>
      <c r="E209" s="302"/>
      <c r="F209" s="302"/>
      <c r="G209" s="302"/>
      <c r="H209" s="302"/>
      <c r="I209" s="302"/>
      <c r="J209" s="347"/>
      <c r="K209" s="348"/>
      <c r="L209" s="349"/>
      <c r="M209" s="350"/>
      <c r="N209" s="350"/>
      <c r="O209" s="350"/>
      <c r="P209" s="350"/>
      <c r="Q209" s="350"/>
      <c r="R209" s="349"/>
      <c r="S209" s="349"/>
      <c r="T209" s="349"/>
      <c r="U209" s="349"/>
      <c r="V209" s="349"/>
      <c r="W209" s="349"/>
      <c r="X209" s="349"/>
      <c r="Y209" s="349"/>
      <c r="Z209" s="349"/>
      <c r="AA209" s="349"/>
      <c r="AB209" s="349"/>
      <c r="AC209" s="349"/>
      <c r="AD209" s="350"/>
      <c r="AE209" s="350"/>
      <c r="AF209" s="350"/>
      <c r="AG209" s="348"/>
      <c r="AH209" s="348"/>
      <c r="AI209" s="348"/>
      <c r="AJ209" s="348"/>
      <c r="AK209" s="350"/>
      <c r="AL209" s="351"/>
      <c r="AM209" s="352"/>
      <c r="AN209" s="302"/>
      <c r="AO209" s="302"/>
      <c r="AP209" s="302"/>
      <c r="AQ209" s="302"/>
      <c r="AR209" s="302"/>
      <c r="AS209" s="302"/>
      <c r="AT209" s="302"/>
      <c r="AU209" s="302"/>
      <c r="AV209" s="302"/>
      <c r="AW209" s="302"/>
      <c r="AX209" s="302"/>
      <c r="AY209" s="302"/>
      <c r="AZ209" s="302"/>
      <c r="BA209" s="302"/>
      <c r="BB209" s="302"/>
      <c r="BC209" s="302"/>
      <c r="BD209" s="302"/>
      <c r="BE209" s="302"/>
      <c r="BF209" s="302"/>
      <c r="BG209" s="302"/>
      <c r="BH209" s="302"/>
      <c r="BI209" s="302"/>
      <c r="BJ209" s="302"/>
      <c r="BK209" s="302"/>
    </row>
    <row r="210" spans="1:63" x14ac:dyDescent="0.35">
      <c r="A210" s="410" t="s">
        <v>234</v>
      </c>
      <c r="B210" s="411"/>
      <c r="C210" s="411"/>
      <c r="D210" s="411"/>
      <c r="E210" s="411"/>
      <c r="F210" s="411"/>
      <c r="G210" s="411"/>
      <c r="H210" s="411"/>
      <c r="I210" s="411"/>
      <c r="J210" s="411"/>
    </row>
    <row r="211" spans="1:63" x14ac:dyDescent="0.35">
      <c r="A211" s="410" t="s">
        <v>239</v>
      </c>
      <c r="B211" s="411"/>
      <c r="C211" s="411"/>
      <c r="D211" s="411"/>
      <c r="E211" s="411"/>
      <c r="F211" s="411"/>
      <c r="G211" s="411"/>
      <c r="H211" s="411"/>
      <c r="I211" s="411"/>
      <c r="J211" s="411"/>
    </row>
    <row r="212" spans="1:63" x14ac:dyDescent="0.35">
      <c r="A212" s="412" t="s">
        <v>80</v>
      </c>
      <c r="B212" s="411"/>
      <c r="C212" s="411"/>
      <c r="D212" s="411"/>
      <c r="E212" s="411"/>
      <c r="F212" s="411"/>
      <c r="G212" s="411"/>
      <c r="H212" s="411"/>
      <c r="I212" s="411"/>
      <c r="J212" s="411"/>
    </row>
  </sheetData>
  <sheetProtection sheet="1" objects="1" scenarios="1"/>
  <mergeCells count="13">
    <mergeCell ref="A210:J210"/>
    <mergeCell ref="A211:J211"/>
    <mergeCell ref="A212:J212"/>
    <mergeCell ref="D2:BK2"/>
    <mergeCell ref="AP4:BK4"/>
    <mergeCell ref="BD5:BJ5"/>
    <mergeCell ref="AP5:AV5"/>
    <mergeCell ref="AW5:BA5"/>
    <mergeCell ref="C4:AN4"/>
    <mergeCell ref="D5:K5"/>
    <mergeCell ref="L5:R5"/>
    <mergeCell ref="S5:AG5"/>
    <mergeCell ref="AH5:AN5"/>
  </mergeCells>
  <phoneticPr fontId="10" type="noConversion"/>
  <pageMargins left="0.5" right="0.5" top="0.5" bottom="0.5" header="0.5" footer="0.5"/>
  <pageSetup scale="61" orientation="portrait" r:id="rId1"/>
  <headerFooter alignWithMargins="0"/>
  <rowBreaks count="2" manualBreakCount="2">
    <brk id="47" max="16383" man="1"/>
    <brk id="79" max="16383"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theme="2" tint="-9.9978637043366805E-2"/>
    <pageSetUpPr fitToPage="1"/>
  </sheetPr>
  <dimension ref="A2:BK214"/>
  <sheetViews>
    <sheetView showGridLines="0" tabSelected="1" zoomScale="90" zoomScaleNormal="90" workbookViewId="0">
      <pane xSplit="2" ySplit="8" topLeftCell="C161" activePane="bottomRight" state="frozen"/>
      <selection pane="topRight"/>
      <selection pane="bottomLeft"/>
      <selection pane="bottomRight" activeCell="A201" sqref="A201"/>
    </sheetView>
  </sheetViews>
  <sheetFormatPr defaultColWidth="8.86328125" defaultRowHeight="12.75" x14ac:dyDescent="0.35"/>
  <cols>
    <col min="1" max="1" width="7.73046875" bestFit="1" customWidth="1"/>
    <col min="2" max="3" width="1.3984375" customWidth="1"/>
    <col min="4" max="4" width="7.73046875" style="36" customWidth="1"/>
    <col min="5" max="5" width="1.3984375" style="36" customWidth="1"/>
    <col min="6" max="6" width="6.86328125" style="36" bestFit="1" customWidth="1"/>
    <col min="7" max="7" width="1.3984375" style="36" customWidth="1"/>
    <col min="8" max="8" width="7.265625" style="36" bestFit="1" customWidth="1"/>
    <col min="9" max="9" width="1.3984375" style="36" customWidth="1"/>
    <col min="10" max="10" width="9.3984375" style="36" bestFit="1" customWidth="1"/>
    <col min="11" max="12" width="1.3984375" customWidth="1"/>
    <col min="13" max="13" width="7.86328125" bestFit="1" customWidth="1"/>
    <col min="14" max="14" width="1.3984375" customWidth="1"/>
    <col min="15" max="15" width="7.265625" bestFit="1" customWidth="1"/>
    <col min="16" max="16" width="1.3984375" customWidth="1"/>
    <col min="17" max="17" width="8.1328125" bestFit="1" customWidth="1"/>
    <col min="18" max="18" width="1.3984375" customWidth="1"/>
    <col min="19" max="19" width="7.73046875" customWidth="1"/>
    <col min="20" max="21" width="1.3984375" customWidth="1"/>
    <col min="22" max="22" width="8.73046875" bestFit="1" customWidth="1"/>
    <col min="23" max="23" width="1.3984375" customWidth="1"/>
    <col min="24" max="24" width="8.73046875" bestFit="1" customWidth="1"/>
    <col min="25" max="26" width="1.3984375" customWidth="1"/>
    <col min="27" max="27" width="8.73046875" bestFit="1" customWidth="1"/>
    <col min="28" max="28" width="1.3984375" customWidth="1"/>
    <col min="29" max="29" width="7.86328125" customWidth="1"/>
    <col min="30" max="31" width="1.3984375" customWidth="1"/>
    <col min="32" max="32" width="8.3984375" bestFit="1" customWidth="1"/>
    <col min="33" max="35" width="1.3984375" customWidth="1"/>
    <col min="36" max="36" width="7.265625" customWidth="1"/>
    <col min="37" max="37" width="0.73046875" customWidth="1"/>
    <col min="38" max="38" width="7.265625" bestFit="1" customWidth="1"/>
    <col min="39" max="39" width="1.3984375" customWidth="1"/>
    <col min="40" max="40" width="7.265625" bestFit="1" customWidth="1"/>
    <col min="41" max="42" width="1.3984375" customWidth="1"/>
    <col min="43" max="43" width="8.73046875" bestFit="1" customWidth="1"/>
    <col min="44" max="44" width="1.3984375" customWidth="1"/>
    <col min="45" max="45" width="8.73046875" bestFit="1" customWidth="1"/>
    <col min="46" max="47" width="1.3984375" customWidth="1"/>
    <col min="48" max="48" width="8.73046875" bestFit="1" customWidth="1"/>
    <col min="49" max="49" width="1.3984375" customWidth="1"/>
    <col min="50" max="50" width="7.86328125" customWidth="1"/>
    <col min="51" max="51" width="1.3984375" customWidth="1"/>
    <col min="52" max="52" width="9.3984375" bestFit="1" customWidth="1"/>
    <col min="53" max="53" width="1.3984375" customWidth="1"/>
    <col min="54" max="54" width="7.86328125" customWidth="1"/>
    <col min="55" max="55" width="1.3984375" customWidth="1"/>
    <col min="56" max="56" width="4.73046875" customWidth="1"/>
    <col min="57" max="57" width="6" customWidth="1"/>
    <col min="59" max="59" width="9.3984375" bestFit="1" customWidth="1"/>
  </cols>
  <sheetData>
    <row r="2" spans="1:63" ht="20.65" x14ac:dyDescent="0.6">
      <c r="B2" s="53"/>
      <c r="C2" s="53"/>
      <c r="D2" s="413" t="s">
        <v>175</v>
      </c>
      <c r="E2" s="434"/>
      <c r="F2" s="434"/>
      <c r="G2" s="434"/>
      <c r="H2" s="434"/>
      <c r="I2" s="434"/>
      <c r="J2" s="434"/>
      <c r="K2" s="434"/>
      <c r="L2" s="434"/>
      <c r="M2" s="434"/>
      <c r="N2" s="434"/>
      <c r="O2" s="434"/>
      <c r="P2" s="434"/>
      <c r="Q2" s="434"/>
      <c r="R2" s="434"/>
      <c r="S2" s="434"/>
      <c r="T2" s="434"/>
      <c r="U2" s="434"/>
      <c r="V2" s="434"/>
      <c r="W2" s="434"/>
      <c r="X2" s="434"/>
      <c r="Y2" s="434"/>
      <c r="Z2" s="434"/>
      <c r="AA2" s="434"/>
      <c r="AB2" s="434"/>
      <c r="AC2" s="434"/>
      <c r="AD2" s="434"/>
      <c r="AE2" s="434"/>
      <c r="AF2" s="434"/>
      <c r="AG2" s="434"/>
      <c r="AH2" s="434"/>
      <c r="AI2" s="434"/>
      <c r="AJ2" s="434"/>
      <c r="AK2" s="434"/>
      <c r="AL2" s="434"/>
      <c r="AM2" s="434"/>
      <c r="AN2" s="434"/>
      <c r="AO2" s="434"/>
      <c r="AP2" s="434"/>
      <c r="AQ2" s="434"/>
      <c r="AR2" s="434"/>
      <c r="AS2" s="434"/>
      <c r="AT2" s="434"/>
      <c r="AU2" s="434"/>
      <c r="AV2" s="434"/>
      <c r="AW2" s="434"/>
      <c r="AX2" s="434"/>
      <c r="AY2" s="411"/>
      <c r="AZ2" s="411"/>
      <c r="BA2" s="411"/>
      <c r="BB2" s="411"/>
    </row>
    <row r="3" spans="1:63" ht="21" thickBot="1" x14ac:dyDescent="0.65">
      <c r="A3" s="53"/>
      <c r="B3" s="53"/>
      <c r="C3" s="53"/>
      <c r="D3" s="70"/>
      <c r="E3" s="70"/>
      <c r="F3" s="70"/>
      <c r="G3" s="70"/>
      <c r="H3" s="70"/>
      <c r="I3" s="70"/>
      <c r="J3" s="70"/>
      <c r="K3" s="53"/>
      <c r="L3" s="53"/>
      <c r="M3" s="53"/>
      <c r="N3" s="53"/>
      <c r="O3" s="53"/>
      <c r="P3" s="53"/>
      <c r="Q3" s="53"/>
      <c r="R3" s="53"/>
      <c r="S3" s="53"/>
      <c r="T3" s="53"/>
      <c r="U3" s="53"/>
      <c r="V3" s="53"/>
      <c r="W3" s="53"/>
      <c r="X3" s="53"/>
      <c r="Y3" s="53"/>
      <c r="Z3" s="53"/>
      <c r="AA3" s="53"/>
      <c r="AB3" s="53"/>
      <c r="AC3" s="53"/>
      <c r="AD3" s="10"/>
      <c r="AE3" s="10"/>
      <c r="AF3" s="10"/>
      <c r="AG3" s="10"/>
      <c r="AH3" s="10"/>
      <c r="AY3" s="28"/>
    </row>
    <row r="4" spans="1:63" s="35" customFormat="1" ht="18" customHeight="1" x14ac:dyDescent="0.5">
      <c r="A4" s="33"/>
      <c r="B4" s="33"/>
      <c r="C4" s="423" t="s">
        <v>173</v>
      </c>
      <c r="D4" s="436"/>
      <c r="E4" s="436"/>
      <c r="F4" s="436"/>
      <c r="G4" s="436"/>
      <c r="H4" s="436"/>
      <c r="I4" s="436"/>
      <c r="J4" s="436"/>
      <c r="K4" s="436"/>
      <c r="L4" s="436"/>
      <c r="M4" s="436"/>
      <c r="N4" s="436"/>
      <c r="O4" s="436"/>
      <c r="P4" s="436"/>
      <c r="Q4" s="436"/>
      <c r="R4" s="436"/>
      <c r="S4" s="436"/>
      <c r="T4" s="436"/>
      <c r="U4" s="436"/>
      <c r="V4" s="436"/>
      <c r="W4" s="436"/>
      <c r="X4" s="436"/>
      <c r="Y4" s="436"/>
      <c r="Z4" s="436"/>
      <c r="AA4" s="436"/>
      <c r="AB4" s="436"/>
      <c r="AC4" s="436"/>
      <c r="AD4" s="436"/>
      <c r="AE4" s="436"/>
      <c r="AF4" s="436"/>
      <c r="AG4" s="437"/>
      <c r="AH4" s="65"/>
      <c r="AI4" s="423" t="s">
        <v>174</v>
      </c>
      <c r="AJ4" s="436"/>
      <c r="AK4" s="436"/>
      <c r="AL4" s="436"/>
      <c r="AM4" s="436"/>
      <c r="AN4" s="436"/>
      <c r="AO4" s="436"/>
      <c r="AP4" s="436"/>
      <c r="AQ4" s="436"/>
      <c r="AR4" s="436"/>
      <c r="AS4" s="436"/>
      <c r="AT4" s="436"/>
      <c r="AU4" s="436"/>
      <c r="AV4" s="436"/>
      <c r="AW4" s="436"/>
      <c r="AX4" s="436"/>
      <c r="AY4" s="436"/>
      <c r="AZ4" s="424"/>
      <c r="BA4" s="424"/>
      <c r="BB4" s="424"/>
      <c r="BC4" s="425"/>
      <c r="BD4" s="60"/>
    </row>
    <row r="5" spans="1:63" ht="13.9" x14ac:dyDescent="0.4">
      <c r="C5" s="58"/>
      <c r="D5" s="438" t="s">
        <v>4</v>
      </c>
      <c r="E5" s="438"/>
      <c r="F5" s="438"/>
      <c r="G5" s="438"/>
      <c r="H5" s="438"/>
      <c r="I5" s="438"/>
      <c r="J5" s="438"/>
      <c r="K5" s="28"/>
      <c r="L5" s="306"/>
      <c r="M5" s="426" t="s">
        <v>73</v>
      </c>
      <c r="N5" s="426"/>
      <c r="O5" s="426"/>
      <c r="P5" s="426"/>
      <c r="Q5" s="430"/>
      <c r="R5" s="430"/>
      <c r="S5" s="430"/>
      <c r="T5" s="3"/>
      <c r="U5" s="68"/>
      <c r="V5" s="426" t="s">
        <v>179</v>
      </c>
      <c r="W5" s="430"/>
      <c r="X5" s="430"/>
      <c r="Y5" s="20"/>
      <c r="Z5" s="68"/>
      <c r="AA5" s="426" t="s">
        <v>67</v>
      </c>
      <c r="AB5" s="430"/>
      <c r="AC5" s="430"/>
      <c r="AD5" s="307"/>
      <c r="AE5" s="68"/>
      <c r="AF5" s="307" t="s">
        <v>37</v>
      </c>
      <c r="AG5" s="54"/>
      <c r="AH5" s="11"/>
      <c r="AI5" s="58"/>
      <c r="AJ5" s="418" t="s">
        <v>178</v>
      </c>
      <c r="AK5" s="435"/>
      <c r="AL5" s="435"/>
      <c r="AM5" s="435"/>
      <c r="AN5" s="435"/>
      <c r="AO5" s="59"/>
      <c r="AP5" s="28"/>
      <c r="AQ5" s="418" t="s">
        <v>179</v>
      </c>
      <c r="AR5" s="419"/>
      <c r="AS5" s="419"/>
      <c r="AT5" s="305"/>
      <c r="AU5" s="28"/>
      <c r="AV5" s="418" t="s">
        <v>67</v>
      </c>
      <c r="AW5" s="419"/>
      <c r="AX5" s="419"/>
      <c r="AY5" s="419"/>
      <c r="AZ5" s="419"/>
      <c r="BA5" s="419"/>
      <c r="BB5" s="419"/>
      <c r="BC5" s="57"/>
      <c r="BD5" s="28"/>
    </row>
    <row r="6" spans="1:63" s="7" customFormat="1" ht="13.15" x14ac:dyDescent="0.4">
      <c r="A6" s="4" t="s">
        <v>39</v>
      </c>
      <c r="B6" s="4"/>
      <c r="C6" s="55"/>
      <c r="D6" s="66" t="s">
        <v>25</v>
      </c>
      <c r="E6" s="66"/>
      <c r="F6" s="66" t="s">
        <v>14</v>
      </c>
      <c r="G6" s="66"/>
      <c r="H6" s="66" t="s">
        <v>3</v>
      </c>
      <c r="I6" s="66"/>
      <c r="J6" s="3" t="s">
        <v>35</v>
      </c>
      <c r="K6" s="3"/>
      <c r="L6" s="13"/>
      <c r="M6" s="3" t="s">
        <v>0</v>
      </c>
      <c r="N6" s="3"/>
      <c r="O6" s="3" t="s">
        <v>0</v>
      </c>
      <c r="P6" s="3"/>
      <c r="Q6" s="3" t="s">
        <v>69</v>
      </c>
      <c r="R6" s="3"/>
      <c r="S6" s="3" t="s">
        <v>3</v>
      </c>
      <c r="T6" s="3"/>
      <c r="U6" s="13"/>
      <c r="V6" s="81"/>
      <c r="W6" s="3"/>
      <c r="X6" s="3" t="s">
        <v>69</v>
      </c>
      <c r="Y6" s="3"/>
      <c r="Z6" s="13"/>
      <c r="AA6" s="3" t="s">
        <v>62</v>
      </c>
      <c r="AB6" s="3"/>
      <c r="AC6" s="3" t="s">
        <v>62</v>
      </c>
      <c r="AD6" s="3"/>
      <c r="AE6" s="29"/>
      <c r="AF6" s="82" t="s">
        <v>182</v>
      </c>
      <c r="AG6" s="83"/>
      <c r="AH6" s="82"/>
      <c r="AI6" s="84"/>
      <c r="AJ6" s="81"/>
      <c r="AK6" s="81"/>
      <c r="AL6" s="81"/>
      <c r="AM6" s="81"/>
      <c r="AN6" s="81"/>
      <c r="AO6" s="81"/>
      <c r="AP6" s="81"/>
      <c r="AQ6" s="81"/>
      <c r="AR6" s="81"/>
      <c r="AS6" s="3" t="s">
        <v>69</v>
      </c>
      <c r="AT6" s="3"/>
      <c r="AU6" s="81"/>
      <c r="AV6" s="3" t="s">
        <v>62</v>
      </c>
      <c r="AW6" s="81"/>
      <c r="AX6" s="3" t="s">
        <v>62</v>
      </c>
      <c r="AY6" s="81"/>
      <c r="AZ6" s="3" t="s">
        <v>183</v>
      </c>
      <c r="BA6" s="81"/>
      <c r="BB6" s="3" t="s">
        <v>183</v>
      </c>
      <c r="BC6" s="85"/>
      <c r="BD6" s="81"/>
    </row>
    <row r="7" spans="1:63" s="7" customFormat="1" ht="13.15" x14ac:dyDescent="0.4">
      <c r="A7" s="4" t="s">
        <v>40</v>
      </c>
      <c r="B7" s="4"/>
      <c r="C7" s="55"/>
      <c r="D7" s="66" t="s">
        <v>38</v>
      </c>
      <c r="E7" s="66"/>
      <c r="F7" s="66" t="s">
        <v>38</v>
      </c>
      <c r="G7" s="66"/>
      <c r="H7" s="66" t="s">
        <v>38</v>
      </c>
      <c r="I7" s="66"/>
      <c r="J7" s="3" t="s">
        <v>134</v>
      </c>
      <c r="K7" s="81"/>
      <c r="L7" s="13"/>
      <c r="M7" s="3" t="s">
        <v>0</v>
      </c>
      <c r="N7" s="3"/>
      <c r="O7" s="3" t="s">
        <v>0</v>
      </c>
      <c r="P7" s="3"/>
      <c r="Q7" s="3" t="s">
        <v>25</v>
      </c>
      <c r="R7" s="3"/>
      <c r="S7" s="3" t="s">
        <v>147</v>
      </c>
      <c r="T7" s="3"/>
      <c r="U7" s="13"/>
      <c r="V7" s="3" t="s">
        <v>69</v>
      </c>
      <c r="W7" s="3"/>
      <c r="X7" s="3" t="s">
        <v>65</v>
      </c>
      <c r="Y7" s="3"/>
      <c r="Z7" s="13"/>
      <c r="AA7" s="3" t="s">
        <v>65</v>
      </c>
      <c r="AB7" s="3"/>
      <c r="AC7" s="3" t="s">
        <v>63</v>
      </c>
      <c r="AD7" s="3"/>
      <c r="AE7" s="29"/>
      <c r="AF7" s="86" t="s">
        <v>74</v>
      </c>
      <c r="AG7" s="56"/>
      <c r="AH7" s="3"/>
      <c r="AI7" s="84"/>
      <c r="AJ7" s="3" t="s">
        <v>168</v>
      </c>
      <c r="AK7" s="81"/>
      <c r="AL7" s="3" t="s">
        <v>170</v>
      </c>
      <c r="AM7" s="81"/>
      <c r="AN7" s="3" t="s">
        <v>69</v>
      </c>
      <c r="AO7" s="3"/>
      <c r="AP7" s="81"/>
      <c r="AQ7" s="3" t="s">
        <v>69</v>
      </c>
      <c r="AR7" s="81"/>
      <c r="AS7" s="3" t="s">
        <v>65</v>
      </c>
      <c r="AT7" s="3"/>
      <c r="AU7" s="81"/>
      <c r="AV7" s="3" t="s">
        <v>65</v>
      </c>
      <c r="AW7" s="81"/>
      <c r="AX7" s="3" t="s">
        <v>63</v>
      </c>
      <c r="AY7" s="81"/>
      <c r="AZ7" s="3" t="s">
        <v>25</v>
      </c>
      <c r="BA7" s="81"/>
      <c r="BB7" s="3" t="s">
        <v>3</v>
      </c>
      <c r="BC7" s="85"/>
      <c r="BD7" s="81"/>
    </row>
    <row r="8" spans="1:63" s="7" customFormat="1" ht="13.15" x14ac:dyDescent="0.4">
      <c r="A8" s="2" t="s">
        <v>41</v>
      </c>
      <c r="B8" s="3"/>
      <c r="C8" s="55"/>
      <c r="D8" s="5" t="s">
        <v>129</v>
      </c>
      <c r="E8" s="66"/>
      <c r="F8" s="5" t="s">
        <v>130</v>
      </c>
      <c r="G8" s="66"/>
      <c r="H8" s="5" t="s">
        <v>131</v>
      </c>
      <c r="I8" s="66"/>
      <c r="J8" s="2" t="s">
        <v>135</v>
      </c>
      <c r="K8" s="81"/>
      <c r="L8" s="13"/>
      <c r="M8" s="2" t="s">
        <v>25</v>
      </c>
      <c r="N8" s="3"/>
      <c r="O8" s="2" t="s">
        <v>14</v>
      </c>
      <c r="P8" s="19"/>
      <c r="Q8" s="2" t="s">
        <v>133</v>
      </c>
      <c r="R8" s="19"/>
      <c r="S8" s="2" t="s">
        <v>148</v>
      </c>
      <c r="T8" s="3"/>
      <c r="U8" s="13"/>
      <c r="V8" s="2" t="s">
        <v>65</v>
      </c>
      <c r="W8" s="3"/>
      <c r="X8" s="2" t="s">
        <v>132</v>
      </c>
      <c r="Y8" s="3"/>
      <c r="Z8" s="13"/>
      <c r="AA8" s="2" t="s">
        <v>64</v>
      </c>
      <c r="AB8" s="3"/>
      <c r="AC8" s="2" t="s">
        <v>64</v>
      </c>
      <c r="AD8" s="3"/>
      <c r="AE8" s="29"/>
      <c r="AF8" s="5" t="s">
        <v>75</v>
      </c>
      <c r="AG8" s="67"/>
      <c r="AH8" s="66"/>
      <c r="AI8" s="84"/>
      <c r="AJ8" s="3" t="s">
        <v>169</v>
      </c>
      <c r="AK8" s="81"/>
      <c r="AL8" s="3" t="s">
        <v>171</v>
      </c>
      <c r="AM8" s="81"/>
      <c r="AN8" s="3" t="s">
        <v>172</v>
      </c>
      <c r="AO8" s="3"/>
      <c r="AP8" s="81"/>
      <c r="AQ8" s="3" t="s">
        <v>65</v>
      </c>
      <c r="AR8" s="81"/>
      <c r="AS8" s="3" t="s">
        <v>132</v>
      </c>
      <c r="AT8" s="3"/>
      <c r="AU8" s="81"/>
      <c r="AV8" s="3" t="s">
        <v>64</v>
      </c>
      <c r="AW8" s="81"/>
      <c r="AX8" s="3" t="s">
        <v>64</v>
      </c>
      <c r="AY8" s="81"/>
      <c r="AZ8" s="3" t="s">
        <v>184</v>
      </c>
      <c r="BA8" s="81"/>
      <c r="BB8" s="3" t="s">
        <v>185</v>
      </c>
      <c r="BC8" s="85"/>
      <c r="BD8" s="81"/>
    </row>
    <row r="9" spans="1:63" ht="13.15" x14ac:dyDescent="0.4">
      <c r="A9" s="22">
        <v>38353</v>
      </c>
      <c r="B9" s="6"/>
      <c r="C9" s="55"/>
      <c r="D9" s="125">
        <f>'Returns per Gal.'!D9</f>
        <v>1.5149515423207636</v>
      </c>
      <c r="E9" s="126"/>
      <c r="F9" s="127">
        <f>'Returns per Gal.'!F9</f>
        <v>68.211307006683171</v>
      </c>
      <c r="G9" s="126"/>
      <c r="H9" s="125">
        <f>'Returns per Gal.'!H9</f>
        <v>1.745099267659205</v>
      </c>
      <c r="I9" s="126"/>
      <c r="J9" s="125">
        <f>'Returns per Gal.'!J9</f>
        <v>8.17</v>
      </c>
      <c r="K9" s="128"/>
      <c r="L9" s="111"/>
      <c r="M9" s="100">
        <f>D9*'Economic Model'!C$30</f>
        <v>4.2418643184981377</v>
      </c>
      <c r="N9" s="100"/>
      <c r="O9" s="100">
        <f>F9/2000*'Economic Model'!C$32</f>
        <v>0.57979610955680694</v>
      </c>
      <c r="P9" s="100"/>
      <c r="Q9" s="100">
        <f t="shared" ref="Q9:Q20" si="0">M9+O9</f>
        <v>4.8216604280549449</v>
      </c>
      <c r="R9" s="100"/>
      <c r="S9" s="100">
        <f t="shared" ref="S9:S20" si="1">Q9-X9+H9</f>
        <v>2.9238768268428235</v>
      </c>
      <c r="T9" s="100"/>
      <c r="U9" s="111"/>
      <c r="V9" s="100">
        <f>H9+(J9*'Economic Model'!C$30*'Economic Model'!C$33/1000)+('Economic Model'!K$61/100)</f>
        <v>3.0449992676592048</v>
      </c>
      <c r="W9" s="100"/>
      <c r="X9" s="100">
        <f>V9+('Economic Model'!K$58/100)</f>
        <v>3.6428828688713262</v>
      </c>
      <c r="Y9" s="129"/>
      <c r="Z9" s="111"/>
      <c r="AA9" s="100">
        <f>Q9-V9</f>
        <v>1.7766611603957401</v>
      </c>
      <c r="AB9" s="100"/>
      <c r="AC9" s="100">
        <f>Q9-X9</f>
        <v>1.1787775591836187</v>
      </c>
      <c r="AD9" s="112"/>
      <c r="AE9" s="128"/>
      <c r="AF9" s="159">
        <f>AC9/('Economic Model'!H$14*(1-'Economic Model'!C$25/100))</f>
        <v>0.36536312465580822</v>
      </c>
      <c r="AG9" s="132"/>
      <c r="AH9" s="131"/>
      <c r="AI9" s="133"/>
      <c r="AJ9" s="287">
        <v>0.72375690607734811</v>
      </c>
      <c r="AK9" s="100"/>
      <c r="AL9" s="100">
        <f>AN9-AJ9</f>
        <v>1.4800528314917125</v>
      </c>
      <c r="AM9" s="100"/>
      <c r="AN9" s="17">
        <v>2.2038097375690606</v>
      </c>
      <c r="AO9" s="128"/>
      <c r="AP9" s="128"/>
      <c r="AQ9" s="100">
        <f>AN9+(J9*'Economic Model'!C$30*'Economic Model'!C$33/1000)+('Economic Model'!K$61/100)</f>
        <v>3.5037097375690607</v>
      </c>
      <c r="AR9" s="128"/>
      <c r="AS9" s="100">
        <f>AQ9+('Economic Model'!K$58/100)</f>
        <v>4.101593338781182</v>
      </c>
      <c r="AT9" s="128"/>
      <c r="AU9" s="128"/>
      <c r="AV9" s="98">
        <f t="shared" ref="AV9:AV40" si="2">Q9-AQ9</f>
        <v>1.3179506904858842</v>
      </c>
      <c r="AW9" s="98"/>
      <c r="AX9" s="98">
        <f t="shared" ref="AX9:AX40" si="3">Q9-AS9</f>
        <v>0.72006708927376284</v>
      </c>
      <c r="AY9" s="98"/>
      <c r="AZ9" s="98">
        <f>S9-H9</f>
        <v>1.1787775591836185</v>
      </c>
      <c r="BA9" s="98"/>
      <c r="BB9" s="98">
        <f t="shared" ref="BB9:BB40" si="4">H9-AN9</f>
        <v>-0.45871046990985564</v>
      </c>
      <c r="BC9" s="135"/>
      <c r="BD9" s="128"/>
      <c r="BF9" s="210"/>
      <c r="BG9" s="15"/>
      <c r="BK9" s="298"/>
    </row>
    <row r="10" spans="1:63" ht="13.15" x14ac:dyDescent="0.4">
      <c r="A10" s="8">
        <v>38384</v>
      </c>
      <c r="B10" s="6"/>
      <c r="C10" s="55"/>
      <c r="D10" s="125">
        <f>'Returns per Gal.'!D10</f>
        <v>1.3740258174537157</v>
      </c>
      <c r="E10" s="126"/>
      <c r="F10" s="127">
        <f>'Returns per Gal.'!F10</f>
        <v>70.13275227447707</v>
      </c>
      <c r="G10" s="126"/>
      <c r="H10" s="125">
        <f>'Returns per Gal.'!H10</f>
        <v>1.7757299715284061</v>
      </c>
      <c r="I10" s="126"/>
      <c r="J10" s="125">
        <f>'Returns per Gal.'!J10</f>
        <v>7.8</v>
      </c>
      <c r="K10" s="128"/>
      <c r="L10" s="111"/>
      <c r="M10" s="100">
        <f>D10*'Economic Model'!C$30</f>
        <v>3.8472722888704034</v>
      </c>
      <c r="N10" s="100"/>
      <c r="O10" s="100">
        <f>F10/2000*'Economic Model'!C$32</f>
        <v>0.59612839433305509</v>
      </c>
      <c r="P10" s="100"/>
      <c r="Q10" s="100">
        <f t="shared" si="0"/>
        <v>4.4434006832034587</v>
      </c>
      <c r="R10" s="100"/>
      <c r="S10" s="100">
        <f t="shared" si="1"/>
        <v>2.5766970819913375</v>
      </c>
      <c r="T10" s="100"/>
      <c r="U10" s="111"/>
      <c r="V10" s="100">
        <f>H10+(J10*'Economic Model'!C$30*'Economic Model'!C$33/1000)+('Economic Model'!K$61/100)</f>
        <v>3.0445499715284061</v>
      </c>
      <c r="W10" s="100"/>
      <c r="X10" s="100">
        <f>V10+('Economic Model'!K$58/100)</f>
        <v>3.6424335727405275</v>
      </c>
      <c r="Y10" s="129"/>
      <c r="Z10" s="111"/>
      <c r="AA10" s="100">
        <f t="shared" ref="AA10:AA20" si="5">Q10-V10</f>
        <v>1.3988507116750526</v>
      </c>
      <c r="AB10" s="100"/>
      <c r="AC10" s="100">
        <f t="shared" ref="AC10:AC20" si="6">Q10-X10</f>
        <v>0.80096711046293123</v>
      </c>
      <c r="AD10" s="112"/>
      <c r="AE10" s="128"/>
      <c r="AF10" s="159">
        <f>AC10/('Economic Model'!H$14*(1-'Economic Model'!C$25/100))</f>
        <v>0.24826044909435302</v>
      </c>
      <c r="AG10" s="132"/>
      <c r="AH10" s="131"/>
      <c r="AI10" s="133"/>
      <c r="AJ10" s="287">
        <v>0.72375690607734811</v>
      </c>
      <c r="AK10" s="100"/>
      <c r="AL10" s="100">
        <f t="shared" ref="AL10:AL15" si="7">AN10-AJ10</f>
        <v>1.4854943370165743</v>
      </c>
      <c r="AM10" s="100"/>
      <c r="AN10" s="17">
        <v>2.2092512430939224</v>
      </c>
      <c r="AO10" s="128"/>
      <c r="AP10" s="128"/>
      <c r="AQ10" s="100">
        <f>AN10+(J10*'Economic Model'!C$30*'Economic Model'!C$33/1000)+('Economic Model'!K$61/100)</f>
        <v>3.4780712430939227</v>
      </c>
      <c r="AR10" s="128"/>
      <c r="AS10" s="100">
        <f>AQ10+('Economic Model'!K$58/100)</f>
        <v>4.075954844306044</v>
      </c>
      <c r="AT10" s="128"/>
      <c r="AU10" s="128"/>
      <c r="AV10" s="98">
        <f t="shared" si="2"/>
        <v>0.96532944010953603</v>
      </c>
      <c r="AW10" s="98"/>
      <c r="AX10" s="98">
        <f t="shared" si="3"/>
        <v>0.36744583889741467</v>
      </c>
      <c r="AY10" s="98"/>
      <c r="AZ10" s="98">
        <f t="shared" ref="AZ10:AZ56" si="8">S10-H10</f>
        <v>0.80096711046293145</v>
      </c>
      <c r="BA10" s="98"/>
      <c r="BB10" s="98">
        <f t="shared" si="4"/>
        <v>-0.43352127156551634</v>
      </c>
      <c r="BC10" s="135"/>
      <c r="BD10" s="128"/>
      <c r="BF10" s="210"/>
      <c r="BG10" s="299"/>
      <c r="BK10" s="300"/>
    </row>
    <row r="11" spans="1:63" ht="13.15" x14ac:dyDescent="0.4">
      <c r="A11" s="6">
        <v>38412</v>
      </c>
      <c r="B11" s="6"/>
      <c r="C11" s="55"/>
      <c r="D11" s="125">
        <f>'Returns per Gal.'!D11</f>
        <v>1.1538293723489537</v>
      </c>
      <c r="E11" s="126"/>
      <c r="F11" s="127">
        <f>'Returns per Gal.'!F11</f>
        <v>70.613113591425545</v>
      </c>
      <c r="G11" s="126"/>
      <c r="H11" s="125">
        <f>'Returns per Gal.'!H11</f>
        <v>1.8650695244802427</v>
      </c>
      <c r="I11" s="126"/>
      <c r="J11" s="125">
        <f>'Returns per Gal.'!J11</f>
        <v>8.09</v>
      </c>
      <c r="K11" s="128"/>
      <c r="L11" s="111"/>
      <c r="M11" s="100">
        <f>D11*'Economic Model'!C$30</f>
        <v>3.2307222425770701</v>
      </c>
      <c r="N11" s="100"/>
      <c r="O11" s="100">
        <f>F11/2000*'Economic Model'!C$32</f>
        <v>0.60021146552711713</v>
      </c>
      <c r="P11" s="100"/>
      <c r="Q11" s="100">
        <f t="shared" si="0"/>
        <v>3.8309337081041872</v>
      </c>
      <c r="R11" s="100"/>
      <c r="S11" s="100">
        <f t="shared" si="1"/>
        <v>1.9398701068920656</v>
      </c>
      <c r="T11" s="100"/>
      <c r="U11" s="111"/>
      <c r="V11" s="100">
        <f>H11+(J11*'Economic Model'!C$30*'Economic Model'!C$33/1000)+('Economic Model'!K$61/100)</f>
        <v>3.1582495244802429</v>
      </c>
      <c r="W11" s="100"/>
      <c r="X11" s="100">
        <f>V11+('Economic Model'!K$58/100)</f>
        <v>3.7561331256923642</v>
      </c>
      <c r="Y11" s="129"/>
      <c r="Z11" s="111"/>
      <c r="AA11" s="100">
        <f t="shared" si="5"/>
        <v>0.67268418362394433</v>
      </c>
      <c r="AB11" s="100"/>
      <c r="AC11" s="100">
        <f t="shared" si="6"/>
        <v>7.4800582411822969E-2</v>
      </c>
      <c r="AD11" s="112"/>
      <c r="AE11" s="128"/>
      <c r="AF11" s="159">
        <f>AC11/('Economic Model'!H$14*(1-'Economic Model'!C$25/100))</f>
        <v>2.3184505255584718E-2</v>
      </c>
      <c r="AG11" s="132"/>
      <c r="AH11" s="131"/>
      <c r="AI11" s="133"/>
      <c r="AJ11" s="287">
        <v>0.72375690607734811</v>
      </c>
      <c r="AK11" s="100"/>
      <c r="AL11" s="100">
        <f t="shared" si="7"/>
        <v>1.4909358425414365</v>
      </c>
      <c r="AM11" s="100"/>
      <c r="AN11" s="17">
        <v>2.2146927486187846</v>
      </c>
      <c r="AO11" s="128"/>
      <c r="AP11" s="128"/>
      <c r="AQ11" s="100">
        <f>AN11+(J11*'Economic Model'!C$30*'Economic Model'!C$33/1000)+('Economic Model'!K$61/100)</f>
        <v>3.5078727486187846</v>
      </c>
      <c r="AR11" s="128"/>
      <c r="AS11" s="100">
        <f>AQ11+('Economic Model'!K$58/100)</f>
        <v>4.105756349830906</v>
      </c>
      <c r="AT11" s="128"/>
      <c r="AU11" s="128"/>
      <c r="AV11" s="98">
        <f t="shared" si="2"/>
        <v>0.32306095948540259</v>
      </c>
      <c r="AW11" s="98"/>
      <c r="AX11" s="98">
        <f t="shared" si="3"/>
        <v>-0.27482264172671877</v>
      </c>
      <c r="AY11" s="98"/>
      <c r="AZ11" s="98">
        <f t="shared" si="8"/>
        <v>7.4800582411822969E-2</v>
      </c>
      <c r="BA11" s="98"/>
      <c r="BB11" s="98">
        <f t="shared" si="4"/>
        <v>-0.34962322413854197</v>
      </c>
      <c r="BC11" s="135"/>
      <c r="BD11" s="128"/>
      <c r="BF11" s="210"/>
      <c r="BG11" s="15"/>
      <c r="BK11" s="298"/>
    </row>
    <row r="12" spans="1:63" ht="13.15" x14ac:dyDescent="0.4">
      <c r="A12" s="8">
        <v>38443</v>
      </c>
      <c r="B12" s="6"/>
      <c r="C12" s="55"/>
      <c r="D12" s="125">
        <f>'Returns per Gal.'!D12</f>
        <v>1.0569429365028582</v>
      </c>
      <c r="E12" s="126"/>
      <c r="F12" s="127">
        <f>'Returns per Gal.'!F12</f>
        <v>71.09347490837402</v>
      </c>
      <c r="G12" s="126"/>
      <c r="H12" s="125">
        <f>'Returns per Gal.'!H12</f>
        <v>1.8301845561847634</v>
      </c>
      <c r="I12" s="126"/>
      <c r="J12" s="125">
        <f>'Returns per Gal.'!J12</f>
        <v>7.66</v>
      </c>
      <c r="K12" s="128"/>
      <c r="L12" s="111"/>
      <c r="M12" s="100">
        <f>D12*'Economic Model'!C$30</f>
        <v>2.959440222208003</v>
      </c>
      <c r="N12" s="100"/>
      <c r="O12" s="100">
        <f>F12/2000*'Economic Model'!C$32</f>
        <v>0.60429453672117917</v>
      </c>
      <c r="P12" s="100"/>
      <c r="Q12" s="100">
        <f t="shared" si="0"/>
        <v>3.5637347589291819</v>
      </c>
      <c r="R12" s="100"/>
      <c r="S12" s="100">
        <f t="shared" si="1"/>
        <v>1.7087911577170607</v>
      </c>
      <c r="T12" s="100"/>
      <c r="U12" s="111"/>
      <c r="V12" s="100">
        <f>H12+(J12*'Economic Model'!C$30*'Economic Model'!C$33/1000)+('Economic Model'!K$61/100)</f>
        <v>3.0872445561847632</v>
      </c>
      <c r="W12" s="100"/>
      <c r="X12" s="100">
        <f>V12+('Economic Model'!K$58/100)</f>
        <v>3.6851281573968846</v>
      </c>
      <c r="Y12" s="129"/>
      <c r="Z12" s="111"/>
      <c r="AA12" s="100">
        <f t="shared" si="5"/>
        <v>0.47649020274441867</v>
      </c>
      <c r="AB12" s="100"/>
      <c r="AC12" s="100">
        <f t="shared" si="6"/>
        <v>-0.1213933984677027</v>
      </c>
      <c r="AD12" s="112"/>
      <c r="AE12" s="128"/>
      <c r="AF12" s="159">
        <f>AC12/('Economic Model'!H$14*(1-'Economic Model'!C$25/100))</f>
        <v>-3.7625988916403036E-2</v>
      </c>
      <c r="AG12" s="132"/>
      <c r="AH12" s="131"/>
      <c r="AI12" s="133"/>
      <c r="AJ12" s="287">
        <v>0.72375690607734811</v>
      </c>
      <c r="AK12" s="100"/>
      <c r="AL12" s="100">
        <f t="shared" si="7"/>
        <v>1.4963773480662983</v>
      </c>
      <c r="AM12" s="100"/>
      <c r="AN12" s="17">
        <v>2.2201342541436464</v>
      </c>
      <c r="AO12" s="128"/>
      <c r="AP12" s="128"/>
      <c r="AQ12" s="100">
        <f>AN12+(J12*'Economic Model'!C$30*'Economic Model'!C$33/1000)+('Economic Model'!K$61/100)</f>
        <v>3.4771942541436465</v>
      </c>
      <c r="AR12" s="128"/>
      <c r="AS12" s="100">
        <f>AQ12+('Economic Model'!K$58/100)</f>
        <v>4.0750778553557678</v>
      </c>
      <c r="AT12" s="128"/>
      <c r="AU12" s="128"/>
      <c r="AV12" s="98">
        <f t="shared" si="2"/>
        <v>8.6540504785535433E-2</v>
      </c>
      <c r="AW12" s="98"/>
      <c r="AX12" s="98">
        <f t="shared" si="3"/>
        <v>-0.51134309642658593</v>
      </c>
      <c r="AY12" s="98"/>
      <c r="AZ12" s="98">
        <f t="shared" si="8"/>
        <v>-0.1213933984677027</v>
      </c>
      <c r="BA12" s="98"/>
      <c r="BB12" s="98">
        <f t="shared" si="4"/>
        <v>-0.38994969795888301</v>
      </c>
      <c r="BC12" s="135"/>
      <c r="BD12" s="128"/>
      <c r="BF12" s="210"/>
      <c r="BG12" s="15"/>
      <c r="BK12" s="298"/>
    </row>
    <row r="13" spans="1:63" ht="13.15" x14ac:dyDescent="0.4">
      <c r="A13" s="6">
        <v>38473</v>
      </c>
      <c r="B13" s="6"/>
      <c r="C13" s="55"/>
      <c r="D13" s="125">
        <f>'Returns per Gal.'!D13</f>
        <v>1.0569429365028582</v>
      </c>
      <c r="E13" s="126"/>
      <c r="F13" s="127">
        <f>'Returns per Gal.'!F13</f>
        <v>73.014920176167905</v>
      </c>
      <c r="G13" s="126"/>
      <c r="H13" s="125">
        <f>'Returns per Gal.'!H13</f>
        <v>1.8259302917584859</v>
      </c>
      <c r="I13" s="126"/>
      <c r="J13" s="125">
        <f>'Returns per Gal.'!J13</f>
        <v>8.11</v>
      </c>
      <c r="K13" s="128"/>
      <c r="L13" s="111"/>
      <c r="M13" s="100">
        <f>D13*'Economic Model'!C$30</f>
        <v>2.959440222208003</v>
      </c>
      <c r="N13" s="100"/>
      <c r="O13" s="100">
        <f>F13/2000*'Economic Model'!C$32</f>
        <v>0.62062682149742721</v>
      </c>
      <c r="P13" s="100"/>
      <c r="Q13" s="100">
        <f t="shared" si="0"/>
        <v>3.5800670437054301</v>
      </c>
      <c r="R13" s="100"/>
      <c r="S13" s="100">
        <f t="shared" si="1"/>
        <v>1.6873234424933092</v>
      </c>
      <c r="T13" s="100"/>
      <c r="U13" s="111"/>
      <c r="V13" s="100">
        <f>H13+(J13*'Economic Model'!C$30*'Economic Model'!C$33/1000)+('Economic Model'!K$61/100)</f>
        <v>3.1207902917584858</v>
      </c>
      <c r="W13" s="100"/>
      <c r="X13" s="100">
        <f>V13+('Economic Model'!K$58/100)</f>
        <v>3.7186738929706067</v>
      </c>
      <c r="Y13" s="129"/>
      <c r="Z13" s="111"/>
      <c r="AA13" s="100">
        <f t="shared" si="5"/>
        <v>0.45927675194694428</v>
      </c>
      <c r="AB13" s="100"/>
      <c r="AC13" s="100">
        <f t="shared" si="6"/>
        <v>-0.13860684926517663</v>
      </c>
      <c r="AD13" s="112"/>
      <c r="AE13" s="128"/>
      <c r="AF13" s="159">
        <f>AC13/('Economic Model'!H$14*(1-'Economic Model'!C$25/100))</f>
        <v>-4.2961312888662694E-2</v>
      </c>
      <c r="AG13" s="132"/>
      <c r="AH13" s="131"/>
      <c r="AI13" s="133"/>
      <c r="AJ13" s="287">
        <v>0.72375690607734811</v>
      </c>
      <c r="AK13" s="100"/>
      <c r="AL13" s="100">
        <f t="shared" si="7"/>
        <v>1.5018188535911601</v>
      </c>
      <c r="AM13" s="100"/>
      <c r="AN13" s="17">
        <v>2.2255757596685082</v>
      </c>
      <c r="AO13" s="128"/>
      <c r="AP13" s="128"/>
      <c r="AQ13" s="100">
        <f>AN13+(J13*'Economic Model'!C$30*'Economic Model'!C$33/1000)+('Economic Model'!K$61/100)</f>
        <v>3.5204357596685081</v>
      </c>
      <c r="AR13" s="128"/>
      <c r="AS13" s="100">
        <f>AQ13+('Economic Model'!K$58/100)</f>
        <v>4.118319360880629</v>
      </c>
      <c r="AT13" s="128"/>
      <c r="AU13" s="128"/>
      <c r="AV13" s="98">
        <f t="shared" si="2"/>
        <v>5.9631284036921972E-2</v>
      </c>
      <c r="AW13" s="98"/>
      <c r="AX13" s="98">
        <f t="shared" si="3"/>
        <v>-0.53825231717519895</v>
      </c>
      <c r="AY13" s="98"/>
      <c r="AZ13" s="98">
        <f t="shared" si="8"/>
        <v>-0.13860684926517663</v>
      </c>
      <c r="BA13" s="98"/>
      <c r="BB13" s="98">
        <f t="shared" si="4"/>
        <v>-0.39964546791002231</v>
      </c>
      <c r="BC13" s="135"/>
      <c r="BD13" s="128"/>
      <c r="BF13" s="210"/>
      <c r="BG13" s="15"/>
      <c r="BK13" s="298"/>
    </row>
    <row r="14" spans="1:63" ht="13.15" x14ac:dyDescent="0.4">
      <c r="A14" s="8">
        <v>38504</v>
      </c>
      <c r="B14" s="6"/>
      <c r="C14" s="55"/>
      <c r="D14" s="125">
        <f>'Returns per Gal.'!D14</f>
        <v>1.2507158081950489</v>
      </c>
      <c r="E14" s="126"/>
      <c r="F14" s="127">
        <f>'Returns per Gal.'!F14</f>
        <v>73.014920176167905</v>
      </c>
      <c r="G14" s="126"/>
      <c r="H14" s="125">
        <f>'Returns per Gal.'!H14</f>
        <v>1.8691536183294688</v>
      </c>
      <c r="I14" s="126"/>
      <c r="J14" s="125">
        <f>'Returns per Gal.'!J14</f>
        <v>7.65</v>
      </c>
      <c r="K14" s="128"/>
      <c r="L14" s="111"/>
      <c r="M14" s="100">
        <f>D14*'Economic Model'!C$30</f>
        <v>3.5020042629461368</v>
      </c>
      <c r="N14" s="100"/>
      <c r="O14" s="100">
        <f>F14/2000*'Economic Model'!C$32</f>
        <v>0.62062682149742721</v>
      </c>
      <c r="P14" s="100"/>
      <c r="Q14" s="100">
        <f t="shared" si="0"/>
        <v>4.1226310844435643</v>
      </c>
      <c r="R14" s="100"/>
      <c r="S14" s="100">
        <f t="shared" si="1"/>
        <v>2.2685274832314435</v>
      </c>
      <c r="T14" s="100"/>
      <c r="U14" s="111"/>
      <c r="V14" s="100">
        <f>H14+(J14*'Economic Model'!C$30*'Economic Model'!C$33/1000)+('Economic Model'!K$61/100)</f>
        <v>3.1253736183294687</v>
      </c>
      <c r="W14" s="100"/>
      <c r="X14" s="100">
        <f>V14+('Economic Model'!K$58/100)</f>
        <v>3.7232572195415896</v>
      </c>
      <c r="Y14" s="129"/>
      <c r="Z14" s="111"/>
      <c r="AA14" s="100">
        <f t="shared" si="5"/>
        <v>0.9972574661140956</v>
      </c>
      <c r="AB14" s="100"/>
      <c r="AC14" s="100">
        <f t="shared" si="6"/>
        <v>0.39937386490197468</v>
      </c>
      <c r="AD14" s="112"/>
      <c r="AE14" s="128"/>
      <c r="AF14" s="159">
        <f>AC14/('Economic Model'!H$14*(1-'Economic Model'!C$25/100))</f>
        <v>0.12378627506915629</v>
      </c>
      <c r="AG14" s="132"/>
      <c r="AH14" s="131"/>
      <c r="AI14" s="133"/>
      <c r="AJ14" s="287">
        <v>0.72375690607734811</v>
      </c>
      <c r="AK14" s="100"/>
      <c r="AL14" s="100">
        <f t="shared" si="7"/>
        <v>1.5072603591160219</v>
      </c>
      <c r="AM14" s="100"/>
      <c r="AN14" s="17">
        <v>2.23101726519337</v>
      </c>
      <c r="AO14" s="128"/>
      <c r="AP14" s="128"/>
      <c r="AQ14" s="100">
        <f>AN14+(J14*'Economic Model'!C$30*'Economic Model'!C$33/1000)+('Economic Model'!K$61/100)</f>
        <v>3.4872372651933699</v>
      </c>
      <c r="AR14" s="128"/>
      <c r="AS14" s="100">
        <f>AQ14+('Economic Model'!K$58/100)</f>
        <v>4.0851208664054912</v>
      </c>
      <c r="AT14" s="128"/>
      <c r="AU14" s="128"/>
      <c r="AV14" s="98">
        <f t="shared" si="2"/>
        <v>0.63539381925019445</v>
      </c>
      <c r="AW14" s="98"/>
      <c r="AX14" s="98">
        <f t="shared" si="3"/>
        <v>3.7510218038073084E-2</v>
      </c>
      <c r="AY14" s="98"/>
      <c r="AZ14" s="98">
        <f t="shared" si="8"/>
        <v>0.39937386490197468</v>
      </c>
      <c r="BA14" s="98"/>
      <c r="BB14" s="98">
        <f t="shared" si="4"/>
        <v>-0.36186364686390116</v>
      </c>
      <c r="BC14" s="135"/>
      <c r="BD14" s="128"/>
      <c r="BF14" s="210"/>
      <c r="BG14" s="15"/>
      <c r="BK14" s="298"/>
    </row>
    <row r="15" spans="1:63" ht="13.15" x14ac:dyDescent="0.4">
      <c r="A15" s="6">
        <v>38534</v>
      </c>
      <c r="B15" s="6"/>
      <c r="C15" s="55"/>
      <c r="D15" s="125">
        <f>'Returns per Gal.'!D15</f>
        <v>1.5677986891459064</v>
      </c>
      <c r="E15" s="126"/>
      <c r="F15" s="127">
        <f>'Returns per Gal.'!F15</f>
        <v>76.85781071175569</v>
      </c>
      <c r="G15" s="126"/>
      <c r="H15" s="125">
        <f>'Returns per Gal.'!H15</f>
        <v>1.9978025745801133</v>
      </c>
      <c r="I15" s="126"/>
      <c r="J15" s="125">
        <f>'Returns per Gal.'!J15</f>
        <v>7.92</v>
      </c>
      <c r="K15" s="128"/>
      <c r="L15" s="111"/>
      <c r="M15" s="100">
        <f>D15*'Economic Model'!C$30</f>
        <v>4.3898363296085376</v>
      </c>
      <c r="N15" s="100"/>
      <c r="O15" s="100">
        <f>F15/2000*'Economic Model'!C$32</f>
        <v>0.6532913910499234</v>
      </c>
      <c r="P15" s="100"/>
      <c r="Q15" s="100">
        <f t="shared" si="0"/>
        <v>5.043127720658461</v>
      </c>
      <c r="R15" s="100"/>
      <c r="S15" s="100">
        <f t="shared" si="1"/>
        <v>3.1663441194463395</v>
      </c>
      <c r="T15" s="100"/>
      <c r="U15" s="111"/>
      <c r="V15" s="100">
        <f>H15+(J15*'Economic Model'!C$30*'Economic Model'!C$33/1000)+('Economic Model'!K$61/100)</f>
        <v>3.2767025745801135</v>
      </c>
      <c r="W15" s="100"/>
      <c r="X15" s="100">
        <f>V15+('Economic Model'!K$58/100)</f>
        <v>3.8745861757922349</v>
      </c>
      <c r="Y15" s="129"/>
      <c r="Z15" s="111"/>
      <c r="AA15" s="100">
        <f t="shared" si="5"/>
        <v>1.7664251460783476</v>
      </c>
      <c r="AB15" s="100"/>
      <c r="AC15" s="100">
        <f t="shared" si="6"/>
        <v>1.1685415448662262</v>
      </c>
      <c r="AD15" s="112"/>
      <c r="AE15" s="128"/>
      <c r="AF15" s="159">
        <f>AC15/('Economic Model'!H$14*(1-'Economic Model'!C$25/100))</f>
        <v>0.36219046315925396</v>
      </c>
      <c r="AG15" s="132"/>
      <c r="AH15" s="131"/>
      <c r="AI15" s="133"/>
      <c r="AJ15" s="287">
        <v>0.72375690607734811</v>
      </c>
      <c r="AK15" s="100"/>
      <c r="AL15" s="100">
        <f t="shared" si="7"/>
        <v>1.5127018646408836</v>
      </c>
      <c r="AM15" s="100"/>
      <c r="AN15" s="17">
        <v>2.2364587707182317</v>
      </c>
      <c r="AO15" s="128"/>
      <c r="AP15" s="128"/>
      <c r="AQ15" s="100">
        <f>AN15+(J15*'Economic Model'!C$30*'Economic Model'!C$33/1000)+('Economic Model'!K$61/100)</f>
        <v>3.5153587707182319</v>
      </c>
      <c r="AR15" s="128"/>
      <c r="AS15" s="100">
        <f>AQ15+('Economic Model'!K$58/100)</f>
        <v>4.1132423719303528</v>
      </c>
      <c r="AT15" s="128"/>
      <c r="AU15" s="128"/>
      <c r="AV15" s="98">
        <f t="shared" si="2"/>
        <v>1.5277689499402292</v>
      </c>
      <c r="AW15" s="98"/>
      <c r="AX15" s="98">
        <f t="shared" si="3"/>
        <v>0.92988534872810824</v>
      </c>
      <c r="AY15" s="98"/>
      <c r="AZ15" s="98">
        <f t="shared" si="8"/>
        <v>1.1685415448662262</v>
      </c>
      <c r="BA15" s="98"/>
      <c r="BB15" s="98">
        <f t="shared" si="4"/>
        <v>-0.23865619613811839</v>
      </c>
      <c r="BC15" s="135"/>
      <c r="BD15" s="128"/>
      <c r="BF15" s="210"/>
      <c r="BG15" s="15"/>
      <c r="BK15" s="298"/>
    </row>
    <row r="16" spans="1:63" ht="13.15" x14ac:dyDescent="0.4">
      <c r="A16" s="8">
        <v>38565</v>
      </c>
      <c r="B16" s="6"/>
      <c r="C16" s="55"/>
      <c r="D16" s="125">
        <f>'Returns per Gal.'!D16</f>
        <v>1.8232265654674302</v>
      </c>
      <c r="E16" s="126"/>
      <c r="F16" s="127">
        <f>'Returns per Gal.'!F16</f>
        <v>76.85781071175569</v>
      </c>
      <c r="G16" s="126"/>
      <c r="H16" s="125">
        <f>'Returns per Gal.'!H16</f>
        <v>1.7459501205444605</v>
      </c>
      <c r="I16" s="126"/>
      <c r="J16" s="125">
        <f>'Returns per Gal.'!J16</f>
        <v>9.24</v>
      </c>
      <c r="K16" s="128"/>
      <c r="L16" s="111"/>
      <c r="M16" s="100">
        <f>D16*'Economic Model'!C$30</f>
        <v>5.1050343833088041</v>
      </c>
      <c r="N16" s="100"/>
      <c r="O16" s="100">
        <f>F16/2000*'Economic Model'!C$32</f>
        <v>0.6532913910499234</v>
      </c>
      <c r="P16" s="100"/>
      <c r="Q16" s="100">
        <f t="shared" si="0"/>
        <v>5.7583257743587275</v>
      </c>
      <c r="R16" s="100"/>
      <c r="S16" s="100">
        <f t="shared" si="1"/>
        <v>3.7706621731466061</v>
      </c>
      <c r="T16" s="100"/>
      <c r="U16" s="111"/>
      <c r="V16" s="100">
        <f>H16+(J16*'Economic Model'!C$30*'Economic Model'!C$33/1000)+('Economic Model'!K$61/100)</f>
        <v>3.1357301205444603</v>
      </c>
      <c r="W16" s="100"/>
      <c r="X16" s="100">
        <f>V16+('Economic Model'!K$58/100)</f>
        <v>3.7336137217565817</v>
      </c>
      <c r="Y16" s="129"/>
      <c r="Z16" s="111"/>
      <c r="AA16" s="100">
        <f t="shared" si="5"/>
        <v>2.6225956538142672</v>
      </c>
      <c r="AB16" s="100"/>
      <c r="AC16" s="100">
        <f t="shared" si="6"/>
        <v>2.0247120526021458</v>
      </c>
      <c r="AD16" s="112"/>
      <c r="AE16" s="128"/>
      <c r="AF16" s="159">
        <f>AC16/('Economic Model'!H$14*(1-'Economic Model'!C$25/100))</f>
        <v>0.62756125301479648</v>
      </c>
      <c r="AG16" s="132"/>
      <c r="AH16" s="131"/>
      <c r="AI16" s="133"/>
      <c r="AJ16" s="287">
        <v>0.72375690607734811</v>
      </c>
      <c r="AK16" s="100"/>
      <c r="AL16" s="100">
        <f t="shared" ref="AL16:AL40" si="9">AN16-AJ16</f>
        <v>1.5181433701657459</v>
      </c>
      <c r="AM16" s="100"/>
      <c r="AN16" s="17">
        <v>2.241900276243094</v>
      </c>
      <c r="AO16" s="128"/>
      <c r="AP16" s="128"/>
      <c r="AQ16" s="100">
        <f>AN16+(J16*'Economic Model'!C$30*'Economic Model'!C$33/1000)+('Economic Model'!K$61/100)</f>
        <v>3.631680276243094</v>
      </c>
      <c r="AR16" s="128"/>
      <c r="AS16" s="100">
        <f>AQ16+('Economic Model'!K$58/100)</f>
        <v>4.2295638774552149</v>
      </c>
      <c r="AT16" s="128"/>
      <c r="AU16" s="128"/>
      <c r="AV16" s="98">
        <f t="shared" si="2"/>
        <v>2.1266454981156335</v>
      </c>
      <c r="AW16" s="98"/>
      <c r="AX16" s="98">
        <f t="shared" si="3"/>
        <v>1.5287618969035126</v>
      </c>
      <c r="AY16" s="98"/>
      <c r="AZ16" s="98">
        <f t="shared" si="8"/>
        <v>2.0247120526021458</v>
      </c>
      <c r="BA16" s="98"/>
      <c r="BB16" s="98">
        <f t="shared" si="4"/>
        <v>-0.49595015569863343</v>
      </c>
      <c r="BC16" s="135"/>
      <c r="BD16" s="128"/>
      <c r="BF16" s="210"/>
      <c r="BG16" s="15"/>
      <c r="BK16" s="298"/>
    </row>
    <row r="17" spans="1:63" ht="13.15" x14ac:dyDescent="0.4">
      <c r="A17" s="6">
        <v>38596</v>
      </c>
      <c r="B17" s="6"/>
      <c r="C17" s="55"/>
      <c r="D17" s="125">
        <f>'Returns per Gal.'!D17</f>
        <v>2.4133530383481934</v>
      </c>
      <c r="E17" s="126"/>
      <c r="F17" s="127">
        <f>'Returns per Gal.'!F17</f>
        <v>74.93636544396179</v>
      </c>
      <c r="G17" s="126"/>
      <c r="H17" s="125">
        <f>'Returns per Gal.'!H17</f>
        <v>1.5764602258015483</v>
      </c>
      <c r="I17" s="126"/>
      <c r="J17" s="125">
        <f>'Returns per Gal.'!J17</f>
        <v>10.27</v>
      </c>
      <c r="K17" s="128"/>
      <c r="L17" s="111"/>
      <c r="M17" s="100">
        <f>D17*'Economic Model'!C$30</f>
        <v>6.7573885073749409</v>
      </c>
      <c r="N17" s="100"/>
      <c r="O17" s="100">
        <f>F17/2000*'Economic Model'!C$32</f>
        <v>0.63695910627367525</v>
      </c>
      <c r="P17" s="100"/>
      <c r="Q17" s="100">
        <f t="shared" si="0"/>
        <v>7.3943476136486161</v>
      </c>
      <c r="R17" s="100"/>
      <c r="S17" s="100">
        <f>Q17-X17+H17</f>
        <v>5.3201640124364946</v>
      </c>
      <c r="T17" s="100"/>
      <c r="U17" s="111"/>
      <c r="V17" s="100">
        <f>H17+(J17*'Economic Model'!C$30*'Economic Model'!C$33/1000)+('Economic Model'!K$61/100)</f>
        <v>3.0527602258015483</v>
      </c>
      <c r="W17" s="100"/>
      <c r="X17" s="100">
        <f>V17+('Economic Model'!K$58/100)</f>
        <v>3.6506438270136696</v>
      </c>
      <c r="Y17" s="129"/>
      <c r="Z17" s="111"/>
      <c r="AA17" s="100">
        <f t="shared" si="5"/>
        <v>4.3415873878470679</v>
      </c>
      <c r="AB17" s="100"/>
      <c r="AC17" s="100">
        <f t="shared" si="6"/>
        <v>3.7437037866349465</v>
      </c>
      <c r="AD17" s="112"/>
      <c r="AE17" s="128"/>
      <c r="AF17" s="159">
        <f>AC17/('Economic Model'!H$14*(1-'Economic Model'!C$25/100))</f>
        <v>1.1603642286997937</v>
      </c>
      <c r="AG17" s="132"/>
      <c r="AH17" s="131"/>
      <c r="AI17" s="133"/>
      <c r="AJ17" s="287">
        <v>0.78034682080924855</v>
      </c>
      <c r="AK17" s="100"/>
      <c r="AL17" s="100">
        <f t="shared" si="9"/>
        <v>1.7287134332851644</v>
      </c>
      <c r="AM17" s="100"/>
      <c r="AN17" s="17">
        <v>2.5090602540944129</v>
      </c>
      <c r="AO17" s="128"/>
      <c r="AP17" s="128"/>
      <c r="AQ17" s="100">
        <f>AN17+(J17*'Economic Model'!C$30*'Economic Model'!C$33/1000)+('Economic Model'!K$61/100)</f>
        <v>3.9853602540944131</v>
      </c>
      <c r="AR17" s="128"/>
      <c r="AS17" s="100">
        <f>AQ17+('Economic Model'!K$58/100)</f>
        <v>4.5832438553065344</v>
      </c>
      <c r="AT17" s="128"/>
      <c r="AU17" s="128"/>
      <c r="AV17" s="98">
        <f t="shared" si="2"/>
        <v>3.4089873595542031</v>
      </c>
      <c r="AW17" s="98"/>
      <c r="AX17" s="98">
        <f t="shared" si="3"/>
        <v>2.8111037583420817</v>
      </c>
      <c r="AY17" s="98"/>
      <c r="AZ17" s="98">
        <f t="shared" si="8"/>
        <v>3.7437037866349465</v>
      </c>
      <c r="BA17" s="98"/>
      <c r="BB17" s="98">
        <f t="shared" si="4"/>
        <v>-0.93260002829286459</v>
      </c>
      <c r="BC17" s="135"/>
      <c r="BD17" s="128"/>
      <c r="BF17" s="210"/>
      <c r="BG17" s="15"/>
      <c r="BK17" s="298"/>
    </row>
    <row r="18" spans="1:63" ht="13.15" x14ac:dyDescent="0.4">
      <c r="A18" s="8">
        <v>38626</v>
      </c>
      <c r="B18" s="6"/>
      <c r="C18" s="55"/>
      <c r="D18" s="125">
        <f>'Returns per Gal.'!D18</f>
        <v>2.1755408776350502</v>
      </c>
      <c r="E18" s="126"/>
      <c r="F18" s="127">
        <f>'Returns per Gal.'!F18</f>
        <v>74.93636544396179</v>
      </c>
      <c r="G18" s="126"/>
      <c r="H18" s="125">
        <f>'Returns per Gal.'!H18</f>
        <v>1.4847382847709956</v>
      </c>
      <c r="I18" s="126"/>
      <c r="J18" s="125">
        <f>'Returns per Gal.'!J18</f>
        <v>11.53</v>
      </c>
      <c r="K18" s="128"/>
      <c r="L18" s="111"/>
      <c r="M18" s="100">
        <f>D18*'Economic Model'!C$30</f>
        <v>6.0915144573781399</v>
      </c>
      <c r="N18" s="100"/>
      <c r="O18" s="100">
        <f>F18/2000*'Economic Model'!C$32</f>
        <v>0.63695910627367525</v>
      </c>
      <c r="P18" s="100"/>
      <c r="Q18" s="100">
        <f t="shared" si="0"/>
        <v>6.7284735636518151</v>
      </c>
      <c r="R18" s="100"/>
      <c r="S18" s="100">
        <f t="shared" si="1"/>
        <v>4.5484499624396939</v>
      </c>
      <c r="T18" s="100"/>
      <c r="U18" s="111"/>
      <c r="V18" s="100">
        <f>H18+(J18*'Economic Model'!C$30*'Economic Model'!C$33/1000)+('Economic Model'!K$61/100)</f>
        <v>3.0668782847709957</v>
      </c>
      <c r="W18" s="100"/>
      <c r="X18" s="100">
        <f>V18+('Economic Model'!K$58/100)</f>
        <v>3.6647618859831166</v>
      </c>
      <c r="Y18" s="129"/>
      <c r="Z18" s="111"/>
      <c r="AA18" s="100">
        <f t="shared" si="5"/>
        <v>3.6615952788808195</v>
      </c>
      <c r="AB18" s="100"/>
      <c r="AC18" s="100">
        <f t="shared" si="6"/>
        <v>3.0637116776686986</v>
      </c>
      <c r="AD18" s="112"/>
      <c r="AE18" s="128"/>
      <c r="AF18" s="159">
        <f>AC18/('Economic Model'!H$14*(1-'Economic Model'!C$25/100))</f>
        <v>0.94960008601856982</v>
      </c>
      <c r="AG18" s="132"/>
      <c r="AH18" s="131"/>
      <c r="AI18" s="133"/>
      <c r="AJ18" s="287">
        <v>0.78034682080924855</v>
      </c>
      <c r="AK18" s="100"/>
      <c r="AL18" s="100">
        <f>AN18-AJ18</f>
        <v>1.7354904503853568</v>
      </c>
      <c r="AM18" s="100"/>
      <c r="AN18" s="17">
        <v>2.5158372711946053</v>
      </c>
      <c r="AO18" s="128"/>
      <c r="AP18" s="128"/>
      <c r="AQ18" s="100">
        <f>AN18+(J18*'Economic Model'!C$30*'Economic Model'!C$33/1000)+('Economic Model'!K$61/100)</f>
        <v>4.0979772711946048</v>
      </c>
      <c r="AR18" s="128"/>
      <c r="AS18" s="100">
        <f>AQ18+('Economic Model'!K$58/100)</f>
        <v>4.6958608724067261</v>
      </c>
      <c r="AT18" s="128"/>
      <c r="AU18" s="128"/>
      <c r="AV18" s="98">
        <f t="shared" si="2"/>
        <v>2.6304962924572104</v>
      </c>
      <c r="AW18" s="98"/>
      <c r="AX18" s="98">
        <f t="shared" si="3"/>
        <v>2.032612691245089</v>
      </c>
      <c r="AY18" s="98"/>
      <c r="AZ18" s="98">
        <f t="shared" si="8"/>
        <v>3.0637116776686986</v>
      </c>
      <c r="BA18" s="98"/>
      <c r="BB18" s="98">
        <f t="shared" si="4"/>
        <v>-1.0310989864236098</v>
      </c>
      <c r="BC18" s="135"/>
      <c r="BD18" s="128"/>
      <c r="BF18" s="210"/>
      <c r="BG18" s="15"/>
      <c r="BK18" s="298"/>
    </row>
    <row r="19" spans="1:63" ht="13.15" x14ac:dyDescent="0.4">
      <c r="A19" s="6">
        <v>38657</v>
      </c>
      <c r="B19" s="6"/>
      <c r="C19" s="55"/>
      <c r="D19" s="125">
        <f>'Returns per Gal.'!D19</f>
        <v>1.8408422810758114</v>
      </c>
      <c r="E19" s="126"/>
      <c r="F19" s="127">
        <f>'Returns per Gal.'!F19</f>
        <v>74.93636544396179</v>
      </c>
      <c r="G19" s="126"/>
      <c r="H19" s="125">
        <f>'Returns per Gal.'!H19</f>
        <v>1.5306843405747976</v>
      </c>
      <c r="I19" s="126"/>
      <c r="J19" s="125">
        <f>'Returns per Gal.'!J19</f>
        <v>12.18</v>
      </c>
      <c r="K19" s="128"/>
      <c r="L19" s="111"/>
      <c r="M19" s="100">
        <f>D19*'Economic Model'!C$30</f>
        <v>5.1543583870122713</v>
      </c>
      <c r="N19" s="100"/>
      <c r="O19" s="100">
        <f>F19/2000*'Economic Model'!C$32</f>
        <v>0.63695910627367525</v>
      </c>
      <c r="P19" s="100"/>
      <c r="Q19" s="100">
        <f t="shared" si="0"/>
        <v>5.7913174932859466</v>
      </c>
      <c r="R19" s="100"/>
      <c r="S19" s="100">
        <f t="shared" si="1"/>
        <v>3.5566938920738256</v>
      </c>
      <c r="T19" s="100"/>
      <c r="U19" s="111"/>
      <c r="V19" s="100">
        <f>H19+(J19*'Economic Model'!C$30*'Economic Model'!C$33/1000)+('Economic Model'!K$61/100)</f>
        <v>3.1674243405747977</v>
      </c>
      <c r="W19" s="100"/>
      <c r="X19" s="100">
        <f>V19+('Economic Model'!K$58/100)</f>
        <v>3.7653079417869186</v>
      </c>
      <c r="Y19" s="129"/>
      <c r="Z19" s="111"/>
      <c r="AA19" s="100">
        <f t="shared" si="5"/>
        <v>2.6238931527111489</v>
      </c>
      <c r="AB19" s="100"/>
      <c r="AC19" s="100">
        <f t="shared" si="6"/>
        <v>2.0260095514990279</v>
      </c>
      <c r="AD19" s="112"/>
      <c r="AE19" s="128"/>
      <c r="AF19" s="159">
        <f>AC19/('Economic Model'!H$14*(1-'Economic Model'!C$25/100))</f>
        <v>0.62796341392082067</v>
      </c>
      <c r="AG19" s="132"/>
      <c r="AH19" s="131"/>
      <c r="AI19" s="133"/>
      <c r="AJ19" s="287">
        <v>0.78034682080924855</v>
      </c>
      <c r="AK19" s="100"/>
      <c r="AL19" s="100">
        <f t="shared" si="9"/>
        <v>1.7422674674855496</v>
      </c>
      <c r="AM19" s="100"/>
      <c r="AN19" s="17">
        <v>2.5226142882947982</v>
      </c>
      <c r="AO19" s="128"/>
      <c r="AP19" s="128"/>
      <c r="AQ19" s="100">
        <f>AN19+(J19*'Economic Model'!C$30*'Economic Model'!C$33/1000)+('Economic Model'!K$61/100)</f>
        <v>4.1593542882947983</v>
      </c>
      <c r="AR19" s="128"/>
      <c r="AS19" s="100">
        <f>AQ19+('Economic Model'!K$58/100)</f>
        <v>4.7572378895069196</v>
      </c>
      <c r="AT19" s="128"/>
      <c r="AU19" s="128"/>
      <c r="AV19" s="98">
        <f t="shared" si="2"/>
        <v>1.6319632049911483</v>
      </c>
      <c r="AW19" s="98"/>
      <c r="AX19" s="98">
        <f t="shared" si="3"/>
        <v>1.034079603779027</v>
      </c>
      <c r="AY19" s="98"/>
      <c r="AZ19" s="98">
        <f t="shared" si="8"/>
        <v>2.0260095514990279</v>
      </c>
      <c r="BA19" s="98"/>
      <c r="BB19" s="98">
        <f t="shared" si="4"/>
        <v>-0.99192994772000054</v>
      </c>
      <c r="BC19" s="135"/>
      <c r="BD19" s="128"/>
      <c r="BF19" s="210"/>
      <c r="BG19" s="15"/>
      <c r="BK19" s="298"/>
    </row>
    <row r="20" spans="1:63" ht="13.15" x14ac:dyDescent="0.4">
      <c r="A20" s="75">
        <v>38687</v>
      </c>
      <c r="B20" s="77"/>
      <c r="C20" s="74"/>
      <c r="D20" s="136">
        <f>'Returns per Gal.'!D20</f>
        <v>1.7527637030339065</v>
      </c>
      <c r="E20" s="137"/>
      <c r="F20" s="138">
        <f>'Returns per Gal.'!F20</f>
        <v>84.15930272937247</v>
      </c>
      <c r="G20" s="137"/>
      <c r="H20" s="136">
        <f>'Returns per Gal.'!H20</f>
        <v>1.7132773697506458</v>
      </c>
      <c r="I20" s="137"/>
      <c r="J20" s="136">
        <f>'Returns per Gal.'!J20</f>
        <v>12.05</v>
      </c>
      <c r="K20" s="139"/>
      <c r="L20" s="113"/>
      <c r="M20" s="104">
        <f>D20*'Economic Model'!C$30</f>
        <v>4.9077383684949378</v>
      </c>
      <c r="N20" s="104"/>
      <c r="O20" s="104">
        <f>F20/2000*'Economic Model'!C$32</f>
        <v>0.71535407319966604</v>
      </c>
      <c r="P20" s="104"/>
      <c r="Q20" s="104">
        <f t="shared" si="0"/>
        <v>5.6230924416946042</v>
      </c>
      <c r="R20" s="104"/>
      <c r="S20" s="104">
        <f t="shared" si="1"/>
        <v>3.3993888404824828</v>
      </c>
      <c r="T20" s="104"/>
      <c r="U20" s="113"/>
      <c r="V20" s="104">
        <f>H20+(J20*'Economic Model'!C$30*'Economic Model'!C$33/1000)+('Economic Model'!K$61/100)</f>
        <v>3.3390973697506459</v>
      </c>
      <c r="W20" s="104"/>
      <c r="X20" s="104">
        <f>V20+('Economic Model'!K$58/100)</f>
        <v>3.9369809709627672</v>
      </c>
      <c r="Y20" s="140"/>
      <c r="Z20" s="113"/>
      <c r="AA20" s="104">
        <f t="shared" si="5"/>
        <v>2.2839950719439583</v>
      </c>
      <c r="AB20" s="104"/>
      <c r="AC20" s="104">
        <f t="shared" si="6"/>
        <v>1.686111470731837</v>
      </c>
      <c r="AD20" s="114"/>
      <c r="AE20" s="139"/>
      <c r="AF20" s="160">
        <f>AC20/('Economic Model'!H$14*(1-'Economic Model'!C$25/100))</f>
        <v>0.52261170961825465</v>
      </c>
      <c r="AG20" s="142"/>
      <c r="AH20" s="131"/>
      <c r="AI20" s="143"/>
      <c r="AJ20" s="288">
        <v>0.78034682080924855</v>
      </c>
      <c r="AK20" s="104"/>
      <c r="AL20" s="104">
        <f t="shared" si="9"/>
        <v>1.749044484585742</v>
      </c>
      <c r="AM20" s="104"/>
      <c r="AN20" s="72">
        <v>2.5293913053949906</v>
      </c>
      <c r="AO20" s="139"/>
      <c r="AP20" s="139"/>
      <c r="AQ20" s="104">
        <f>AN20+(J20*'Economic Model'!C$30*'Economic Model'!C$33/1000)+('Economic Model'!K$61/100)</f>
        <v>4.1552113053949906</v>
      </c>
      <c r="AR20" s="139"/>
      <c r="AS20" s="104">
        <f>AQ20+('Economic Model'!K$58/100)</f>
        <v>4.753094906607112</v>
      </c>
      <c r="AT20" s="139"/>
      <c r="AU20" s="139"/>
      <c r="AV20" s="99">
        <f t="shared" si="2"/>
        <v>1.4678811362996136</v>
      </c>
      <c r="AW20" s="99"/>
      <c r="AX20" s="99">
        <f t="shared" si="3"/>
        <v>0.86999753508749222</v>
      </c>
      <c r="AY20" s="99"/>
      <c r="AZ20" s="99">
        <f t="shared" si="8"/>
        <v>1.686111470731837</v>
      </c>
      <c r="BA20" s="99"/>
      <c r="BB20" s="99">
        <f t="shared" si="4"/>
        <v>-0.81611393564434476</v>
      </c>
      <c r="BC20" s="145"/>
      <c r="BD20" s="128"/>
      <c r="BF20" s="210"/>
      <c r="BG20" s="15"/>
      <c r="BK20" s="298"/>
    </row>
    <row r="21" spans="1:63" ht="13.15" x14ac:dyDescent="0.4">
      <c r="A21" s="22">
        <v>38718</v>
      </c>
      <c r="B21" s="6"/>
      <c r="C21" s="55"/>
      <c r="D21" s="125">
        <f>'Returns per Gal.'!D21</f>
        <v>1.8760737122925732</v>
      </c>
      <c r="E21" s="126"/>
      <c r="F21" s="127">
        <f>'Returns per Gal.'!F21</f>
        <v>88.386482318519043</v>
      </c>
      <c r="G21" s="126"/>
      <c r="H21" s="125">
        <f>'Returns per Gal.'!H21</f>
        <v>1.7825367946104507</v>
      </c>
      <c r="I21" s="126"/>
      <c r="J21" s="125">
        <f>'Returns per Gal.'!J21</f>
        <v>10.95</v>
      </c>
      <c r="K21" s="128"/>
      <c r="L21" s="111"/>
      <c r="M21" s="100">
        <f>D21*'Economic Model'!C$30</f>
        <v>5.2530063944192049</v>
      </c>
      <c r="N21" s="100"/>
      <c r="O21" s="100">
        <f>F21/2000*'Economic Model'!C$32</f>
        <v>0.75128509970741186</v>
      </c>
      <c r="P21" s="100"/>
      <c r="Q21" s="100">
        <f t="shared" ref="Q21:Q32" si="10">M21+O21</f>
        <v>6.0042914941266172</v>
      </c>
      <c r="R21" s="100"/>
      <c r="S21" s="100">
        <f t="shared" ref="S21:S32" si="11">Q21-X21+H21</f>
        <v>3.8729878929144963</v>
      </c>
      <c r="T21" s="100"/>
      <c r="U21" s="111"/>
      <c r="V21" s="100">
        <f>H21+(J21*'Economic Model'!C$30*'Economic Model'!C$33/1000)+('Economic Model'!K$61/100)</f>
        <v>3.3159567946104507</v>
      </c>
      <c r="W21" s="100"/>
      <c r="X21" s="100">
        <f>V21+('Economic Model'!K$58/100)</f>
        <v>3.9138403958225716</v>
      </c>
      <c r="Y21" s="129"/>
      <c r="Z21" s="111"/>
      <c r="AA21" s="100">
        <f t="shared" ref="AA21:AA32" si="12">Q21-V21</f>
        <v>2.6883346995161665</v>
      </c>
      <c r="AB21" s="100"/>
      <c r="AC21" s="100">
        <f t="shared" ref="AC21:AC32" si="13">Q21-X21</f>
        <v>2.0904510983040456</v>
      </c>
      <c r="AD21" s="112"/>
      <c r="AE21" s="128"/>
      <c r="AF21" s="159">
        <f>AC21/('Economic Model'!H$14*(1-'Economic Model'!C$25/100))</f>
        <v>0.6479371271247274</v>
      </c>
      <c r="AG21" s="132"/>
      <c r="AH21" s="131"/>
      <c r="AI21" s="133"/>
      <c r="AJ21" s="287">
        <v>0.78034682080924855</v>
      </c>
      <c r="AK21" s="100"/>
      <c r="AL21" s="100">
        <f t="shared" si="9"/>
        <v>1.7558215016859349</v>
      </c>
      <c r="AM21" s="100"/>
      <c r="AN21" s="17">
        <v>2.5361683224951834</v>
      </c>
      <c r="AO21" s="128"/>
      <c r="AP21" s="128"/>
      <c r="AQ21" s="100">
        <f>AN21+(J21*'Economic Model'!C$30*'Economic Model'!C$33/1000)+('Economic Model'!K$61/100)</f>
        <v>4.069588322495183</v>
      </c>
      <c r="AR21" s="128"/>
      <c r="AS21" s="100">
        <f>AQ21+('Economic Model'!K$58/100)</f>
        <v>4.6674719237073043</v>
      </c>
      <c r="AT21" s="128"/>
      <c r="AU21" s="128"/>
      <c r="AV21" s="98">
        <f t="shared" si="2"/>
        <v>1.9347031716314342</v>
      </c>
      <c r="AW21" s="98"/>
      <c r="AX21" s="98">
        <f t="shared" si="3"/>
        <v>1.3368195704193129</v>
      </c>
      <c r="AY21" s="98"/>
      <c r="AZ21" s="98">
        <f t="shared" si="8"/>
        <v>2.0904510983040456</v>
      </c>
      <c r="BA21" s="98"/>
      <c r="BB21" s="98">
        <f t="shared" si="4"/>
        <v>-0.75363152788473275</v>
      </c>
      <c r="BC21" s="135"/>
      <c r="BD21" s="128"/>
      <c r="BF21" s="210"/>
      <c r="BG21" s="15"/>
      <c r="BK21" s="298"/>
    </row>
    <row r="22" spans="1:63" ht="13.15" x14ac:dyDescent="0.4">
      <c r="A22" s="8">
        <v>38749</v>
      </c>
      <c r="B22" s="6"/>
      <c r="C22" s="55"/>
      <c r="D22" s="125">
        <f>'Returns per Gal.'!D22</f>
        <v>2.2195801666560024</v>
      </c>
      <c r="E22" s="126"/>
      <c r="F22" s="127">
        <f>'Returns per Gal.'!F22</f>
        <v>91.268650220209878</v>
      </c>
      <c r="G22" s="126"/>
      <c r="H22" s="125">
        <f>'Returns per Gal.'!H22</f>
        <v>1.8880425523821436</v>
      </c>
      <c r="I22" s="126"/>
      <c r="J22" s="125">
        <f>'Returns per Gal.'!J22</f>
        <v>10.210000000000001</v>
      </c>
      <c r="K22" s="128"/>
      <c r="L22" s="111"/>
      <c r="M22" s="100">
        <f>D22*'Economic Model'!C$30</f>
        <v>6.2148244666368067</v>
      </c>
      <c r="N22" s="100"/>
      <c r="O22" s="100">
        <f>F22/2000*'Economic Model'!C$32</f>
        <v>0.77578352687178398</v>
      </c>
      <c r="P22" s="100"/>
      <c r="Q22" s="100">
        <f t="shared" si="10"/>
        <v>6.9906079935085907</v>
      </c>
      <c r="R22" s="100"/>
      <c r="S22" s="100">
        <f t="shared" si="11"/>
        <v>4.9214643922964694</v>
      </c>
      <c r="T22" s="100"/>
      <c r="U22" s="111"/>
      <c r="V22" s="100">
        <f>H22+(J22*'Economic Model'!C$30*'Economic Model'!C$33/1000)+('Economic Model'!K$61/100)</f>
        <v>3.3593025523821436</v>
      </c>
      <c r="W22" s="100"/>
      <c r="X22" s="100">
        <f>V22+('Economic Model'!K$58/100)</f>
        <v>3.9571861535942645</v>
      </c>
      <c r="Y22" s="129"/>
      <c r="Z22" s="111"/>
      <c r="AA22" s="100">
        <f t="shared" si="12"/>
        <v>3.6313054411264472</v>
      </c>
      <c r="AB22" s="100"/>
      <c r="AC22" s="100">
        <f t="shared" si="13"/>
        <v>3.0334218399143262</v>
      </c>
      <c r="AD22" s="112"/>
      <c r="AE22" s="128"/>
      <c r="AF22" s="159">
        <f>AC22/('Economic Model'!H$14*(1-'Economic Model'!C$25/100))</f>
        <v>0.94021172459190727</v>
      </c>
      <c r="AG22" s="132"/>
      <c r="AH22" s="131"/>
      <c r="AI22" s="133"/>
      <c r="AJ22" s="287">
        <v>0.78034682080924855</v>
      </c>
      <c r="AK22" s="100"/>
      <c r="AL22" s="100">
        <f t="shared" si="9"/>
        <v>1.7625985187861277</v>
      </c>
      <c r="AM22" s="100"/>
      <c r="AN22" s="17">
        <v>2.5429453395953763</v>
      </c>
      <c r="AO22" s="128"/>
      <c r="AP22" s="128"/>
      <c r="AQ22" s="100">
        <f>AN22+(J22*'Economic Model'!C$30*'Economic Model'!C$33/1000)+('Economic Model'!K$61/100)</f>
        <v>4.0142053395953763</v>
      </c>
      <c r="AR22" s="128"/>
      <c r="AS22" s="100">
        <f>AQ22+('Economic Model'!K$58/100)</f>
        <v>4.6120889408074977</v>
      </c>
      <c r="AT22" s="128"/>
      <c r="AU22" s="128"/>
      <c r="AV22" s="98">
        <f t="shared" si="2"/>
        <v>2.9764026539132145</v>
      </c>
      <c r="AW22" s="98"/>
      <c r="AX22" s="98">
        <f t="shared" si="3"/>
        <v>2.3785190527010931</v>
      </c>
      <c r="AY22" s="98"/>
      <c r="AZ22" s="98">
        <f t="shared" si="8"/>
        <v>3.0334218399143258</v>
      </c>
      <c r="BA22" s="98"/>
      <c r="BB22" s="98">
        <f t="shared" si="4"/>
        <v>-0.6549027872132327</v>
      </c>
      <c r="BC22" s="135"/>
      <c r="BD22" s="128"/>
      <c r="BF22" s="210"/>
      <c r="BG22" s="15"/>
      <c r="BK22" s="298"/>
    </row>
    <row r="23" spans="1:63" ht="13.15" x14ac:dyDescent="0.4">
      <c r="A23" s="6">
        <v>38777</v>
      </c>
      <c r="B23" s="6"/>
      <c r="C23" s="55"/>
      <c r="D23" s="125">
        <f>'Returns per Gal.'!D23</f>
        <v>2.1315015886140976</v>
      </c>
      <c r="E23" s="126"/>
      <c r="F23" s="127">
        <f>'Returns per Gal.'!F23</f>
        <v>91.268650220209878</v>
      </c>
      <c r="G23" s="126"/>
      <c r="H23" s="125">
        <f>'Returns per Gal.'!H23</f>
        <v>1.8820865821853541</v>
      </c>
      <c r="I23" s="126"/>
      <c r="J23" s="125">
        <f>'Returns per Gal.'!J23</f>
        <v>9.1999999999999993</v>
      </c>
      <c r="K23" s="128"/>
      <c r="L23" s="111"/>
      <c r="M23" s="100">
        <f>D23*'Economic Model'!C$30</f>
        <v>5.9682044481194731</v>
      </c>
      <c r="N23" s="100"/>
      <c r="O23" s="100">
        <f>F23/2000*'Economic Model'!C$32</f>
        <v>0.77578352687178398</v>
      </c>
      <c r="P23" s="100"/>
      <c r="Q23" s="100">
        <f t="shared" si="10"/>
        <v>6.7439879749912572</v>
      </c>
      <c r="R23" s="100"/>
      <c r="S23" s="100">
        <f t="shared" si="11"/>
        <v>4.7596843737791366</v>
      </c>
      <c r="T23" s="100"/>
      <c r="U23" s="111"/>
      <c r="V23" s="100">
        <f>H23+(J23*'Economic Model'!C$30*'Economic Model'!C$33/1000)+('Economic Model'!K$61/100)</f>
        <v>3.2685065821853541</v>
      </c>
      <c r="W23" s="100"/>
      <c r="X23" s="100">
        <f>V23+('Economic Model'!K$58/100)</f>
        <v>3.866390183397475</v>
      </c>
      <c r="Y23" s="129"/>
      <c r="Z23" s="111"/>
      <c r="AA23" s="100">
        <f t="shared" si="12"/>
        <v>3.4754813928059032</v>
      </c>
      <c r="AB23" s="100"/>
      <c r="AC23" s="100">
        <f t="shared" si="13"/>
        <v>2.8775977915937823</v>
      </c>
      <c r="AD23" s="112"/>
      <c r="AE23" s="128"/>
      <c r="AF23" s="159">
        <f>AC23/('Economic Model'!H$14*(1-'Economic Model'!C$25/100))</f>
        <v>0.8919139259552068</v>
      </c>
      <c r="AG23" s="132"/>
      <c r="AH23" s="131"/>
      <c r="AI23" s="133"/>
      <c r="AJ23" s="287">
        <v>0.78034682080924855</v>
      </c>
      <c r="AK23" s="100"/>
      <c r="AL23" s="100">
        <f t="shared" si="9"/>
        <v>1.7693755358863201</v>
      </c>
      <c r="AM23" s="100"/>
      <c r="AN23" s="17">
        <v>2.5497223566955687</v>
      </c>
      <c r="AO23" s="128"/>
      <c r="AP23" s="128"/>
      <c r="AQ23" s="100">
        <f>AN23+(J23*'Economic Model'!C$30*'Economic Model'!C$33/1000)+('Economic Model'!K$61/100)</f>
        <v>3.9361423566955684</v>
      </c>
      <c r="AR23" s="128"/>
      <c r="AS23" s="100">
        <f>AQ23+('Economic Model'!K$58/100)</f>
        <v>4.5340259579076898</v>
      </c>
      <c r="AT23" s="128"/>
      <c r="AU23" s="128"/>
      <c r="AV23" s="98">
        <f t="shared" si="2"/>
        <v>2.8078456182956888</v>
      </c>
      <c r="AW23" s="98"/>
      <c r="AX23" s="98">
        <f t="shared" si="3"/>
        <v>2.2099620170835674</v>
      </c>
      <c r="AY23" s="98"/>
      <c r="AZ23" s="98">
        <f t="shared" si="8"/>
        <v>2.8775977915937823</v>
      </c>
      <c r="BA23" s="98"/>
      <c r="BB23" s="98">
        <f t="shared" si="4"/>
        <v>-0.66763577451021461</v>
      </c>
      <c r="BC23" s="135"/>
      <c r="BD23" s="128"/>
      <c r="BF23" s="210"/>
      <c r="BG23" s="15"/>
      <c r="BK23" s="298"/>
    </row>
    <row r="24" spans="1:63" ht="13.15" x14ac:dyDescent="0.4">
      <c r="A24" s="8">
        <v>38808</v>
      </c>
      <c r="B24" s="6"/>
      <c r="C24" s="55"/>
      <c r="D24" s="125">
        <f>'Returns per Gal.'!D24</f>
        <v>2.1579251620266691</v>
      </c>
      <c r="E24" s="126"/>
      <c r="F24" s="127">
        <f>'Returns per Gal.'!F24</f>
        <v>88.386482318519043</v>
      </c>
      <c r="G24" s="126"/>
      <c r="H24" s="125">
        <f>'Returns per Gal.'!H24</f>
        <v>1.9867414870717905</v>
      </c>
      <c r="I24" s="126"/>
      <c r="J24" s="125">
        <f>'Returns per Gal.'!J24</f>
        <v>8.6199999999999992</v>
      </c>
      <c r="K24" s="128"/>
      <c r="L24" s="111"/>
      <c r="M24" s="100">
        <f>D24*'Economic Model'!C$30</f>
        <v>6.0421904536746727</v>
      </c>
      <c r="N24" s="100"/>
      <c r="O24" s="100">
        <f>F24/2000*'Economic Model'!C$32</f>
        <v>0.75128509970741186</v>
      </c>
      <c r="P24" s="100"/>
      <c r="Q24" s="100">
        <f t="shared" si="10"/>
        <v>6.7934755533820841</v>
      </c>
      <c r="R24" s="100"/>
      <c r="S24" s="100">
        <f t="shared" si="11"/>
        <v>4.8578919521699628</v>
      </c>
      <c r="T24" s="100"/>
      <c r="U24" s="111"/>
      <c r="V24" s="100">
        <f>H24+(J24*'Economic Model'!C$30*'Economic Model'!C$33/1000)+('Economic Model'!K$61/100)</f>
        <v>3.3244414870717907</v>
      </c>
      <c r="W24" s="100"/>
      <c r="X24" s="100">
        <f>V24+('Economic Model'!K$58/100)</f>
        <v>3.9223250882839116</v>
      </c>
      <c r="Y24" s="129"/>
      <c r="Z24" s="111"/>
      <c r="AA24" s="100">
        <f t="shared" si="12"/>
        <v>3.4690340663102934</v>
      </c>
      <c r="AB24" s="100"/>
      <c r="AC24" s="100">
        <f t="shared" si="13"/>
        <v>2.8711504650981725</v>
      </c>
      <c r="AD24" s="112"/>
      <c r="AE24" s="128"/>
      <c r="AF24" s="159">
        <f>AC24/('Economic Model'!H$14*(1-'Economic Model'!C$25/100))</f>
        <v>0.8899155715279784</v>
      </c>
      <c r="AG24" s="132"/>
      <c r="AH24" s="131"/>
      <c r="AI24" s="133"/>
      <c r="AJ24" s="287">
        <v>0.78034682080924855</v>
      </c>
      <c r="AK24" s="100"/>
      <c r="AL24" s="100">
        <f t="shared" si="9"/>
        <v>1.776152552986513</v>
      </c>
      <c r="AM24" s="100"/>
      <c r="AN24" s="17">
        <v>2.5564993737957615</v>
      </c>
      <c r="AO24" s="128"/>
      <c r="AP24" s="128"/>
      <c r="AQ24" s="100">
        <f>AN24+(J24*'Economic Model'!C$30*'Economic Model'!C$33/1000)+('Economic Model'!K$61/100)</f>
        <v>3.8941993737957614</v>
      </c>
      <c r="AR24" s="128"/>
      <c r="AS24" s="100">
        <f>AQ24+('Economic Model'!K$58/100)</f>
        <v>4.4920829750078823</v>
      </c>
      <c r="AT24" s="128"/>
      <c r="AU24" s="128"/>
      <c r="AV24" s="98">
        <f t="shared" si="2"/>
        <v>2.8992761795863227</v>
      </c>
      <c r="AW24" s="98"/>
      <c r="AX24" s="98">
        <f t="shared" si="3"/>
        <v>2.3013925783742017</v>
      </c>
      <c r="AY24" s="98"/>
      <c r="AZ24" s="98">
        <f t="shared" si="8"/>
        <v>2.8711504650981725</v>
      </c>
      <c r="BA24" s="98"/>
      <c r="BB24" s="98">
        <f t="shared" si="4"/>
        <v>-0.56975788672397099</v>
      </c>
      <c r="BC24" s="135"/>
      <c r="BD24" s="128"/>
      <c r="BF24" s="210"/>
      <c r="BG24" s="15"/>
      <c r="BK24" s="298"/>
    </row>
    <row r="25" spans="1:63" ht="13.15" x14ac:dyDescent="0.4">
      <c r="A25" s="6">
        <v>38838</v>
      </c>
      <c r="B25" s="6"/>
      <c r="C25" s="55"/>
      <c r="D25" s="125">
        <f>'Returns per Gal.'!D25</f>
        <v>2.6775887724739076</v>
      </c>
      <c r="E25" s="126"/>
      <c r="F25" s="127">
        <f>'Returns per Gal.'!F25</f>
        <v>83.582869149034309</v>
      </c>
      <c r="G25" s="126"/>
      <c r="H25" s="125">
        <f>'Returns per Gal.'!H25</f>
        <v>2.0071619563179253</v>
      </c>
      <c r="I25" s="126"/>
      <c r="J25" s="125">
        <f>'Returns per Gal.'!J25</f>
        <v>8</v>
      </c>
      <c r="K25" s="128"/>
      <c r="L25" s="111"/>
      <c r="M25" s="100">
        <f>D25*'Economic Model'!C$30</f>
        <v>7.4972485629269405</v>
      </c>
      <c r="N25" s="100"/>
      <c r="O25" s="100">
        <f>F25/2000*'Economic Model'!C$32</f>
        <v>0.7104543877667916</v>
      </c>
      <c r="P25" s="100"/>
      <c r="Q25" s="100">
        <f t="shared" si="10"/>
        <v>8.2077029506937329</v>
      </c>
      <c r="R25" s="100"/>
      <c r="S25" s="100">
        <f t="shared" si="11"/>
        <v>6.3241993494816118</v>
      </c>
      <c r="T25" s="100"/>
      <c r="U25" s="111"/>
      <c r="V25" s="100">
        <f>H25+(J25*'Economic Model'!C$30*'Economic Model'!C$33/1000)+('Economic Model'!K$61/100)</f>
        <v>3.2927819563179255</v>
      </c>
      <c r="W25" s="100"/>
      <c r="X25" s="100">
        <f>V25+('Economic Model'!K$58/100)</f>
        <v>3.8906655575300464</v>
      </c>
      <c r="Y25" s="129"/>
      <c r="Z25" s="111"/>
      <c r="AA25" s="100">
        <f t="shared" si="12"/>
        <v>4.914920994375807</v>
      </c>
      <c r="AB25" s="100"/>
      <c r="AC25" s="100">
        <f t="shared" si="13"/>
        <v>4.3170373931636865</v>
      </c>
      <c r="AD25" s="112"/>
      <c r="AE25" s="128"/>
      <c r="AF25" s="159">
        <f>AC25/('Economic Model'!H$14*(1-'Economic Model'!C$25/100))</f>
        <v>1.3380694762416621</v>
      </c>
      <c r="AG25" s="132"/>
      <c r="AH25" s="131"/>
      <c r="AI25" s="133"/>
      <c r="AJ25" s="287">
        <v>0.78034682080924855</v>
      </c>
      <c r="AK25" s="100"/>
      <c r="AL25" s="100">
        <f t="shared" si="9"/>
        <v>1.7829295700867058</v>
      </c>
      <c r="AM25" s="100"/>
      <c r="AN25" s="17">
        <v>2.5632763908959544</v>
      </c>
      <c r="AO25" s="128"/>
      <c r="AP25" s="128"/>
      <c r="AQ25" s="100">
        <f>AN25+(J25*'Economic Model'!C$30*'Economic Model'!C$33/1000)+('Economic Model'!K$61/100)</f>
        <v>3.8488963908959546</v>
      </c>
      <c r="AR25" s="128"/>
      <c r="AS25" s="100">
        <f>AQ25+('Economic Model'!K$58/100)</f>
        <v>4.446779992108076</v>
      </c>
      <c r="AT25" s="128"/>
      <c r="AU25" s="128"/>
      <c r="AV25" s="98">
        <f t="shared" si="2"/>
        <v>4.3588065597977783</v>
      </c>
      <c r="AW25" s="98"/>
      <c r="AX25" s="98">
        <f t="shared" si="3"/>
        <v>3.7609229585856569</v>
      </c>
      <c r="AY25" s="98"/>
      <c r="AZ25" s="98">
        <f t="shared" si="8"/>
        <v>4.3170373931636865</v>
      </c>
      <c r="BA25" s="98"/>
      <c r="BB25" s="98">
        <f t="shared" si="4"/>
        <v>-0.55611443457802912</v>
      </c>
      <c r="BC25" s="135"/>
      <c r="BD25" s="128"/>
      <c r="BF25" s="210"/>
      <c r="BG25" s="15"/>
      <c r="BK25" s="298"/>
    </row>
    <row r="26" spans="1:63" ht="13.15" x14ac:dyDescent="0.4">
      <c r="A26" s="8">
        <v>38869</v>
      </c>
      <c r="B26" s="6"/>
      <c r="C26" s="55"/>
      <c r="D26" s="125">
        <f>'Returns per Gal.'!D26</f>
        <v>3.1532130939001939</v>
      </c>
      <c r="E26" s="126"/>
      <c r="F26" s="127">
        <f>'Returns per Gal.'!F26</f>
        <v>79.739978613446524</v>
      </c>
      <c r="G26" s="126"/>
      <c r="H26" s="125">
        <f>'Returns per Gal.'!H26</f>
        <v>1.9406252606909382</v>
      </c>
      <c r="I26" s="126"/>
      <c r="J26" s="125">
        <f>'Returns per Gal.'!J26</f>
        <v>8.2799999999999994</v>
      </c>
      <c r="K26" s="128"/>
      <c r="L26" s="111"/>
      <c r="M26" s="100">
        <f>D26*'Economic Model'!C$30</f>
        <v>8.8289966629205416</v>
      </c>
      <c r="N26" s="100"/>
      <c r="O26" s="100">
        <f>F26/2000*'Economic Model'!C$32</f>
        <v>0.6777898182142954</v>
      </c>
      <c r="P26" s="100"/>
      <c r="Q26" s="100">
        <f t="shared" si="10"/>
        <v>9.5067864811348368</v>
      </c>
      <c r="R26" s="100"/>
      <c r="S26" s="100">
        <f t="shared" si="11"/>
        <v>7.5997628799227153</v>
      </c>
      <c r="T26" s="100"/>
      <c r="U26" s="111"/>
      <c r="V26" s="100">
        <f>H26+(J26*'Economic Model'!C$30*'Economic Model'!C$33/1000)+('Economic Model'!K$61/100)</f>
        <v>3.2497652606909382</v>
      </c>
      <c r="W26" s="100"/>
      <c r="X26" s="100">
        <f>V26+('Economic Model'!K$58/100)</f>
        <v>3.8476488619030595</v>
      </c>
      <c r="Y26" s="129"/>
      <c r="Z26" s="111"/>
      <c r="AA26" s="100">
        <f t="shared" si="12"/>
        <v>6.2570212204438986</v>
      </c>
      <c r="AB26" s="100"/>
      <c r="AC26" s="100">
        <f t="shared" si="13"/>
        <v>5.6591376192317773</v>
      </c>
      <c r="AD26" s="112"/>
      <c r="AE26" s="128"/>
      <c r="AF26" s="159">
        <f>AC26/('Economic Model'!H$14*(1-'Economic Model'!C$25/100))</f>
        <v>1.7540546028478274</v>
      </c>
      <c r="AG26" s="132"/>
      <c r="AH26" s="131"/>
      <c r="AI26" s="133"/>
      <c r="AJ26" s="287">
        <v>0.78034682080924855</v>
      </c>
      <c r="AK26" s="100"/>
      <c r="AL26" s="100">
        <f t="shared" si="9"/>
        <v>1.7897065871868982</v>
      </c>
      <c r="AM26" s="100"/>
      <c r="AN26" s="17">
        <v>2.5700534079961468</v>
      </c>
      <c r="AO26" s="128"/>
      <c r="AP26" s="128"/>
      <c r="AQ26" s="100">
        <f>AN26+(J26*'Economic Model'!C$30*'Economic Model'!C$33/1000)+('Economic Model'!K$61/100)</f>
        <v>3.879193407996147</v>
      </c>
      <c r="AR26" s="128"/>
      <c r="AS26" s="100">
        <f>AQ26+('Economic Model'!K$58/100)</f>
        <v>4.4770770092082683</v>
      </c>
      <c r="AT26" s="128"/>
      <c r="AU26" s="128"/>
      <c r="AV26" s="98">
        <f t="shared" si="2"/>
        <v>5.6275930731386898</v>
      </c>
      <c r="AW26" s="98"/>
      <c r="AX26" s="98">
        <f t="shared" si="3"/>
        <v>5.0297094719265685</v>
      </c>
      <c r="AY26" s="98"/>
      <c r="AZ26" s="98">
        <f t="shared" si="8"/>
        <v>5.6591376192317773</v>
      </c>
      <c r="BA26" s="98"/>
      <c r="BB26" s="98">
        <f t="shared" si="4"/>
        <v>-0.62942814730520857</v>
      </c>
      <c r="BC26" s="135"/>
      <c r="BD26" s="128"/>
      <c r="BF26" s="210"/>
      <c r="BG26" s="15"/>
      <c r="BK26" s="298"/>
    </row>
    <row r="27" spans="1:63" ht="13.15" x14ac:dyDescent="0.4">
      <c r="A27" s="6">
        <v>38899</v>
      </c>
      <c r="B27" s="6"/>
      <c r="C27" s="55"/>
      <c r="D27" s="125">
        <f>'Returns per Gal.'!D27</f>
        <v>2.7656673505158125</v>
      </c>
      <c r="E27" s="126"/>
      <c r="F27" s="127">
        <f>'Returns per Gal.'!F27</f>
        <v>78.298894662601114</v>
      </c>
      <c r="G27" s="126"/>
      <c r="H27" s="125">
        <f>'Returns per Gal.'!H27</f>
        <v>1.9892940457275576</v>
      </c>
      <c r="I27" s="126"/>
      <c r="J27" s="125">
        <f>'Returns per Gal.'!J27</f>
        <v>6.83</v>
      </c>
      <c r="K27" s="128"/>
      <c r="L27" s="111"/>
      <c r="M27" s="100">
        <f>D27*'Economic Model'!C$30</f>
        <v>7.743868581444274</v>
      </c>
      <c r="N27" s="100"/>
      <c r="O27" s="100">
        <f>F27/2000*'Economic Model'!C$32</f>
        <v>0.66554060463210951</v>
      </c>
      <c r="P27" s="100"/>
      <c r="Q27" s="100">
        <f t="shared" si="10"/>
        <v>8.4094091860763829</v>
      </c>
      <c r="R27" s="100"/>
      <c r="S27" s="100">
        <f t="shared" si="11"/>
        <v>6.6241855848642617</v>
      </c>
      <c r="T27" s="100"/>
      <c r="U27" s="111"/>
      <c r="V27" s="100">
        <f>H27+(J27*'Economic Model'!C$30*'Economic Model'!C$33/1000)+('Economic Model'!K$61/100)</f>
        <v>3.1766340457275577</v>
      </c>
      <c r="W27" s="100"/>
      <c r="X27" s="100">
        <f>V27+('Economic Model'!K$58/100)</f>
        <v>3.7745176469396791</v>
      </c>
      <c r="Y27" s="129"/>
      <c r="Z27" s="111"/>
      <c r="AA27" s="100">
        <f t="shared" si="12"/>
        <v>5.2327751403488252</v>
      </c>
      <c r="AB27" s="100"/>
      <c r="AC27" s="100">
        <f t="shared" si="13"/>
        <v>4.6348915391367038</v>
      </c>
      <c r="AD27" s="112"/>
      <c r="AE27" s="128"/>
      <c r="AF27" s="159">
        <f>AC27/('Economic Model'!H$14*(1-'Economic Model'!C$25/100))</f>
        <v>1.4365886438765925</v>
      </c>
      <c r="AG27" s="132"/>
      <c r="AH27" s="131"/>
      <c r="AI27" s="133"/>
      <c r="AJ27" s="287">
        <v>0.78034682080924855</v>
      </c>
      <c r="AK27" s="100"/>
      <c r="AL27" s="100">
        <f t="shared" si="9"/>
        <v>1.7964836042870911</v>
      </c>
      <c r="AM27" s="100"/>
      <c r="AN27" s="17">
        <v>2.5768304250963396</v>
      </c>
      <c r="AO27" s="128"/>
      <c r="AP27" s="128"/>
      <c r="AQ27" s="100">
        <f>AN27+(J27*'Economic Model'!C$30*'Economic Model'!C$33/1000)+('Economic Model'!K$61/100)</f>
        <v>3.7641704250963395</v>
      </c>
      <c r="AR27" s="128"/>
      <c r="AS27" s="100">
        <f>AQ27+('Economic Model'!K$58/100)</f>
        <v>4.3620540263084608</v>
      </c>
      <c r="AT27" s="128"/>
      <c r="AU27" s="128"/>
      <c r="AV27" s="98">
        <f t="shared" si="2"/>
        <v>4.6452387609800434</v>
      </c>
      <c r="AW27" s="98"/>
      <c r="AX27" s="98">
        <f t="shared" si="3"/>
        <v>4.047355159767922</v>
      </c>
      <c r="AY27" s="98"/>
      <c r="AZ27" s="98">
        <f t="shared" si="8"/>
        <v>4.6348915391367038</v>
      </c>
      <c r="BA27" s="98"/>
      <c r="BB27" s="98">
        <f t="shared" si="4"/>
        <v>-0.587536379368782</v>
      </c>
      <c r="BC27" s="135"/>
      <c r="BD27" s="128"/>
      <c r="BF27" s="210"/>
      <c r="BG27" s="15"/>
      <c r="BK27" s="298"/>
    </row>
    <row r="28" spans="1:63" ht="13.15" x14ac:dyDescent="0.4">
      <c r="A28" s="8">
        <v>38930</v>
      </c>
      <c r="B28" s="6"/>
      <c r="C28" s="55"/>
      <c r="D28" s="125">
        <f>'Returns per Gal.'!D28</f>
        <v>2.3957373227398122</v>
      </c>
      <c r="E28" s="126"/>
      <c r="F28" s="127">
        <f>'Returns per Gal.'!F28</f>
        <v>76.85781071175569</v>
      </c>
      <c r="G28" s="126"/>
      <c r="H28" s="125">
        <f>'Returns per Gal.'!H28</f>
        <v>1.9113559214381461</v>
      </c>
      <c r="I28" s="126"/>
      <c r="J28" s="125">
        <f>'Returns per Gal.'!J28</f>
        <v>8.4499999999999993</v>
      </c>
      <c r="K28" s="128"/>
      <c r="L28" s="111"/>
      <c r="M28" s="100">
        <f>D28*'Economic Model'!C$30</f>
        <v>6.7080645036714737</v>
      </c>
      <c r="N28" s="100"/>
      <c r="O28" s="100">
        <f>F28/2000*'Economic Model'!C$32</f>
        <v>0.6532913910499234</v>
      </c>
      <c r="P28" s="100"/>
      <c r="Q28" s="100">
        <f t="shared" si="10"/>
        <v>7.3613558947213971</v>
      </c>
      <c r="R28" s="100"/>
      <c r="S28" s="100">
        <f t="shared" si="11"/>
        <v>5.4400522935092752</v>
      </c>
      <c r="T28" s="100"/>
      <c r="U28" s="111"/>
      <c r="V28" s="100">
        <f>H28+(J28*'Economic Model'!C$30*'Economic Model'!C$33/1000)+('Economic Model'!K$61/100)</f>
        <v>3.2347759214381462</v>
      </c>
      <c r="W28" s="100"/>
      <c r="X28" s="100">
        <f>V28+('Economic Model'!K$58/100)</f>
        <v>3.8326595226502675</v>
      </c>
      <c r="Y28" s="129"/>
      <c r="Z28" s="111"/>
      <c r="AA28" s="100">
        <f t="shared" si="12"/>
        <v>4.1265799732832509</v>
      </c>
      <c r="AB28" s="100"/>
      <c r="AC28" s="100">
        <f t="shared" si="13"/>
        <v>3.5286963720711295</v>
      </c>
      <c r="AD28" s="112"/>
      <c r="AE28" s="128"/>
      <c r="AF28" s="159">
        <f>AC28/('Economic Model'!H$14*(1-'Economic Model'!C$25/100))</f>
        <v>1.0937224944750534</v>
      </c>
      <c r="AG28" s="132"/>
      <c r="AH28" s="131"/>
      <c r="AI28" s="133"/>
      <c r="AJ28" s="287">
        <v>0.78034682080924855</v>
      </c>
      <c r="AK28" s="100"/>
      <c r="AL28" s="100">
        <f t="shared" si="9"/>
        <v>1.8032606213872835</v>
      </c>
      <c r="AM28" s="100"/>
      <c r="AN28" s="17">
        <v>2.583607442196532</v>
      </c>
      <c r="AO28" s="128"/>
      <c r="AP28" s="128"/>
      <c r="AQ28" s="100">
        <f>AN28+(J28*'Economic Model'!C$30*'Economic Model'!C$33/1000)+('Economic Model'!K$61/100)</f>
        <v>3.9070274421965321</v>
      </c>
      <c r="AR28" s="128"/>
      <c r="AS28" s="100">
        <f>AQ28+('Economic Model'!K$58/100)</f>
        <v>4.5049110434086534</v>
      </c>
      <c r="AT28" s="128"/>
      <c r="AU28" s="128"/>
      <c r="AV28" s="98">
        <f t="shared" si="2"/>
        <v>3.454328452524865</v>
      </c>
      <c r="AW28" s="98"/>
      <c r="AX28" s="98">
        <f t="shared" si="3"/>
        <v>2.8564448513127436</v>
      </c>
      <c r="AY28" s="98"/>
      <c r="AZ28" s="98">
        <f t="shared" si="8"/>
        <v>3.5286963720711291</v>
      </c>
      <c r="BA28" s="98"/>
      <c r="BB28" s="98">
        <f t="shared" si="4"/>
        <v>-0.6722515207583859</v>
      </c>
      <c r="BC28" s="135"/>
      <c r="BD28" s="128"/>
      <c r="BF28" s="210"/>
      <c r="BG28" s="15"/>
      <c r="BK28" s="298"/>
    </row>
    <row r="29" spans="1:63" ht="13.15" x14ac:dyDescent="0.4">
      <c r="A29" s="6">
        <v>38961</v>
      </c>
      <c r="B29" s="6"/>
      <c r="C29" s="55"/>
      <c r="D29" s="125">
        <f>'Returns per Gal.'!D29</f>
        <v>2.052230868376383</v>
      </c>
      <c r="E29" s="126"/>
      <c r="F29" s="127">
        <f>'Returns per Gal.'!F29</f>
        <v>72.054197542270956</v>
      </c>
      <c r="G29" s="126"/>
      <c r="H29" s="125">
        <f>'Returns per Gal.'!H29</f>
        <v>2.0463011890396823</v>
      </c>
      <c r="I29" s="126"/>
      <c r="J29" s="125">
        <f>'Returns per Gal.'!J29</f>
        <v>7.83</v>
      </c>
      <c r="K29" s="128"/>
      <c r="L29" s="111"/>
      <c r="M29" s="100">
        <f>D29*'Economic Model'!C$30</f>
        <v>5.7462464314538719</v>
      </c>
      <c r="N29" s="100"/>
      <c r="O29" s="100">
        <f>F29/2000*'Economic Model'!C$32</f>
        <v>0.61246067910930313</v>
      </c>
      <c r="P29" s="100"/>
      <c r="Q29" s="100">
        <f t="shared" si="10"/>
        <v>6.3587071105631754</v>
      </c>
      <c r="R29" s="100"/>
      <c r="S29" s="100">
        <f t="shared" si="11"/>
        <v>4.4894835093510537</v>
      </c>
      <c r="T29" s="100"/>
      <c r="U29" s="111"/>
      <c r="V29" s="100">
        <f>H29+(J29*'Economic Model'!C$30*'Economic Model'!C$33/1000)+('Economic Model'!K$61/100)</f>
        <v>3.3176411890396826</v>
      </c>
      <c r="W29" s="100"/>
      <c r="X29" s="100">
        <f>V29+('Economic Model'!K$58/100)</f>
        <v>3.915524790251804</v>
      </c>
      <c r="Y29" s="129"/>
      <c r="Z29" s="111"/>
      <c r="AA29" s="100">
        <f t="shared" si="12"/>
        <v>3.0410659215234928</v>
      </c>
      <c r="AB29" s="100"/>
      <c r="AC29" s="100">
        <f t="shared" si="13"/>
        <v>2.4431823203113714</v>
      </c>
      <c r="AD29" s="112"/>
      <c r="AE29" s="128"/>
      <c r="AF29" s="159">
        <f>AC29/('Economic Model'!H$14*(1-'Economic Model'!C$25/100))</f>
        <v>0.75726647466126562</v>
      </c>
      <c r="AG29" s="132"/>
      <c r="AH29" s="131"/>
      <c r="AI29" s="133"/>
      <c r="AJ29" s="287">
        <v>0.81325301204819278</v>
      </c>
      <c r="AK29" s="100"/>
      <c r="AL29" s="100">
        <f t="shared" si="9"/>
        <v>1.884987057605422</v>
      </c>
      <c r="AM29" s="100"/>
      <c r="AN29" s="17">
        <v>2.6982400696536146</v>
      </c>
      <c r="AO29" s="128"/>
      <c r="AP29" s="128"/>
      <c r="AQ29" s="100">
        <f>AN29+(J29*'Economic Model'!C$30*'Economic Model'!C$33/1000)+('Economic Model'!K$61/100)</f>
        <v>3.969580069653615</v>
      </c>
      <c r="AR29" s="128"/>
      <c r="AS29" s="100">
        <f>AQ29+('Economic Model'!K$58/100)</f>
        <v>4.5674636708657363</v>
      </c>
      <c r="AT29" s="128"/>
      <c r="AU29" s="128"/>
      <c r="AV29" s="98">
        <f t="shared" si="2"/>
        <v>2.3891270409095604</v>
      </c>
      <c r="AW29" s="98"/>
      <c r="AX29" s="98">
        <f t="shared" si="3"/>
        <v>1.791243439697439</v>
      </c>
      <c r="AY29" s="98"/>
      <c r="AZ29" s="98">
        <f t="shared" si="8"/>
        <v>2.4431823203113714</v>
      </c>
      <c r="BA29" s="98"/>
      <c r="BB29" s="98">
        <f t="shared" si="4"/>
        <v>-0.65193888061393235</v>
      </c>
      <c r="BC29" s="135"/>
      <c r="BD29" s="128"/>
      <c r="BF29" s="210"/>
      <c r="BG29" s="15"/>
      <c r="BK29" s="298"/>
    </row>
    <row r="30" spans="1:63" ht="13.15" x14ac:dyDescent="0.4">
      <c r="A30" s="8">
        <v>38991</v>
      </c>
      <c r="B30" s="6"/>
      <c r="C30" s="55"/>
      <c r="D30" s="125">
        <f>'Returns per Gal.'!D30</f>
        <v>1.9</v>
      </c>
      <c r="E30" s="126"/>
      <c r="F30" s="127">
        <f>'Returns per Gal.'!F30</f>
        <v>79.607954545454547</v>
      </c>
      <c r="G30" s="126"/>
      <c r="H30" s="125">
        <f>'Returns per Gal.'!H30</f>
        <v>2.6565056818181829</v>
      </c>
      <c r="I30" s="126"/>
      <c r="J30" s="125">
        <f>'Returns per Gal.'!J30</f>
        <v>6.39</v>
      </c>
      <c r="K30" s="128"/>
      <c r="L30" s="111"/>
      <c r="M30" s="100">
        <f>D30*'Economic Model'!C$30</f>
        <v>5.3199999999999994</v>
      </c>
      <c r="N30" s="100"/>
      <c r="O30" s="100">
        <f>F30/2000*'Economic Model'!C$32</f>
        <v>0.67666761363636363</v>
      </c>
      <c r="P30" s="100"/>
      <c r="Q30" s="100">
        <f t="shared" si="10"/>
        <v>5.9966676136363635</v>
      </c>
      <c r="R30" s="100"/>
      <c r="S30" s="100">
        <f t="shared" si="11"/>
        <v>4.2484040124242419</v>
      </c>
      <c r="T30" s="100"/>
      <c r="U30" s="111"/>
      <c r="V30" s="100">
        <f>H30+(J30*'Economic Model'!C$30*'Economic Model'!C$33/1000)+('Economic Model'!K$61/100)</f>
        <v>3.8068856818181831</v>
      </c>
      <c r="W30" s="100"/>
      <c r="X30" s="100">
        <f>V30+('Economic Model'!K$58/100)</f>
        <v>4.404769283030304</v>
      </c>
      <c r="Y30" s="129"/>
      <c r="Z30" s="111"/>
      <c r="AA30" s="100">
        <f t="shared" si="12"/>
        <v>2.1897819318181804</v>
      </c>
      <c r="AB30" s="100"/>
      <c r="AC30" s="100">
        <f t="shared" si="13"/>
        <v>1.5918983306060595</v>
      </c>
      <c r="AD30" s="112"/>
      <c r="AE30" s="128"/>
      <c r="AF30" s="159">
        <f>AC30/('Economic Model'!H$14*(1-'Economic Model'!C$25/100))</f>
        <v>0.49341026529840426</v>
      </c>
      <c r="AG30" s="132"/>
      <c r="AH30" s="131"/>
      <c r="AI30" s="133"/>
      <c r="AJ30" s="287">
        <v>0.81325301204819278</v>
      </c>
      <c r="AK30" s="100"/>
      <c r="AL30" s="100">
        <f t="shared" si="9"/>
        <v>1.8933927899096386</v>
      </c>
      <c r="AM30" s="100"/>
      <c r="AN30" s="17">
        <v>2.7066458019578312</v>
      </c>
      <c r="AO30" s="128"/>
      <c r="AP30" s="128"/>
      <c r="AQ30" s="100">
        <f>AN30+(J30*'Economic Model'!C$30*'Economic Model'!C$33/1000)+('Economic Model'!K$61/100)</f>
        <v>3.8570258019578314</v>
      </c>
      <c r="AR30" s="128"/>
      <c r="AS30" s="100">
        <f>AQ30+('Economic Model'!K$58/100)</f>
        <v>4.4549094031699523</v>
      </c>
      <c r="AT30" s="128"/>
      <c r="AU30" s="128"/>
      <c r="AV30" s="98">
        <f t="shared" si="2"/>
        <v>2.1396418116785321</v>
      </c>
      <c r="AW30" s="98"/>
      <c r="AX30" s="98">
        <f t="shared" si="3"/>
        <v>1.5417582104664111</v>
      </c>
      <c r="AY30" s="98"/>
      <c r="AZ30" s="98">
        <f t="shared" si="8"/>
        <v>1.591898330606059</v>
      </c>
      <c r="BA30" s="98"/>
      <c r="BB30" s="98">
        <f t="shared" si="4"/>
        <v>-5.0140120139648303E-2</v>
      </c>
      <c r="BC30" s="135"/>
      <c r="BD30" s="128"/>
      <c r="BF30" s="210"/>
      <c r="BG30" s="15"/>
      <c r="BK30" s="298"/>
    </row>
    <row r="31" spans="1:63" ht="13.15" x14ac:dyDescent="0.4">
      <c r="A31" s="6">
        <v>39022</v>
      </c>
      <c r="B31" s="6"/>
      <c r="C31" s="55"/>
      <c r="D31" s="125">
        <f>'Returns per Gal.'!D31</f>
        <v>2.04</v>
      </c>
      <c r="E31" s="126"/>
      <c r="F31" s="127">
        <f>'Returns per Gal.'!F31</f>
        <v>106.30952380952381</v>
      </c>
      <c r="G31" s="126"/>
      <c r="H31" s="125">
        <f>'Returns per Gal.'!H31</f>
        <v>3.2774999999999999</v>
      </c>
      <c r="I31" s="126"/>
      <c r="J31" s="125">
        <f>'Returns per Gal.'!J31</f>
        <v>7.26</v>
      </c>
      <c r="K31" s="128"/>
      <c r="L31" s="111"/>
      <c r="M31" s="100">
        <f>D31*'Economic Model'!C$30</f>
        <v>5.7119999999999997</v>
      </c>
      <c r="N31" s="100"/>
      <c r="O31" s="100">
        <f>F31/2000*'Economic Model'!C$32</f>
        <v>0.90363095238095237</v>
      </c>
      <c r="P31" s="100"/>
      <c r="Q31" s="100">
        <f t="shared" si="10"/>
        <v>6.6156309523809522</v>
      </c>
      <c r="R31" s="100"/>
      <c r="S31" s="100">
        <f t="shared" si="11"/>
        <v>4.7942873511688306</v>
      </c>
      <c r="T31" s="100"/>
      <c r="U31" s="111"/>
      <c r="V31" s="100">
        <f>H31+(J31*'Economic Model'!C$30*'Economic Model'!C$33/1000)+('Economic Model'!K$61/100)</f>
        <v>4.5009600000000001</v>
      </c>
      <c r="W31" s="100"/>
      <c r="X31" s="100">
        <f>V31+('Economic Model'!K$58/100)</f>
        <v>5.0988436012121214</v>
      </c>
      <c r="Y31" s="129"/>
      <c r="Z31" s="111"/>
      <c r="AA31" s="100">
        <f t="shared" si="12"/>
        <v>2.1146709523809522</v>
      </c>
      <c r="AB31" s="100"/>
      <c r="AC31" s="100">
        <f t="shared" si="13"/>
        <v>1.5167873511688308</v>
      </c>
      <c r="AD31" s="112"/>
      <c r="AE31" s="128"/>
      <c r="AF31" s="159">
        <f>AC31/('Economic Model'!H$14*(1-'Economic Model'!C$25/100))</f>
        <v>0.47012955221615832</v>
      </c>
      <c r="AG31" s="132"/>
      <c r="AH31" s="131"/>
      <c r="AI31" s="133"/>
      <c r="AJ31" s="287">
        <v>0.81325301204819278</v>
      </c>
      <c r="AK31" s="100"/>
      <c r="AL31" s="100">
        <f t="shared" si="9"/>
        <v>1.9017985222138556</v>
      </c>
      <c r="AM31" s="100"/>
      <c r="AN31" s="17">
        <v>2.7150515342620483</v>
      </c>
      <c r="AO31" s="128"/>
      <c r="AP31" s="128"/>
      <c r="AQ31" s="100">
        <f>AN31+(J31*'Economic Model'!C$30*'Economic Model'!C$33/1000)+('Economic Model'!K$61/100)</f>
        <v>3.9385115342620485</v>
      </c>
      <c r="AR31" s="128"/>
      <c r="AS31" s="100">
        <f>AQ31+('Economic Model'!K$58/100)</f>
        <v>4.5363951354741694</v>
      </c>
      <c r="AT31" s="128"/>
      <c r="AU31" s="128"/>
      <c r="AV31" s="98">
        <f t="shared" si="2"/>
        <v>2.6771194181189037</v>
      </c>
      <c r="AW31" s="98"/>
      <c r="AX31" s="98">
        <f t="shared" si="3"/>
        <v>2.0792358169067828</v>
      </c>
      <c r="AY31" s="98"/>
      <c r="AZ31" s="98">
        <f t="shared" si="8"/>
        <v>1.5167873511688308</v>
      </c>
      <c r="BA31" s="98"/>
      <c r="BB31" s="98">
        <f t="shared" si="4"/>
        <v>0.5624484657379516</v>
      </c>
      <c r="BC31" s="135"/>
      <c r="BD31" s="128"/>
      <c r="BF31" s="210"/>
      <c r="BG31" s="15"/>
      <c r="BK31" s="298"/>
    </row>
    <row r="32" spans="1:63" ht="13.15" x14ac:dyDescent="0.4">
      <c r="A32" s="75">
        <v>39052</v>
      </c>
      <c r="B32" s="77"/>
      <c r="C32" s="74"/>
      <c r="D32" s="136">
        <f>'Returns per Gal.'!D32</f>
        <v>2.23</v>
      </c>
      <c r="E32" s="137"/>
      <c r="F32" s="138">
        <f>'Returns per Gal.'!F32</f>
        <v>126.1</v>
      </c>
      <c r="G32" s="137"/>
      <c r="H32" s="136">
        <f>'Returns per Gal.'!H32</f>
        <v>3.4264999999999999</v>
      </c>
      <c r="I32" s="137"/>
      <c r="J32" s="136">
        <f>'Returns per Gal.'!J32</f>
        <v>8.31</v>
      </c>
      <c r="K32" s="139"/>
      <c r="L32" s="113"/>
      <c r="M32" s="104">
        <f>D32*'Economic Model'!C$30</f>
        <v>6.2439999999999998</v>
      </c>
      <c r="N32" s="104"/>
      <c r="O32" s="104">
        <f>F32/2000*'Economic Model'!C$32</f>
        <v>1.07185</v>
      </c>
      <c r="P32" s="104"/>
      <c r="Q32" s="104">
        <f t="shared" si="10"/>
        <v>7.3158499999999993</v>
      </c>
      <c r="R32" s="104"/>
      <c r="S32" s="104">
        <f t="shared" si="11"/>
        <v>5.4063063987878781</v>
      </c>
      <c r="T32" s="104"/>
      <c r="U32" s="113"/>
      <c r="V32" s="104">
        <f>H32+(J32*'Economic Model'!C$30*'Economic Model'!C$33/1000)+('Economic Model'!K$61/100)</f>
        <v>4.7381599999999997</v>
      </c>
      <c r="W32" s="104"/>
      <c r="X32" s="104">
        <f>V32+('Economic Model'!K$58/100)</f>
        <v>5.3360436012121211</v>
      </c>
      <c r="Y32" s="140"/>
      <c r="Z32" s="113"/>
      <c r="AA32" s="104">
        <f t="shared" si="12"/>
        <v>2.5776899999999996</v>
      </c>
      <c r="AB32" s="104"/>
      <c r="AC32" s="104">
        <f t="shared" si="13"/>
        <v>1.9798063987878782</v>
      </c>
      <c r="AD32" s="114"/>
      <c r="AE32" s="139"/>
      <c r="AF32" s="160">
        <f>AC32/('Economic Model'!H$14*(1-'Economic Model'!C$25/100))</f>
        <v>0.61364270675094013</v>
      </c>
      <c r="AG32" s="142"/>
      <c r="AH32" s="131"/>
      <c r="AI32" s="143"/>
      <c r="AJ32" s="288">
        <v>0.81325301204819278</v>
      </c>
      <c r="AK32" s="104"/>
      <c r="AL32" s="104">
        <f t="shared" si="9"/>
        <v>1.9102042545180722</v>
      </c>
      <c r="AM32" s="104"/>
      <c r="AN32" s="72">
        <v>2.7234572665662649</v>
      </c>
      <c r="AO32" s="139"/>
      <c r="AP32" s="139"/>
      <c r="AQ32" s="104">
        <f>AN32+(J32*'Economic Model'!C$30*'Economic Model'!C$33/1000)+('Economic Model'!K$61/100)</f>
        <v>4.0351172665662647</v>
      </c>
      <c r="AR32" s="139"/>
      <c r="AS32" s="104">
        <f>AQ32+('Economic Model'!K$58/100)</f>
        <v>4.633000867778386</v>
      </c>
      <c r="AT32" s="139"/>
      <c r="AU32" s="139"/>
      <c r="AV32" s="99">
        <f t="shared" si="2"/>
        <v>3.2807327334337346</v>
      </c>
      <c r="AW32" s="99"/>
      <c r="AX32" s="99">
        <f t="shared" si="3"/>
        <v>2.6828491322216133</v>
      </c>
      <c r="AY32" s="99"/>
      <c r="AZ32" s="99">
        <f t="shared" si="8"/>
        <v>1.9798063987878782</v>
      </c>
      <c r="BA32" s="99"/>
      <c r="BB32" s="99">
        <f t="shared" si="4"/>
        <v>0.70304273343373502</v>
      </c>
      <c r="BC32" s="145"/>
      <c r="BD32" s="128"/>
      <c r="BF32" s="210"/>
      <c r="BG32" s="15"/>
      <c r="BK32" s="298"/>
    </row>
    <row r="33" spans="1:63" ht="13.15" x14ac:dyDescent="0.4">
      <c r="A33" s="22">
        <v>39083</v>
      </c>
      <c r="B33" s="6"/>
      <c r="C33" s="55"/>
      <c r="D33" s="125">
        <f>'Returns per Gal.'!D33</f>
        <v>2.15</v>
      </c>
      <c r="E33" s="126"/>
      <c r="F33" s="127">
        <f>'Returns per Gal.'!F33</f>
        <v>128.08750000000001</v>
      </c>
      <c r="G33" s="126"/>
      <c r="H33" s="125">
        <f>'Returns per Gal.'!H33</f>
        <v>3.5306250000000001</v>
      </c>
      <c r="I33" s="126"/>
      <c r="J33" s="125">
        <f>'Returns per Gal.'!J33</f>
        <v>8.8699999999999992</v>
      </c>
      <c r="K33" s="128"/>
      <c r="L33" s="111"/>
      <c r="M33" s="100">
        <f>D33*'Economic Model'!C$30</f>
        <v>6.02</v>
      </c>
      <c r="N33" s="100"/>
      <c r="O33" s="100">
        <f>F33/2000*'Economic Model'!C$32</f>
        <v>1.0887437499999999</v>
      </c>
      <c r="P33" s="100"/>
      <c r="Q33" s="100">
        <f t="shared" ref="Q33:Q43" si="14">M33+O33</f>
        <v>7.1087437499999995</v>
      </c>
      <c r="R33" s="100"/>
      <c r="S33" s="100">
        <f>Q33-X33+H33</f>
        <v>5.1521601487878783</v>
      </c>
      <c r="T33" s="100"/>
      <c r="U33" s="146"/>
      <c r="V33" s="100">
        <f>H33+(J33*'Economic Model'!C$30*'Economic Model'!C$33/1000)+('Economic Model'!K$61/100)</f>
        <v>4.8893250000000004</v>
      </c>
      <c r="W33" s="101"/>
      <c r="X33" s="100">
        <f>V33+('Economic Model'!K$58/100)</f>
        <v>5.4872086012121217</v>
      </c>
      <c r="Y33" s="129"/>
      <c r="Z33" s="146"/>
      <c r="AA33" s="100">
        <f t="shared" ref="AA33:AA43" si="15">Q33-V33</f>
        <v>2.2194187499999991</v>
      </c>
      <c r="AB33" s="101"/>
      <c r="AC33" s="100">
        <f>Q33-X33</f>
        <v>1.6215351487878777</v>
      </c>
      <c r="AD33" s="112"/>
      <c r="AE33" s="128"/>
      <c r="AF33" s="159">
        <f>AC33/('Economic Model'!H$14*(1-'Economic Model'!C$25/100))</f>
        <v>0.50259622274339022</v>
      </c>
      <c r="AG33" s="132"/>
      <c r="AH33" s="131"/>
      <c r="AI33" s="133"/>
      <c r="AJ33" s="287">
        <v>0.81325301204819278</v>
      </c>
      <c r="AK33" s="100"/>
      <c r="AL33" s="100">
        <f t="shared" si="9"/>
        <v>1.9186099868222892</v>
      </c>
      <c r="AM33" s="100"/>
      <c r="AN33" s="17">
        <v>2.7318629988704819</v>
      </c>
      <c r="AO33" s="128"/>
      <c r="AP33" s="128"/>
      <c r="AQ33" s="100">
        <f>AN33+(J33*'Economic Model'!C$30*'Economic Model'!C$33/1000)+('Economic Model'!K$61/100)</f>
        <v>4.0905629988704817</v>
      </c>
      <c r="AR33" s="128"/>
      <c r="AS33" s="100">
        <f>AQ33+('Economic Model'!K$58/100)</f>
        <v>4.6884466000826031</v>
      </c>
      <c r="AT33" s="128"/>
      <c r="AU33" s="128"/>
      <c r="AV33" s="98">
        <f t="shared" si="2"/>
        <v>3.0181807511295178</v>
      </c>
      <c r="AW33" s="98"/>
      <c r="AX33" s="98">
        <f t="shared" si="3"/>
        <v>2.4202971499173964</v>
      </c>
      <c r="AY33" s="98"/>
      <c r="AZ33" s="98">
        <f>S33-H33</f>
        <v>1.6215351487878782</v>
      </c>
      <c r="BA33" s="98"/>
      <c r="BB33" s="98">
        <f t="shared" si="4"/>
        <v>0.79876200112951823</v>
      </c>
      <c r="BC33" s="135"/>
      <c r="BD33" s="128"/>
      <c r="BF33" s="210"/>
      <c r="BG33" s="15"/>
      <c r="BK33" s="298"/>
    </row>
    <row r="34" spans="1:63" ht="13.15" x14ac:dyDescent="0.4">
      <c r="A34" s="8">
        <v>39114</v>
      </c>
      <c r="B34" s="6"/>
      <c r="C34" s="55"/>
      <c r="D34" s="125">
        <f>'Returns per Gal.'!D34</f>
        <v>1.9</v>
      </c>
      <c r="E34" s="126"/>
      <c r="F34" s="127">
        <f>'Returns per Gal.'!F34</f>
        <v>127.55555555555556</v>
      </c>
      <c r="G34" s="126"/>
      <c r="H34" s="125">
        <f>'Returns per Gal.'!H34</f>
        <v>3.8377777777777777</v>
      </c>
      <c r="I34" s="126"/>
      <c r="J34" s="125">
        <f>'Returns per Gal.'!J34</f>
        <v>9.39</v>
      </c>
      <c r="K34" s="128"/>
      <c r="L34" s="111"/>
      <c r="M34" s="100">
        <f>D34*'Economic Model'!C$30</f>
        <v>5.3199999999999994</v>
      </c>
      <c r="N34" s="100"/>
      <c r="O34" s="100">
        <f>F34/2000*'Economic Model'!C$32</f>
        <v>1.0842222222222222</v>
      </c>
      <c r="P34" s="100"/>
      <c r="Q34" s="100">
        <f t="shared" si="14"/>
        <v>6.4042222222222218</v>
      </c>
      <c r="R34" s="100"/>
      <c r="S34" s="100">
        <f t="shared" ref="S34:S43" si="16">Q34-X34+H34</f>
        <v>4.4039586210100996</v>
      </c>
      <c r="T34" s="100"/>
      <c r="U34" s="146"/>
      <c r="V34" s="100">
        <f>H34+(J34*'Economic Model'!C$30*'Economic Model'!C$33/1000)+('Economic Model'!K$61/100)</f>
        <v>5.2401577777777781</v>
      </c>
      <c r="W34" s="101"/>
      <c r="X34" s="100">
        <f>V34+('Economic Model'!K$58/100)</f>
        <v>5.8380413789898995</v>
      </c>
      <c r="Y34" s="129"/>
      <c r="Z34" s="146"/>
      <c r="AA34" s="100">
        <f t="shared" si="15"/>
        <v>1.1640644444444437</v>
      </c>
      <c r="AB34" s="101"/>
      <c r="AC34" s="100">
        <f t="shared" ref="AC34:AC43" si="17">Q34-X34</f>
        <v>0.56618084323232232</v>
      </c>
      <c r="AD34" s="112"/>
      <c r="AE34" s="128"/>
      <c r="AF34" s="159">
        <f>AC34/('Economic Model'!H$14*(1-'Economic Model'!C$25/100))</f>
        <v>0.17548824236770075</v>
      </c>
      <c r="AG34" s="132"/>
      <c r="AH34" s="131"/>
      <c r="AI34" s="133"/>
      <c r="AJ34" s="287">
        <v>0.81325301204819278</v>
      </c>
      <c r="AK34" s="100"/>
      <c r="AL34" s="100">
        <f t="shared" si="9"/>
        <v>1.9270157191265063</v>
      </c>
      <c r="AM34" s="100"/>
      <c r="AN34" s="17">
        <v>2.7402687311746989</v>
      </c>
      <c r="AO34" s="128"/>
      <c r="AP34" s="128"/>
      <c r="AQ34" s="100">
        <f>AN34+(J34*'Economic Model'!C$30*'Economic Model'!C$33/1000)+('Economic Model'!K$61/100)</f>
        <v>4.1426487311746989</v>
      </c>
      <c r="AR34" s="128"/>
      <c r="AS34" s="100">
        <f>AQ34+('Economic Model'!K$58/100)</f>
        <v>4.7405323323868203</v>
      </c>
      <c r="AT34" s="128"/>
      <c r="AU34" s="128"/>
      <c r="AV34" s="98">
        <f t="shared" si="2"/>
        <v>2.2615734910475229</v>
      </c>
      <c r="AW34" s="98"/>
      <c r="AX34" s="98">
        <f t="shared" si="3"/>
        <v>1.6636898898354016</v>
      </c>
      <c r="AY34" s="98"/>
      <c r="AZ34" s="98">
        <f t="shared" si="8"/>
        <v>0.56618084323232187</v>
      </c>
      <c r="BA34" s="98"/>
      <c r="BB34" s="98">
        <f t="shared" si="4"/>
        <v>1.0975090466030788</v>
      </c>
      <c r="BC34" s="135"/>
      <c r="BD34" s="128"/>
      <c r="BF34" s="210"/>
      <c r="BG34" s="15"/>
      <c r="BK34" s="298"/>
    </row>
    <row r="35" spans="1:63" ht="13.15" x14ac:dyDescent="0.4">
      <c r="A35" s="6">
        <v>39142</v>
      </c>
      <c r="B35" s="6"/>
      <c r="C35" s="55"/>
      <c r="D35" s="125">
        <f>'Returns per Gal.'!D35</f>
        <v>2.19</v>
      </c>
      <c r="E35" s="126"/>
      <c r="F35" s="127">
        <f>'Returns per Gal.'!F35</f>
        <v>129.28571428571428</v>
      </c>
      <c r="G35" s="126"/>
      <c r="H35" s="125">
        <f>'Returns per Gal.'!H35</f>
        <v>3.7503690476190483</v>
      </c>
      <c r="I35" s="126"/>
      <c r="J35" s="125">
        <f>'Returns per Gal.'!J35</f>
        <v>9.2799999999999994</v>
      </c>
      <c r="K35" s="128"/>
      <c r="L35" s="111"/>
      <c r="M35" s="100">
        <f>D35*'Economic Model'!C$30</f>
        <v>6.1319999999999997</v>
      </c>
      <c r="N35" s="100"/>
      <c r="O35" s="100">
        <f>F35/2000*'Economic Model'!C$32</f>
        <v>1.0989285714285715</v>
      </c>
      <c r="P35" s="100"/>
      <c r="Q35" s="100">
        <f t="shared" si="14"/>
        <v>7.2309285714285707</v>
      </c>
      <c r="R35" s="100"/>
      <c r="S35" s="100">
        <f t="shared" si="16"/>
        <v>5.2399049702164495</v>
      </c>
      <c r="T35" s="100"/>
      <c r="U35" s="146"/>
      <c r="V35" s="100">
        <f>H35+(J35*'Economic Model'!C$30*'Economic Model'!C$33/1000)+('Economic Model'!K$61/100)</f>
        <v>5.1435090476190481</v>
      </c>
      <c r="W35" s="101"/>
      <c r="X35" s="100">
        <f>V35+('Economic Model'!K$58/100)</f>
        <v>5.7413926488311695</v>
      </c>
      <c r="Y35" s="129"/>
      <c r="Z35" s="146"/>
      <c r="AA35" s="100">
        <f t="shared" si="15"/>
        <v>2.0874195238095226</v>
      </c>
      <c r="AB35" s="101"/>
      <c r="AC35" s="100">
        <f t="shared" si="17"/>
        <v>1.4895359225974012</v>
      </c>
      <c r="AD35" s="112"/>
      <c r="AE35" s="128"/>
      <c r="AF35" s="159">
        <f>AC35/('Economic Model'!H$14*(1-'Economic Model'!C$25/100))</f>
        <v>0.46168294834537565</v>
      </c>
      <c r="AG35" s="132"/>
      <c r="AH35" s="131"/>
      <c r="AI35" s="133"/>
      <c r="AJ35" s="287">
        <v>0.81325301204819278</v>
      </c>
      <c r="AK35" s="100"/>
      <c r="AL35" s="100">
        <f t="shared" si="9"/>
        <v>1.9354214514307229</v>
      </c>
      <c r="AM35" s="100"/>
      <c r="AN35" s="17">
        <v>2.7486744634789155</v>
      </c>
      <c r="AO35" s="128"/>
      <c r="AP35" s="128"/>
      <c r="AQ35" s="100">
        <f>AN35+(J35*'Economic Model'!C$30*'Economic Model'!C$33/1000)+('Economic Model'!K$61/100)</f>
        <v>4.1418144634789158</v>
      </c>
      <c r="AR35" s="128"/>
      <c r="AS35" s="100">
        <f>AQ35+('Economic Model'!K$58/100)</f>
        <v>4.7396980646910372</v>
      </c>
      <c r="AT35" s="128"/>
      <c r="AU35" s="128"/>
      <c r="AV35" s="98">
        <f t="shared" si="2"/>
        <v>3.0891141079496549</v>
      </c>
      <c r="AW35" s="98"/>
      <c r="AX35" s="98">
        <f t="shared" si="3"/>
        <v>2.4912305067375335</v>
      </c>
      <c r="AY35" s="98"/>
      <c r="AZ35" s="98">
        <f t="shared" si="8"/>
        <v>1.4895359225974012</v>
      </c>
      <c r="BA35" s="98"/>
      <c r="BB35" s="98">
        <f t="shared" si="4"/>
        <v>1.0016945841401328</v>
      </c>
      <c r="BC35" s="135"/>
      <c r="BD35" s="128"/>
      <c r="BF35" s="210"/>
      <c r="BG35" s="15"/>
      <c r="BK35" s="298"/>
    </row>
    <row r="36" spans="1:63" ht="13.15" x14ac:dyDescent="0.4">
      <c r="A36" s="8">
        <v>39173</v>
      </c>
      <c r="B36" s="6"/>
      <c r="C36" s="55"/>
      <c r="D36" s="125">
        <f>'Returns per Gal.'!D36</f>
        <v>2.16</v>
      </c>
      <c r="E36" s="126"/>
      <c r="F36" s="127">
        <f>'Returns per Gal.'!F36</f>
        <v>112.42857142857143</v>
      </c>
      <c r="G36" s="126"/>
      <c r="H36" s="125">
        <f>'Returns per Gal.'!H36</f>
        <v>3.3292857142857133</v>
      </c>
      <c r="I36" s="126"/>
      <c r="J36" s="125">
        <f>'Returns per Gal.'!J36</f>
        <v>8.58</v>
      </c>
      <c r="K36" s="128"/>
      <c r="L36" s="111"/>
      <c r="M36" s="100">
        <f>D36*'Economic Model'!C$30</f>
        <v>6.048</v>
      </c>
      <c r="N36" s="100"/>
      <c r="O36" s="100">
        <f>F36/2000*'Economic Model'!C$32</f>
        <v>0.95564285714285724</v>
      </c>
      <c r="P36" s="100"/>
      <c r="Q36" s="100">
        <f t="shared" si="14"/>
        <v>7.0036428571428573</v>
      </c>
      <c r="R36" s="100"/>
      <c r="S36" s="100">
        <f t="shared" si="16"/>
        <v>5.0714192559307367</v>
      </c>
      <c r="T36" s="100"/>
      <c r="U36" s="146"/>
      <c r="V36" s="100">
        <f>H36+(J36*'Economic Model'!C$30*'Economic Model'!C$33/1000)+('Economic Model'!K$61/100)</f>
        <v>4.6636257142857129</v>
      </c>
      <c r="W36" s="101"/>
      <c r="X36" s="100">
        <f>V36+('Economic Model'!K$58/100)</f>
        <v>5.2615093154978343</v>
      </c>
      <c r="Y36" s="129"/>
      <c r="Z36" s="146"/>
      <c r="AA36" s="100">
        <f t="shared" si="15"/>
        <v>2.3400171428571443</v>
      </c>
      <c r="AB36" s="101"/>
      <c r="AC36" s="100">
        <f t="shared" si="17"/>
        <v>1.742133541645023</v>
      </c>
      <c r="AD36" s="112"/>
      <c r="AE36" s="128"/>
      <c r="AF36" s="159">
        <f>AC36/('Economic Model'!H$14*(1-'Economic Model'!C$25/100))</f>
        <v>0.53997579898275405</v>
      </c>
      <c r="AG36" s="132"/>
      <c r="AH36" s="131"/>
      <c r="AI36" s="133"/>
      <c r="AJ36" s="287">
        <v>0.81325301204819278</v>
      </c>
      <c r="AK36" s="100"/>
      <c r="AL36" s="100">
        <f t="shared" si="9"/>
        <v>1.9438271837349399</v>
      </c>
      <c r="AM36" s="100"/>
      <c r="AN36" s="17">
        <v>2.7570801957831326</v>
      </c>
      <c r="AO36" s="128"/>
      <c r="AP36" s="128"/>
      <c r="AQ36" s="100">
        <f>AN36+(J36*'Economic Model'!C$30*'Economic Model'!C$33/1000)+('Economic Model'!K$61/100)</f>
        <v>4.0914201957831322</v>
      </c>
      <c r="AR36" s="128"/>
      <c r="AS36" s="100">
        <f>AQ36+('Economic Model'!K$58/100)</f>
        <v>4.6893037969952536</v>
      </c>
      <c r="AT36" s="128"/>
      <c r="AU36" s="128"/>
      <c r="AV36" s="98">
        <f t="shared" si="2"/>
        <v>2.9122226613597251</v>
      </c>
      <c r="AW36" s="98"/>
      <c r="AX36" s="98">
        <f t="shared" si="3"/>
        <v>2.3143390601476037</v>
      </c>
      <c r="AY36" s="98"/>
      <c r="AZ36" s="98">
        <f t="shared" si="8"/>
        <v>1.7421335416450234</v>
      </c>
      <c r="BA36" s="98"/>
      <c r="BB36" s="98">
        <f t="shared" si="4"/>
        <v>0.57220551850258072</v>
      </c>
      <c r="BC36" s="135"/>
      <c r="BD36" s="128"/>
      <c r="BF36" s="210"/>
      <c r="BG36" s="15"/>
      <c r="BK36" s="298"/>
    </row>
    <row r="37" spans="1:63" ht="13.15" x14ac:dyDescent="0.4">
      <c r="A37" s="6">
        <v>39203</v>
      </c>
      <c r="B37" s="6"/>
      <c r="C37" s="55"/>
      <c r="D37" s="125">
        <f>'Returns per Gal.'!D37</f>
        <v>2.17</v>
      </c>
      <c r="E37" s="126"/>
      <c r="F37" s="127">
        <f>'Returns per Gal.'!F37</f>
        <v>102.17045454545455</v>
      </c>
      <c r="G37" s="126"/>
      <c r="H37" s="125">
        <f>'Returns per Gal.'!H37</f>
        <v>3.4418181818181819</v>
      </c>
      <c r="I37" s="126"/>
      <c r="J37" s="125">
        <f>'Returns per Gal.'!J37</f>
        <v>8</v>
      </c>
      <c r="K37" s="128"/>
      <c r="L37" s="111"/>
      <c r="M37" s="100">
        <f>D37*'Economic Model'!C$30</f>
        <v>6.0759999999999996</v>
      </c>
      <c r="N37" s="100"/>
      <c r="O37" s="100">
        <f>F37/2000*'Economic Model'!C$32</f>
        <v>0.86844886363636364</v>
      </c>
      <c r="P37" s="100"/>
      <c r="Q37" s="100">
        <f t="shared" si="14"/>
        <v>6.9444488636363637</v>
      </c>
      <c r="R37" s="100"/>
      <c r="S37" s="100">
        <f t="shared" si="16"/>
        <v>5.0609452624242426</v>
      </c>
      <c r="T37" s="100"/>
      <c r="U37" s="146"/>
      <c r="V37" s="100">
        <f>H37+(J37*'Economic Model'!C$30*'Economic Model'!C$33/1000)+('Economic Model'!K$61/100)</f>
        <v>4.7274381818181821</v>
      </c>
      <c r="W37" s="101"/>
      <c r="X37" s="100">
        <f>V37+('Economic Model'!K$58/100)</f>
        <v>5.3253217830303035</v>
      </c>
      <c r="Y37" s="129"/>
      <c r="Z37" s="146"/>
      <c r="AA37" s="100">
        <f t="shared" si="15"/>
        <v>2.2170106818181816</v>
      </c>
      <c r="AB37" s="101"/>
      <c r="AC37" s="100">
        <f t="shared" si="17"/>
        <v>1.6191270806060603</v>
      </c>
      <c r="AD37" s="112"/>
      <c r="AE37" s="128"/>
      <c r="AF37" s="159">
        <f>AC37/('Economic Model'!H$14*(1-'Economic Model'!C$25/100))</f>
        <v>0.50184983992634513</v>
      </c>
      <c r="AG37" s="132"/>
      <c r="AH37" s="131"/>
      <c r="AI37" s="133"/>
      <c r="AJ37" s="287">
        <v>0.81325301204819278</v>
      </c>
      <c r="AK37" s="100"/>
      <c r="AL37" s="100">
        <f t="shared" si="9"/>
        <v>1.9522329160391569</v>
      </c>
      <c r="AM37" s="100"/>
      <c r="AN37" s="17">
        <v>2.7654859280873496</v>
      </c>
      <c r="AO37" s="128"/>
      <c r="AP37" s="128"/>
      <c r="AQ37" s="100">
        <f>AN37+(J37*'Economic Model'!C$30*'Economic Model'!C$33/1000)+('Economic Model'!K$61/100)</f>
        <v>4.0511059280873498</v>
      </c>
      <c r="AR37" s="128"/>
      <c r="AS37" s="100">
        <f>AQ37+('Economic Model'!K$58/100)</f>
        <v>4.6489895292994712</v>
      </c>
      <c r="AT37" s="128"/>
      <c r="AU37" s="128"/>
      <c r="AV37" s="98">
        <f t="shared" si="2"/>
        <v>2.8933429355490139</v>
      </c>
      <c r="AW37" s="98"/>
      <c r="AX37" s="98">
        <f t="shared" si="3"/>
        <v>2.2954593343368925</v>
      </c>
      <c r="AY37" s="98"/>
      <c r="AZ37" s="98">
        <f t="shared" si="8"/>
        <v>1.6191270806060607</v>
      </c>
      <c r="BA37" s="98"/>
      <c r="BB37" s="98">
        <f t="shared" si="4"/>
        <v>0.67633225373083228</v>
      </c>
      <c r="BC37" s="135"/>
      <c r="BD37" s="128"/>
      <c r="BF37" s="210"/>
      <c r="BG37" s="15"/>
      <c r="BK37" s="298"/>
    </row>
    <row r="38" spans="1:63" ht="13.15" x14ac:dyDescent="0.4">
      <c r="A38" s="8">
        <v>39234</v>
      </c>
      <c r="B38" s="6"/>
      <c r="C38" s="55"/>
      <c r="D38" s="125">
        <f>'Returns per Gal.'!D38</f>
        <v>2.09</v>
      </c>
      <c r="E38" s="126"/>
      <c r="F38" s="127">
        <f>'Returns per Gal.'!F38</f>
        <v>96.642857142857139</v>
      </c>
      <c r="G38" s="126"/>
      <c r="H38" s="125">
        <f>'Returns per Gal.'!H38</f>
        <v>3.6492857142857154</v>
      </c>
      <c r="I38" s="126"/>
      <c r="J38" s="125">
        <f>'Returns per Gal.'!J38</f>
        <v>8.58</v>
      </c>
      <c r="K38" s="128"/>
      <c r="L38" s="111"/>
      <c r="M38" s="100">
        <f>D38*'Economic Model'!C$30</f>
        <v>5.8519999999999994</v>
      </c>
      <c r="N38" s="100"/>
      <c r="O38" s="100">
        <f>F38/2000*'Economic Model'!C$32</f>
        <v>0.82146428571428576</v>
      </c>
      <c r="P38" s="100"/>
      <c r="Q38" s="100">
        <f t="shared" si="14"/>
        <v>6.6734642857142852</v>
      </c>
      <c r="R38" s="100"/>
      <c r="S38" s="100">
        <f t="shared" si="16"/>
        <v>4.7412406845021646</v>
      </c>
      <c r="T38" s="100"/>
      <c r="U38" s="146"/>
      <c r="V38" s="100">
        <f>H38+(J38*'Economic Model'!C$30*'Economic Model'!C$33/1000)+('Economic Model'!K$61/100)</f>
        <v>4.983625714285715</v>
      </c>
      <c r="W38" s="101"/>
      <c r="X38" s="100">
        <f>V38+('Economic Model'!K$58/100)</f>
        <v>5.5815093154978364</v>
      </c>
      <c r="Y38" s="129"/>
      <c r="Z38" s="146"/>
      <c r="AA38" s="100">
        <f t="shared" si="15"/>
        <v>1.6898385714285702</v>
      </c>
      <c r="AB38" s="101"/>
      <c r="AC38" s="100">
        <f t="shared" si="17"/>
        <v>1.0919549702164488</v>
      </c>
      <c r="AD38" s="112"/>
      <c r="AE38" s="128"/>
      <c r="AF38" s="159">
        <f>AC38/('Economic Model'!H$14*(1-'Economic Model'!C$25/100))</f>
        <v>0.33845238806380734</v>
      </c>
      <c r="AG38" s="132"/>
      <c r="AH38" s="131"/>
      <c r="AI38" s="133"/>
      <c r="AJ38" s="287">
        <v>0.81325301204819278</v>
      </c>
      <c r="AK38" s="100"/>
      <c r="AL38" s="100">
        <f t="shared" si="9"/>
        <v>1.9606386483433735</v>
      </c>
      <c r="AM38" s="100"/>
      <c r="AN38" s="17">
        <v>2.7738916603915662</v>
      </c>
      <c r="AO38" s="128"/>
      <c r="AP38" s="128"/>
      <c r="AQ38" s="100">
        <f>AN38+(J38*'Economic Model'!C$30*'Economic Model'!C$33/1000)+('Economic Model'!K$61/100)</f>
        <v>4.1082316603915663</v>
      </c>
      <c r="AR38" s="128"/>
      <c r="AS38" s="100">
        <f>AQ38+('Economic Model'!K$58/100)</f>
        <v>4.7061152616036876</v>
      </c>
      <c r="AT38" s="128"/>
      <c r="AU38" s="128"/>
      <c r="AV38" s="98">
        <f t="shared" si="2"/>
        <v>2.5652326253227189</v>
      </c>
      <c r="AW38" s="98"/>
      <c r="AX38" s="98">
        <f t="shared" si="3"/>
        <v>1.9673490241105975</v>
      </c>
      <c r="AY38" s="98"/>
      <c r="AZ38" s="98">
        <f t="shared" si="8"/>
        <v>1.0919549702164493</v>
      </c>
      <c r="BA38" s="98"/>
      <c r="BB38" s="98">
        <f t="shared" si="4"/>
        <v>0.87539405389414915</v>
      </c>
      <c r="BC38" s="135"/>
      <c r="BD38" s="128"/>
      <c r="BF38" s="210"/>
      <c r="BG38" s="15"/>
      <c r="BK38" s="298"/>
    </row>
    <row r="39" spans="1:63" ht="13.15" x14ac:dyDescent="0.4">
      <c r="A39" s="6">
        <v>39264</v>
      </c>
      <c r="B39" s="6"/>
      <c r="C39" s="55"/>
      <c r="D39" s="125">
        <f>'Returns per Gal.'!D39</f>
        <v>1.97</v>
      </c>
      <c r="E39" s="126"/>
      <c r="F39" s="127">
        <f>'Returns per Gal.'!F39</f>
        <v>93.88095238095238</v>
      </c>
      <c r="G39" s="126"/>
      <c r="H39" s="125">
        <f>'Returns per Gal.'!H39</f>
        <v>3.013363571428572</v>
      </c>
      <c r="I39" s="126"/>
      <c r="J39" s="125">
        <f>'Returns per Gal.'!J39</f>
        <v>8.61</v>
      </c>
      <c r="K39" s="128"/>
      <c r="L39" s="111"/>
      <c r="M39" s="100">
        <f>D39*'Economic Model'!C$30</f>
        <v>5.516</v>
      </c>
      <c r="N39" s="100"/>
      <c r="O39" s="100">
        <f>F39/2000*'Economic Model'!C$32</f>
        <v>0.79798809523809522</v>
      </c>
      <c r="P39" s="100"/>
      <c r="Q39" s="100">
        <f t="shared" si="14"/>
        <v>6.3139880952380949</v>
      </c>
      <c r="R39" s="100"/>
      <c r="S39" s="100">
        <f t="shared" si="16"/>
        <v>4.3792444940259738</v>
      </c>
      <c r="T39" s="100"/>
      <c r="U39" s="146"/>
      <c r="V39" s="100">
        <f>H39+(J39*'Economic Model'!C$30*'Economic Model'!C$33/1000)+('Economic Model'!K$61/100)</f>
        <v>4.3502235714285717</v>
      </c>
      <c r="W39" s="101"/>
      <c r="X39" s="100">
        <f>V39+('Economic Model'!K$58/100)</f>
        <v>4.9481071726406931</v>
      </c>
      <c r="Y39" s="129"/>
      <c r="Z39" s="146"/>
      <c r="AA39" s="100">
        <f t="shared" si="15"/>
        <v>1.9637645238095232</v>
      </c>
      <c r="AB39" s="101"/>
      <c r="AC39" s="100">
        <f t="shared" si="17"/>
        <v>1.3658809225974018</v>
      </c>
      <c r="AD39" s="112"/>
      <c r="AE39" s="128"/>
      <c r="AF39" s="159">
        <f>AC39/('Economic Model'!H$14*(1-'Economic Model'!C$25/100))</f>
        <v>0.42335597407670772</v>
      </c>
      <c r="AG39" s="132"/>
      <c r="AH39" s="131"/>
      <c r="AI39" s="133"/>
      <c r="AJ39" s="287">
        <v>0.81325301204819278</v>
      </c>
      <c r="AK39" s="100"/>
      <c r="AL39" s="100">
        <f t="shared" si="9"/>
        <v>1.9690443806475906</v>
      </c>
      <c r="AM39" s="100"/>
      <c r="AN39" s="17">
        <v>2.7822973926957832</v>
      </c>
      <c r="AO39" s="128"/>
      <c r="AP39" s="128"/>
      <c r="AQ39" s="100">
        <f>AN39+(J39*'Economic Model'!C$30*'Economic Model'!C$33/1000)+('Economic Model'!K$61/100)</f>
        <v>4.119157392695783</v>
      </c>
      <c r="AR39" s="128"/>
      <c r="AS39" s="100">
        <f>AQ39+('Economic Model'!K$58/100)</f>
        <v>4.7170409939079043</v>
      </c>
      <c r="AT39" s="128"/>
      <c r="AU39" s="128"/>
      <c r="AV39" s="98">
        <f t="shared" si="2"/>
        <v>2.1948307025423119</v>
      </c>
      <c r="AW39" s="98"/>
      <c r="AX39" s="98">
        <f t="shared" si="3"/>
        <v>1.5969471013301906</v>
      </c>
      <c r="AY39" s="98"/>
      <c r="AZ39" s="98">
        <f t="shared" si="8"/>
        <v>1.3658809225974018</v>
      </c>
      <c r="BA39" s="98"/>
      <c r="BB39" s="98">
        <f t="shared" si="4"/>
        <v>0.23106617873278879</v>
      </c>
      <c r="BC39" s="135"/>
      <c r="BD39" s="128"/>
      <c r="BF39" s="210"/>
      <c r="BG39" s="15"/>
      <c r="BK39" s="298"/>
    </row>
    <row r="40" spans="1:63" ht="13.15" x14ac:dyDescent="0.4">
      <c r="A40" s="8">
        <v>39295</v>
      </c>
      <c r="B40" s="6"/>
      <c r="C40" s="55"/>
      <c r="D40" s="125">
        <f>'Returns per Gal.'!D40</f>
        <v>1.86</v>
      </c>
      <c r="E40" s="126"/>
      <c r="F40" s="127">
        <f>'Returns per Gal.'!F40</f>
        <v>92.413043478260875</v>
      </c>
      <c r="G40" s="126"/>
      <c r="H40" s="125">
        <f>'Returns per Gal.'!H40</f>
        <v>3.0681576086956519</v>
      </c>
      <c r="I40" s="126"/>
      <c r="J40" s="125">
        <f>'Returns per Gal.'!J40</f>
        <v>7.88</v>
      </c>
      <c r="K40" s="128"/>
      <c r="L40" s="111"/>
      <c r="M40" s="100">
        <f>D40*'Economic Model'!C$30</f>
        <v>5.2080000000000002</v>
      </c>
      <c r="N40" s="100"/>
      <c r="O40" s="100">
        <f>F40/2000*'Economic Model'!C$32</f>
        <v>0.78551086956521743</v>
      </c>
      <c r="P40" s="100"/>
      <c r="Q40" s="100">
        <f t="shared" si="14"/>
        <v>5.9935108695652177</v>
      </c>
      <c r="R40" s="100"/>
      <c r="S40" s="100">
        <f t="shared" si="16"/>
        <v>4.120087268353096</v>
      </c>
      <c r="T40" s="100"/>
      <c r="U40" s="146"/>
      <c r="V40" s="100">
        <f>H40+(J40*'Economic Model'!C$30*'Economic Model'!C$33/1000)+('Economic Model'!K$61/100)</f>
        <v>4.3436976086956518</v>
      </c>
      <c r="W40" s="101"/>
      <c r="X40" s="100">
        <f>V40+('Economic Model'!K$58/100)</f>
        <v>4.9415812099077732</v>
      </c>
      <c r="Y40" s="129"/>
      <c r="Z40" s="146"/>
      <c r="AA40" s="100">
        <f t="shared" si="15"/>
        <v>1.6498132608695659</v>
      </c>
      <c r="AB40" s="101"/>
      <c r="AC40" s="100">
        <f t="shared" si="17"/>
        <v>1.0519296596574446</v>
      </c>
      <c r="AD40" s="112"/>
      <c r="AE40" s="128"/>
      <c r="AF40" s="159">
        <f>AC40/('Economic Model'!H$14*(1-'Economic Model'!C$25/100))</f>
        <v>0.32604650841567012</v>
      </c>
      <c r="AG40" s="132"/>
      <c r="AH40" s="131"/>
      <c r="AI40" s="133"/>
      <c r="AJ40" s="287">
        <v>0.81325301204819278</v>
      </c>
      <c r="AK40" s="100"/>
      <c r="AL40" s="100">
        <f t="shared" si="9"/>
        <v>1.9774501129518072</v>
      </c>
      <c r="AM40" s="100"/>
      <c r="AN40" s="17">
        <v>2.7907031249999998</v>
      </c>
      <c r="AO40" s="128"/>
      <c r="AP40" s="128"/>
      <c r="AQ40" s="100">
        <f>AN40+(J40*'Economic Model'!C$30*'Economic Model'!C$33/1000)+('Economic Model'!K$61/100)</f>
        <v>4.0662431249999997</v>
      </c>
      <c r="AR40" s="128"/>
      <c r="AS40" s="100">
        <f>AQ40+('Economic Model'!K$58/100)</f>
        <v>4.6641267262121211</v>
      </c>
      <c r="AT40" s="128"/>
      <c r="AU40" s="128"/>
      <c r="AV40" s="98">
        <f t="shared" si="2"/>
        <v>1.927267744565218</v>
      </c>
      <c r="AW40" s="98"/>
      <c r="AX40" s="98">
        <f t="shared" si="3"/>
        <v>1.3293841433530966</v>
      </c>
      <c r="AY40" s="98"/>
      <c r="AZ40" s="98">
        <f t="shared" si="8"/>
        <v>1.0519296596574441</v>
      </c>
      <c r="BA40" s="98"/>
      <c r="BB40" s="98">
        <f t="shared" si="4"/>
        <v>0.27745448369565207</v>
      </c>
      <c r="BC40" s="135"/>
      <c r="BD40" s="128"/>
      <c r="BF40" s="210"/>
      <c r="BG40" s="15"/>
      <c r="BK40" s="298"/>
    </row>
    <row r="41" spans="1:63" ht="13.15" x14ac:dyDescent="0.4">
      <c r="A41" s="6">
        <v>39326</v>
      </c>
      <c r="C41" s="58"/>
      <c r="D41" s="125">
        <f>'Returns per Gal.'!D41</f>
        <v>1.5768421052631594</v>
      </c>
      <c r="E41" s="147"/>
      <c r="F41" s="127">
        <f>'Returns per Gal.'!F41</f>
        <v>99.973684210526315</v>
      </c>
      <c r="G41" s="147"/>
      <c r="H41" s="125">
        <f>'Returns per Gal.'!H41</f>
        <v>3.161973684210527</v>
      </c>
      <c r="I41" s="147"/>
      <c r="J41" s="125">
        <f>'Returns per Gal.'!J41</f>
        <v>7.48</v>
      </c>
      <c r="K41" s="128"/>
      <c r="L41" s="111"/>
      <c r="M41" s="100">
        <f>D41*'Economic Model'!C$30</f>
        <v>4.4151578947368462</v>
      </c>
      <c r="N41" s="100"/>
      <c r="O41" s="100">
        <f>F41/2000*'Economic Model'!C$32</f>
        <v>0.84977631578947366</v>
      </c>
      <c r="P41" s="100"/>
      <c r="Q41" s="100">
        <f t="shared" si="14"/>
        <v>5.2649342105263202</v>
      </c>
      <c r="R41" s="100"/>
      <c r="S41" s="100">
        <f t="shared" si="16"/>
        <v>3.4251106093141992</v>
      </c>
      <c r="T41" s="100"/>
      <c r="U41" s="146"/>
      <c r="V41" s="100">
        <f>H41+(J41*'Economic Model'!C$30*'Economic Model'!C$33/1000)+('Economic Model'!K$61/100)</f>
        <v>4.4039136842105266</v>
      </c>
      <c r="W41" s="101"/>
      <c r="X41" s="100">
        <f>V41+('Economic Model'!K$58/100)</f>
        <v>5.001797285422648</v>
      </c>
      <c r="Y41" s="129"/>
      <c r="Z41" s="146"/>
      <c r="AA41" s="100">
        <f t="shared" si="15"/>
        <v>0.86102052631579351</v>
      </c>
      <c r="AB41" s="101"/>
      <c r="AC41" s="100">
        <f t="shared" si="17"/>
        <v>0.26313692510367215</v>
      </c>
      <c r="AD41" s="112"/>
      <c r="AE41" s="128"/>
      <c r="AF41" s="159">
        <f>AC41/('Economic Model'!H$14*(1-'Economic Model'!C$25/100))</f>
        <v>8.1559517670817136E-2</v>
      </c>
      <c r="AG41" s="132"/>
      <c r="AH41" s="131"/>
      <c r="AI41" s="133"/>
      <c r="AJ41" s="287">
        <v>0.86549707602339176</v>
      </c>
      <c r="AK41" s="100"/>
      <c r="AL41" s="100">
        <f t="shared" ref="AL41:AL76" si="18">AN41-AJ41</f>
        <v>2.0070873294346976</v>
      </c>
      <c r="AM41" s="100"/>
      <c r="AN41" s="17">
        <v>2.8725844054580896</v>
      </c>
      <c r="AO41" s="128"/>
      <c r="AP41" s="128"/>
      <c r="AQ41" s="100">
        <f>AN41+(J41*'Economic Model'!C$30*'Economic Model'!C$33/1000)+('Economic Model'!K$61/100)</f>
        <v>4.1145244054580896</v>
      </c>
      <c r="AR41" s="128"/>
      <c r="AS41" s="100">
        <f>AQ41+('Economic Model'!K$58/100)</f>
        <v>4.712408006670211</v>
      </c>
      <c r="AT41" s="128"/>
      <c r="AU41" s="128"/>
      <c r="AV41" s="98">
        <f t="shared" ref="AV41:AV59" si="19">Q41-AQ41</f>
        <v>1.1504098050682305</v>
      </c>
      <c r="AW41" s="98"/>
      <c r="AX41" s="98">
        <f t="shared" ref="AX41:AX59" si="20">Q41-AS41</f>
        <v>0.55252620385610918</v>
      </c>
      <c r="AY41" s="98"/>
      <c r="AZ41" s="98">
        <f t="shared" si="8"/>
        <v>0.26313692510367215</v>
      </c>
      <c r="BA41" s="98"/>
      <c r="BB41" s="98">
        <f t="shared" ref="BB41:BB59" si="21">H41-AN41</f>
        <v>0.28938927875243747</v>
      </c>
      <c r="BC41" s="135"/>
      <c r="BD41" s="128"/>
      <c r="BF41" s="210"/>
      <c r="BG41" s="15"/>
      <c r="BK41" s="298"/>
    </row>
    <row r="42" spans="1:63" ht="13.15" x14ac:dyDescent="0.4">
      <c r="A42" s="8">
        <v>39356</v>
      </c>
      <c r="C42" s="58"/>
      <c r="D42" s="125">
        <f>'Returns per Gal.'!D42</f>
        <v>1.5232608695652179</v>
      </c>
      <c r="E42" s="147"/>
      <c r="F42" s="127">
        <f>'Returns per Gal.'!F42</f>
        <v>114.71739130434783</v>
      </c>
      <c r="G42" s="147"/>
      <c r="H42" s="125">
        <f>'Returns per Gal.'!H42</f>
        <v>3.1945951086956517</v>
      </c>
      <c r="I42" s="147"/>
      <c r="J42" s="125">
        <f>'Returns per Gal.'!J42</f>
        <v>7.48</v>
      </c>
      <c r="K42" s="128"/>
      <c r="L42" s="111"/>
      <c r="M42" s="100">
        <f>D42*'Economic Model'!C$30</f>
        <v>4.26513043478261</v>
      </c>
      <c r="N42" s="100"/>
      <c r="O42" s="100">
        <f>F42/2000*'Economic Model'!C$32</f>
        <v>0.9750978260869565</v>
      </c>
      <c r="P42" s="100"/>
      <c r="Q42" s="100">
        <f t="shared" si="14"/>
        <v>5.2402282608695661</v>
      </c>
      <c r="R42" s="100"/>
      <c r="S42" s="100">
        <f t="shared" si="16"/>
        <v>3.4004046596574447</v>
      </c>
      <c r="T42" s="130"/>
      <c r="U42" s="146"/>
      <c r="V42" s="100">
        <f>H42+(J42*'Economic Model'!C$30*'Economic Model'!C$33/1000)+('Economic Model'!K$61/100)</f>
        <v>4.4365351086956517</v>
      </c>
      <c r="W42" s="101"/>
      <c r="X42" s="100">
        <f>V42+('Economic Model'!K$58/100)</f>
        <v>5.0344187099077731</v>
      </c>
      <c r="Y42" s="129"/>
      <c r="Z42" s="146"/>
      <c r="AA42" s="100">
        <f t="shared" si="15"/>
        <v>0.80369315217391435</v>
      </c>
      <c r="AB42" s="101"/>
      <c r="AC42" s="100">
        <f t="shared" si="17"/>
        <v>0.20580955096179299</v>
      </c>
      <c r="AD42" s="112"/>
      <c r="AE42" s="128"/>
      <c r="AF42" s="159">
        <f>AC42/('Economic Model'!H$14*(1-'Economic Model'!C$25/100))</f>
        <v>6.3790848440894263E-2</v>
      </c>
      <c r="AG42" s="132"/>
      <c r="AH42" s="131"/>
      <c r="AI42" s="133"/>
      <c r="AJ42" s="287">
        <v>0.86549707602339176</v>
      </c>
      <c r="AK42" s="100"/>
      <c r="AL42" s="100">
        <f t="shared" si="18"/>
        <v>2.0166307992202723</v>
      </c>
      <c r="AM42" s="100"/>
      <c r="AN42" s="17">
        <v>2.8821278752436643</v>
      </c>
      <c r="AO42" s="128"/>
      <c r="AP42" s="128"/>
      <c r="AQ42" s="100">
        <f>AN42+(J42*'Economic Model'!C$30*'Economic Model'!C$33/1000)+('Economic Model'!K$61/100)</f>
        <v>4.1240678752436644</v>
      </c>
      <c r="AR42" s="128"/>
      <c r="AS42" s="100">
        <f>AQ42+('Economic Model'!K$58/100)</f>
        <v>4.7219514764557857</v>
      </c>
      <c r="AT42" s="128"/>
      <c r="AU42" s="128"/>
      <c r="AV42" s="98">
        <f t="shared" si="19"/>
        <v>1.1161603856259017</v>
      </c>
      <c r="AW42" s="98"/>
      <c r="AX42" s="98">
        <f t="shared" si="20"/>
        <v>0.51827678441378033</v>
      </c>
      <c r="AY42" s="98"/>
      <c r="AZ42" s="98">
        <f t="shared" si="8"/>
        <v>0.20580955096179299</v>
      </c>
      <c r="BA42" s="98"/>
      <c r="BB42" s="98">
        <f t="shared" si="21"/>
        <v>0.31246723345198735</v>
      </c>
      <c r="BC42" s="135"/>
      <c r="BD42" s="128"/>
      <c r="BF42" s="210"/>
      <c r="BG42" s="15"/>
      <c r="BK42" s="298"/>
    </row>
    <row r="43" spans="1:63" ht="13.15" x14ac:dyDescent="0.4">
      <c r="A43" s="6">
        <v>39387</v>
      </c>
      <c r="C43" s="58"/>
      <c r="D43" s="125">
        <f>'Returns per Gal.'!D43</f>
        <v>1.740454545454545</v>
      </c>
      <c r="E43" s="147"/>
      <c r="F43" s="127">
        <f>'Returns per Gal.'!F43</f>
        <v>135.10714285714286</v>
      </c>
      <c r="G43" s="147"/>
      <c r="H43" s="125">
        <f>'Returns per Gal.'!H43</f>
        <v>3.5963095238095235</v>
      </c>
      <c r="I43" s="147"/>
      <c r="J43" s="125">
        <f>'Returns per Gal.'!J43</f>
        <v>8.5299999999999994</v>
      </c>
      <c r="K43" s="128"/>
      <c r="L43" s="111"/>
      <c r="M43" s="100">
        <f>D43*'Economic Model'!C$30</f>
        <v>4.8732727272727256</v>
      </c>
      <c r="N43" s="130"/>
      <c r="O43" s="100">
        <f>F43/2000*'Economic Model'!C$32</f>
        <v>1.1484107142857143</v>
      </c>
      <c r="P43" s="100"/>
      <c r="Q43" s="100">
        <f t="shared" si="14"/>
        <v>6.0216834415584399</v>
      </c>
      <c r="R43" s="100"/>
      <c r="S43" s="100">
        <f t="shared" si="16"/>
        <v>4.0936598403463185</v>
      </c>
      <c r="T43" s="130"/>
      <c r="U43" s="146"/>
      <c r="V43" s="100">
        <f>H43+(J43*'Economic Model'!C$30*'Economic Model'!C$33/1000)+('Economic Model'!K$61/100)</f>
        <v>4.9264495238095236</v>
      </c>
      <c r="W43" s="101"/>
      <c r="X43" s="100">
        <f>V43+('Economic Model'!K$58/100)</f>
        <v>5.524333125021645</v>
      </c>
      <c r="Y43" s="129"/>
      <c r="Z43" s="146"/>
      <c r="AA43" s="100">
        <f t="shared" si="15"/>
        <v>1.0952339177489163</v>
      </c>
      <c r="AB43" s="101"/>
      <c r="AC43" s="100">
        <f t="shared" si="17"/>
        <v>0.49735031653679496</v>
      </c>
      <c r="AD43" s="148"/>
      <c r="AE43" s="128"/>
      <c r="AF43" s="159">
        <f>AC43/('Economic Model'!H$14*(1-'Economic Model'!C$25/100))</f>
        <v>0.15415416104823651</v>
      </c>
      <c r="AG43" s="132"/>
      <c r="AH43" s="131"/>
      <c r="AI43" s="133"/>
      <c r="AJ43" s="287">
        <v>0.86549707602339176</v>
      </c>
      <c r="AK43" s="100"/>
      <c r="AL43" s="100">
        <f t="shared" si="18"/>
        <v>2.026174269005848</v>
      </c>
      <c r="AM43" s="100"/>
      <c r="AN43" s="17">
        <v>2.8916713450292395</v>
      </c>
      <c r="AO43" s="128"/>
      <c r="AP43" s="128"/>
      <c r="AQ43" s="100">
        <f>AN43+(J43*'Economic Model'!C$30*'Economic Model'!C$33/1000)+('Economic Model'!K$61/100)</f>
        <v>4.2218113450292396</v>
      </c>
      <c r="AR43" s="128"/>
      <c r="AS43" s="100">
        <f>AQ43+('Economic Model'!K$58/100)</f>
        <v>4.819694946241361</v>
      </c>
      <c r="AT43" s="128"/>
      <c r="AU43" s="128"/>
      <c r="AV43" s="98">
        <f t="shared" si="19"/>
        <v>1.7998720965292003</v>
      </c>
      <c r="AW43" s="98"/>
      <c r="AX43" s="98">
        <f t="shared" si="20"/>
        <v>1.201988495317079</v>
      </c>
      <c r="AY43" s="98"/>
      <c r="AZ43" s="98">
        <f t="shared" si="8"/>
        <v>0.49735031653679496</v>
      </c>
      <c r="BA43" s="98"/>
      <c r="BB43" s="98">
        <f t="shared" si="21"/>
        <v>0.70463817878028401</v>
      </c>
      <c r="BC43" s="135"/>
      <c r="BD43" s="128"/>
      <c r="BF43" s="210"/>
      <c r="BG43" s="15"/>
      <c r="BK43" s="298"/>
    </row>
    <row r="44" spans="1:63" ht="13.15" x14ac:dyDescent="0.4">
      <c r="A44" s="75">
        <v>39417</v>
      </c>
      <c r="B44" s="30"/>
      <c r="C44" s="63"/>
      <c r="D44" s="136">
        <f>'Returns per Gal.'!D44</f>
        <v>1.9428947368421057</v>
      </c>
      <c r="E44" s="149"/>
      <c r="F44" s="138">
        <f>'Returns per Gal.'!F44</f>
        <v>148.18421052631578</v>
      </c>
      <c r="G44" s="149"/>
      <c r="H44" s="136">
        <f>'Returns per Gal.'!H44</f>
        <v>4.0218421052631568</v>
      </c>
      <c r="I44" s="149"/>
      <c r="J44" s="136">
        <f>'Returns per Gal.'!J44</f>
        <v>8.86</v>
      </c>
      <c r="K44" s="139"/>
      <c r="L44" s="113"/>
      <c r="M44" s="104">
        <f>D44*'Economic Model'!C$30</f>
        <v>5.4401052631578954</v>
      </c>
      <c r="N44" s="141"/>
      <c r="O44" s="104">
        <f>F44/2000*'Economic Model'!C$32</f>
        <v>1.259565789473684</v>
      </c>
      <c r="P44" s="104"/>
      <c r="Q44" s="104">
        <f>M44+O44</f>
        <v>6.6996710526315795</v>
      </c>
      <c r="R44" s="104"/>
      <c r="S44" s="104">
        <f>Q44-X44+H44</f>
        <v>4.7439274514194585</v>
      </c>
      <c r="T44" s="141"/>
      <c r="U44" s="150"/>
      <c r="V44" s="104">
        <f>H44+(J44*'Economic Model'!C$30*'Economic Model'!C$33/1000)+('Economic Model'!K$61/100)</f>
        <v>5.3797021052631564</v>
      </c>
      <c r="W44" s="105"/>
      <c r="X44" s="104">
        <f>V44+('Economic Model'!K$58/100)</f>
        <v>5.9775857064752778</v>
      </c>
      <c r="Y44" s="140"/>
      <c r="Z44" s="150"/>
      <c r="AA44" s="104">
        <f>Q44-V44</f>
        <v>1.3199689473684231</v>
      </c>
      <c r="AB44" s="105"/>
      <c r="AC44" s="104">
        <f>Q44-X44</f>
        <v>0.72208534615630171</v>
      </c>
      <c r="AD44" s="151"/>
      <c r="AE44" s="139"/>
      <c r="AF44" s="160">
        <f>AC44/('Economic Model'!H$14*(1-'Economic Model'!C$25/100))</f>
        <v>0.22381097797836633</v>
      </c>
      <c r="AG44" s="142"/>
      <c r="AH44" s="131"/>
      <c r="AI44" s="143"/>
      <c r="AJ44" s="288">
        <v>0.86549707602339176</v>
      </c>
      <c r="AK44" s="104"/>
      <c r="AL44" s="104">
        <f t="shared" si="18"/>
        <v>2.0357177387914227</v>
      </c>
      <c r="AM44" s="104"/>
      <c r="AN44" s="72">
        <v>2.9012148148148147</v>
      </c>
      <c r="AO44" s="139"/>
      <c r="AP44" s="139"/>
      <c r="AQ44" s="104">
        <f>AN44+(J44*'Economic Model'!C$30*'Economic Model'!C$33/1000)+('Economic Model'!K$61/100)</f>
        <v>4.2590748148148148</v>
      </c>
      <c r="AR44" s="139"/>
      <c r="AS44" s="104">
        <f>AQ44+('Economic Model'!K$58/100)</f>
        <v>4.8569584160269361</v>
      </c>
      <c r="AT44" s="139"/>
      <c r="AU44" s="139"/>
      <c r="AV44" s="99">
        <f t="shared" si="19"/>
        <v>2.4405962378167647</v>
      </c>
      <c r="AW44" s="99"/>
      <c r="AX44" s="99">
        <f t="shared" si="20"/>
        <v>1.8427126366046434</v>
      </c>
      <c r="AY44" s="99"/>
      <c r="AZ44" s="99">
        <f t="shared" si="8"/>
        <v>0.72208534615630171</v>
      </c>
      <c r="BA44" s="99"/>
      <c r="BB44" s="99">
        <f t="shared" si="21"/>
        <v>1.1206272904483421</v>
      </c>
      <c r="BC44" s="145"/>
      <c r="BD44" s="128"/>
      <c r="BF44" s="210"/>
      <c r="BG44" s="15"/>
      <c r="BK44" s="298"/>
    </row>
    <row r="45" spans="1:63" ht="13.15" x14ac:dyDescent="0.4">
      <c r="A45" s="22">
        <v>39448</v>
      </c>
      <c r="B45" s="6"/>
      <c r="C45" s="55"/>
      <c r="D45" s="125">
        <f>'Returns per Gal.'!D45</f>
        <v>2.19</v>
      </c>
      <c r="E45" s="126"/>
      <c r="F45" s="127">
        <f>'Returns per Gal.'!F45</f>
        <v>175.54545454545453</v>
      </c>
      <c r="G45" s="126"/>
      <c r="H45" s="125">
        <f>'Returns per Gal.'!H45</f>
        <v>4.5595454545454537</v>
      </c>
      <c r="I45" s="126"/>
      <c r="J45" s="125">
        <f>'Returns per Gal.'!J45</f>
        <v>8.74</v>
      </c>
      <c r="K45" s="128"/>
      <c r="L45" s="111"/>
      <c r="M45" s="100">
        <f>D45*'Economic Model'!C$30</f>
        <v>6.1319999999999997</v>
      </c>
      <c r="N45" s="100"/>
      <c r="O45" s="100">
        <f>F45/2000*'Economic Model'!C$32</f>
        <v>1.4921363636363636</v>
      </c>
      <c r="P45" s="100"/>
      <c r="Q45" s="100">
        <f t="shared" ref="Q45:Q50" si="22">M45+O45</f>
        <v>7.6241363636363637</v>
      </c>
      <c r="R45" s="100"/>
      <c r="S45" s="100">
        <f t="shared" ref="S45:S50" si="23">Q45-X45+H45</f>
        <v>5.6784727624242421</v>
      </c>
      <c r="T45" s="100"/>
      <c r="U45" s="146"/>
      <c r="V45" s="100">
        <f>H45+(J45*'Economic Model'!C$30*'Economic Model'!C$33/1000)+('Economic Model'!K$61/100)</f>
        <v>5.9073254545454539</v>
      </c>
      <c r="W45" s="101"/>
      <c r="X45" s="100">
        <f>V45+('Economic Model'!K$58/100)</f>
        <v>6.5052090557575752</v>
      </c>
      <c r="Y45" s="129"/>
      <c r="Z45" s="146"/>
      <c r="AA45" s="100">
        <f t="shared" ref="AA45:AA50" si="24">Q45-V45</f>
        <v>1.7168109090909098</v>
      </c>
      <c r="AB45" s="101"/>
      <c r="AC45" s="100">
        <f t="shared" ref="AC45:AC50" si="25">Q45-X45</f>
        <v>1.1189273078787885</v>
      </c>
      <c r="AD45" s="112"/>
      <c r="AE45" s="128"/>
      <c r="AF45" s="159">
        <f>AC45/('Economic Model'!H$14*(1-'Economic Model'!C$25/100))</f>
        <v>0.34681248746577509</v>
      </c>
      <c r="AG45" s="132"/>
      <c r="AH45" s="131"/>
      <c r="AI45" s="133"/>
      <c r="AJ45" s="287">
        <v>0.86549707602339176</v>
      </c>
      <c r="AK45" s="100"/>
      <c r="AL45" s="100">
        <f t="shared" si="18"/>
        <v>2.0452612085769974</v>
      </c>
      <c r="AM45" s="100"/>
      <c r="AN45" s="17">
        <v>2.9107582846003894</v>
      </c>
      <c r="AO45" s="128"/>
      <c r="AP45" s="128"/>
      <c r="AQ45" s="100">
        <f>AN45+(J45*'Economic Model'!C$30*'Economic Model'!C$33/1000)+('Economic Model'!K$61/100)</f>
        <v>4.2585382846003892</v>
      </c>
      <c r="AR45" s="128"/>
      <c r="AS45" s="100">
        <f>AQ45+('Economic Model'!K$58/100)</f>
        <v>4.8564218858125106</v>
      </c>
      <c r="AT45" s="128"/>
      <c r="AU45" s="128"/>
      <c r="AV45" s="98">
        <f t="shared" si="19"/>
        <v>3.3655980790359745</v>
      </c>
      <c r="AW45" s="98"/>
      <c r="AX45" s="98">
        <f t="shared" si="20"/>
        <v>2.7677144778238532</v>
      </c>
      <c r="AY45" s="98"/>
      <c r="AZ45" s="98">
        <f t="shared" si="8"/>
        <v>1.1189273078787885</v>
      </c>
      <c r="BA45" s="98"/>
      <c r="BB45" s="98">
        <f t="shared" si="21"/>
        <v>1.6487871699450642</v>
      </c>
      <c r="BC45" s="135"/>
      <c r="BD45" s="128"/>
      <c r="BF45" s="210"/>
      <c r="BG45" s="15"/>
      <c r="BK45" s="298"/>
    </row>
    <row r="46" spans="1:63" ht="13.15" x14ac:dyDescent="0.4">
      <c r="A46" s="8">
        <v>39479</v>
      </c>
      <c r="B46" s="6"/>
      <c r="C46" s="55"/>
      <c r="D46" s="125">
        <f>'Returns per Gal.'!D46</f>
        <v>2.1254761904761899</v>
      </c>
      <c r="E46" s="126"/>
      <c r="F46" s="127">
        <f>'Returns per Gal.'!F46</f>
        <v>163.1904761904762</v>
      </c>
      <c r="G46" s="126"/>
      <c r="H46" s="125">
        <f>'Returns per Gal.'!H46</f>
        <v>4.906190476190476</v>
      </c>
      <c r="I46" s="126"/>
      <c r="J46" s="125">
        <f>'Returns per Gal.'!J46</f>
        <v>9.99</v>
      </c>
      <c r="K46" s="128"/>
      <c r="L46" s="111"/>
      <c r="M46" s="100">
        <f>D46*'Economic Model'!C$30</f>
        <v>5.9513333333333316</v>
      </c>
      <c r="N46" s="100"/>
      <c r="O46" s="100">
        <f>F46/2000*'Economic Model'!C$32</f>
        <v>1.3871190476190476</v>
      </c>
      <c r="P46" s="100"/>
      <c r="Q46" s="100">
        <f t="shared" si="22"/>
        <v>7.3384523809523792</v>
      </c>
      <c r="R46" s="100"/>
      <c r="S46" s="100">
        <f t="shared" si="23"/>
        <v>5.2877887797402581</v>
      </c>
      <c r="T46" s="100"/>
      <c r="U46" s="146"/>
      <c r="V46" s="100">
        <f>H46+(J46*'Economic Model'!C$30*'Economic Model'!C$33/1000)+('Economic Model'!K$61/100)</f>
        <v>6.3589704761904757</v>
      </c>
      <c r="W46" s="101"/>
      <c r="X46" s="100">
        <f>V46+('Economic Model'!K$58/100)</f>
        <v>6.9568540774025971</v>
      </c>
      <c r="Y46" s="129"/>
      <c r="Z46" s="146"/>
      <c r="AA46" s="100">
        <f t="shared" si="24"/>
        <v>0.97948190476190344</v>
      </c>
      <c r="AB46" s="101"/>
      <c r="AC46" s="100">
        <f t="shared" si="25"/>
        <v>0.38159830354978208</v>
      </c>
      <c r="AD46" s="112"/>
      <c r="AE46" s="128"/>
      <c r="AF46" s="159">
        <f>AC46/('Economic Model'!H$14*(1-'Economic Model'!C$25/100))</f>
        <v>0.11827672444397642</v>
      </c>
      <c r="AG46" s="132"/>
      <c r="AH46" s="131"/>
      <c r="AI46" s="133"/>
      <c r="AJ46" s="287">
        <v>0.86549707602339176</v>
      </c>
      <c r="AK46" s="100"/>
      <c r="AL46" s="100">
        <f t="shared" si="18"/>
        <v>2.0548046783625731</v>
      </c>
      <c r="AM46" s="100"/>
      <c r="AN46" s="17">
        <v>2.9203017543859646</v>
      </c>
      <c r="AO46" s="128"/>
      <c r="AP46" s="128"/>
      <c r="AQ46" s="100">
        <f>AN46+(J46*'Economic Model'!C$30*'Economic Model'!C$33/1000)+('Economic Model'!K$61/100)</f>
        <v>4.3730817543859644</v>
      </c>
      <c r="AR46" s="128"/>
      <c r="AS46" s="100">
        <f>AQ46+('Economic Model'!K$58/100)</f>
        <v>4.9709653555980857</v>
      </c>
      <c r="AT46" s="128"/>
      <c r="AU46" s="128"/>
      <c r="AV46" s="98">
        <f t="shared" si="19"/>
        <v>2.9653706265664148</v>
      </c>
      <c r="AW46" s="98"/>
      <c r="AX46" s="98">
        <f t="shared" si="20"/>
        <v>2.3674870253542935</v>
      </c>
      <c r="AY46" s="98"/>
      <c r="AZ46" s="98">
        <f t="shared" si="8"/>
        <v>0.38159830354978208</v>
      </c>
      <c r="BA46" s="98"/>
      <c r="BB46" s="98">
        <f t="shared" si="21"/>
        <v>1.9858887218045114</v>
      </c>
      <c r="BC46" s="135"/>
      <c r="BD46" s="128"/>
      <c r="BF46" s="210"/>
      <c r="BG46" s="15"/>
      <c r="BK46" s="298"/>
    </row>
    <row r="47" spans="1:63" ht="13.15" x14ac:dyDescent="0.4">
      <c r="A47" s="8">
        <v>39508</v>
      </c>
      <c r="B47" s="6"/>
      <c r="C47" s="55"/>
      <c r="D47" s="125">
        <f>'Returns per Gal.'!D47</f>
        <v>2.3149999999999999</v>
      </c>
      <c r="E47" s="126"/>
      <c r="F47" s="127">
        <f>'Returns per Gal.'!F47</f>
        <v>161.36904761904762</v>
      </c>
      <c r="G47" s="126"/>
      <c r="H47" s="125">
        <f>'Returns per Gal.'!H47</f>
        <v>5.1739404761904764</v>
      </c>
      <c r="I47" s="126"/>
      <c r="J47" s="125">
        <f>'Returns per Gal.'!J47</f>
        <v>10.06</v>
      </c>
      <c r="K47" s="128"/>
      <c r="L47" s="111"/>
      <c r="M47" s="100">
        <f>D47*'Economic Model'!C$30</f>
        <v>6.4819999999999993</v>
      </c>
      <c r="N47" s="100"/>
      <c r="O47" s="100">
        <f>F47/2000*'Economic Model'!C$32</f>
        <v>1.3716369047619048</v>
      </c>
      <c r="P47" s="100"/>
      <c r="Q47" s="100">
        <f t="shared" si="22"/>
        <v>7.8536369047619043</v>
      </c>
      <c r="R47" s="100"/>
      <c r="S47" s="100">
        <f t="shared" si="23"/>
        <v>5.7970933035497829</v>
      </c>
      <c r="T47" s="100"/>
      <c r="U47" s="146"/>
      <c r="V47" s="100">
        <f>H47+(J47*'Economic Model'!C$30*'Economic Model'!C$33/1000)+('Economic Model'!K$61/100)</f>
        <v>6.6326004761904764</v>
      </c>
      <c r="W47" s="101"/>
      <c r="X47" s="100">
        <f>V47+('Economic Model'!K$58/100)</f>
        <v>7.2304840774025978</v>
      </c>
      <c r="Y47" s="129"/>
      <c r="Z47" s="146"/>
      <c r="AA47" s="100">
        <f t="shared" si="24"/>
        <v>1.2210364285714279</v>
      </c>
      <c r="AB47" s="101"/>
      <c r="AC47" s="100">
        <f t="shared" si="25"/>
        <v>0.62315282735930655</v>
      </c>
      <c r="AD47" s="112"/>
      <c r="AE47" s="128"/>
      <c r="AF47" s="159">
        <f>AC47/('Economic Model'!H$14*(1-'Economic Model'!C$25/100))</f>
        <v>0.19314675815493049</v>
      </c>
      <c r="AG47" s="132"/>
      <c r="AH47" s="131"/>
      <c r="AI47" s="133"/>
      <c r="AJ47" s="287">
        <v>0.86549707602339176</v>
      </c>
      <c r="AK47" s="100"/>
      <c r="AL47" s="100">
        <f t="shared" si="18"/>
        <v>2.0643481481481478</v>
      </c>
      <c r="AM47" s="100"/>
      <c r="AN47" s="17">
        <v>2.9298452241715398</v>
      </c>
      <c r="AO47" s="128"/>
      <c r="AP47" s="128"/>
      <c r="AQ47" s="100">
        <f>AN47+(J47*'Economic Model'!C$30*'Economic Model'!C$33/1000)+('Economic Model'!K$61/100)</f>
        <v>4.3885052241715394</v>
      </c>
      <c r="AR47" s="128"/>
      <c r="AS47" s="100">
        <f>AQ47+('Economic Model'!K$58/100)</f>
        <v>4.9863888253836608</v>
      </c>
      <c r="AT47" s="128"/>
      <c r="AU47" s="128"/>
      <c r="AV47" s="98">
        <f t="shared" si="19"/>
        <v>3.4651316805903649</v>
      </c>
      <c r="AW47" s="98"/>
      <c r="AX47" s="98">
        <f t="shared" si="20"/>
        <v>2.8672480793782436</v>
      </c>
      <c r="AY47" s="98"/>
      <c r="AZ47" s="98">
        <f t="shared" si="8"/>
        <v>0.62315282735930655</v>
      </c>
      <c r="BA47" s="98"/>
      <c r="BB47" s="98">
        <f t="shared" si="21"/>
        <v>2.2440952520189366</v>
      </c>
      <c r="BC47" s="135"/>
      <c r="BD47" s="128"/>
      <c r="BF47" s="210"/>
      <c r="BG47" s="15"/>
      <c r="BK47" s="298"/>
    </row>
    <row r="48" spans="1:63" ht="13.15" x14ac:dyDescent="0.4">
      <c r="A48" s="8">
        <v>39539</v>
      </c>
      <c r="B48" s="6"/>
      <c r="C48" s="55"/>
      <c r="D48" s="125">
        <f>'Returns per Gal.'!D48</f>
        <v>2.455227272727273</v>
      </c>
      <c r="E48" s="126"/>
      <c r="F48" s="127">
        <f>'Returns per Gal.'!F48</f>
        <v>169.68181818181819</v>
      </c>
      <c r="G48" s="126"/>
      <c r="H48" s="125">
        <f>'Returns per Gal.'!H48</f>
        <v>5.590227272727275</v>
      </c>
      <c r="I48" s="126"/>
      <c r="J48" s="125">
        <f>'Returns per Gal.'!J48</f>
        <v>10.71</v>
      </c>
      <c r="K48" s="128"/>
      <c r="L48" s="111"/>
      <c r="M48" s="100">
        <f>D48*'Economic Model'!C$30</f>
        <v>6.8746363636363643</v>
      </c>
      <c r="N48" s="100"/>
      <c r="O48" s="100">
        <f>F48/2000*'Economic Model'!C$32</f>
        <v>1.4422954545454545</v>
      </c>
      <c r="P48" s="100"/>
      <c r="Q48" s="100">
        <f t="shared" si="22"/>
        <v>8.3169318181818195</v>
      </c>
      <c r="R48" s="100"/>
      <c r="S48" s="100">
        <f t="shared" si="23"/>
        <v>6.2057882169696983</v>
      </c>
      <c r="T48" s="100"/>
      <c r="U48" s="146"/>
      <c r="V48" s="100">
        <f>H48+(J48*'Economic Model'!C$30*'Economic Model'!C$33/1000)+('Economic Model'!K$61/100)</f>
        <v>7.1034872727272749</v>
      </c>
      <c r="W48" s="101"/>
      <c r="X48" s="100">
        <f>V48+('Economic Model'!K$58/100)</f>
        <v>7.7013708739393962</v>
      </c>
      <c r="Y48" s="129"/>
      <c r="Z48" s="146"/>
      <c r="AA48" s="100">
        <f t="shared" si="24"/>
        <v>1.2134445454545446</v>
      </c>
      <c r="AB48" s="101"/>
      <c r="AC48" s="100">
        <f t="shared" si="25"/>
        <v>0.61556094424242325</v>
      </c>
      <c r="AD48" s="112"/>
      <c r="AE48" s="128"/>
      <c r="AF48" s="159">
        <f>AC48/('Economic Model'!H$14*(1-'Economic Model'!C$25/100))</f>
        <v>0.19079364741236834</v>
      </c>
      <c r="AG48" s="132"/>
      <c r="AH48" s="131"/>
      <c r="AI48" s="133"/>
      <c r="AJ48" s="287">
        <v>0.86549707602339176</v>
      </c>
      <c r="AK48" s="100"/>
      <c r="AL48" s="100">
        <f t="shared" si="18"/>
        <v>2.0738916179337235</v>
      </c>
      <c r="AM48" s="100"/>
      <c r="AN48" s="17">
        <v>2.939388693957115</v>
      </c>
      <c r="AO48" s="128"/>
      <c r="AP48" s="128"/>
      <c r="AQ48" s="100">
        <f>AN48+(J48*'Economic Model'!C$30*'Economic Model'!C$33/1000)+('Economic Model'!K$61/100)</f>
        <v>4.4526486939571148</v>
      </c>
      <c r="AR48" s="128"/>
      <c r="AS48" s="100">
        <f>AQ48+('Economic Model'!K$58/100)</f>
        <v>5.0505322951692362</v>
      </c>
      <c r="AT48" s="128"/>
      <c r="AU48" s="128"/>
      <c r="AV48" s="98">
        <f t="shared" si="19"/>
        <v>3.8642831242247047</v>
      </c>
      <c r="AW48" s="98"/>
      <c r="AX48" s="98">
        <f t="shared" si="20"/>
        <v>3.2663995230125833</v>
      </c>
      <c r="AY48" s="98"/>
      <c r="AZ48" s="98">
        <f t="shared" si="8"/>
        <v>0.61556094424242325</v>
      </c>
      <c r="BA48" s="98"/>
      <c r="BB48" s="98">
        <f t="shared" si="21"/>
        <v>2.65083857877016</v>
      </c>
      <c r="BC48" s="135"/>
      <c r="BD48" s="128"/>
      <c r="BF48" s="210"/>
      <c r="BG48" s="15"/>
      <c r="BK48" s="298"/>
    </row>
    <row r="49" spans="1:63" ht="13.15" x14ac:dyDescent="0.4">
      <c r="A49" s="8">
        <v>39569</v>
      </c>
      <c r="B49" s="6"/>
      <c r="C49" s="55"/>
      <c r="D49" s="125">
        <f>'Returns per Gal.'!D49</f>
        <v>2.4852380952380968</v>
      </c>
      <c r="E49" s="126"/>
      <c r="F49" s="127">
        <f>'Returns per Gal.'!F49</f>
        <v>173.54761904761904</v>
      </c>
      <c r="G49" s="126"/>
      <c r="H49" s="125">
        <f>'Returns per Gal.'!H49</f>
        <v>5.6180238095238098</v>
      </c>
      <c r="I49" s="126"/>
      <c r="J49" s="125">
        <f>'Returns per Gal.'!J49</f>
        <v>10.89</v>
      </c>
      <c r="K49" s="128"/>
      <c r="L49" s="111"/>
      <c r="M49" s="100">
        <f>D49*'Economic Model'!C$30</f>
        <v>6.9586666666666703</v>
      </c>
      <c r="N49" s="100"/>
      <c r="O49" s="100">
        <f>F49/2000*'Economic Model'!C$32</f>
        <v>1.4751547619047618</v>
      </c>
      <c r="P49" s="100"/>
      <c r="Q49" s="100">
        <f t="shared" si="22"/>
        <v>8.4338214285714326</v>
      </c>
      <c r="R49" s="100"/>
      <c r="S49" s="100">
        <f t="shared" si="23"/>
        <v>6.3075578273593109</v>
      </c>
      <c r="T49" s="100"/>
      <c r="U49" s="146"/>
      <c r="V49" s="100">
        <f>H49+(J49*'Economic Model'!C$30*'Economic Model'!C$33/1000)+('Economic Model'!K$61/100)</f>
        <v>7.14640380952381</v>
      </c>
      <c r="W49" s="101"/>
      <c r="X49" s="100">
        <f>V49+('Economic Model'!K$58/100)</f>
        <v>7.7442874107359314</v>
      </c>
      <c r="Y49" s="129"/>
      <c r="Z49" s="146"/>
      <c r="AA49" s="100">
        <f t="shared" si="24"/>
        <v>1.2874176190476225</v>
      </c>
      <c r="AB49" s="101"/>
      <c r="AC49" s="100">
        <f t="shared" si="25"/>
        <v>0.68953401783550117</v>
      </c>
      <c r="AD49" s="112"/>
      <c r="AE49" s="128"/>
      <c r="AF49" s="159">
        <f>AC49/('Economic Model'!H$14*(1-'Economic Model'!C$25/100))</f>
        <v>0.21372166559340583</v>
      </c>
      <c r="AG49" s="132"/>
      <c r="AH49" s="131"/>
      <c r="AI49" s="133"/>
      <c r="AJ49" s="287">
        <v>0.86549707602339176</v>
      </c>
      <c r="AK49" s="100"/>
      <c r="AL49" s="100">
        <f t="shared" si="18"/>
        <v>2.0834350877192982</v>
      </c>
      <c r="AM49" s="100"/>
      <c r="AN49" s="17">
        <v>2.9489321637426897</v>
      </c>
      <c r="AO49" s="128"/>
      <c r="AP49" s="128"/>
      <c r="AQ49" s="100">
        <f>AN49+(J49*'Economic Model'!C$30*'Economic Model'!C$33/1000)+('Economic Model'!K$61/100)</f>
        <v>4.47731216374269</v>
      </c>
      <c r="AR49" s="128"/>
      <c r="AS49" s="100">
        <f>AQ49+('Economic Model'!K$58/100)</f>
        <v>5.0751957649548114</v>
      </c>
      <c r="AT49" s="128"/>
      <c r="AU49" s="128"/>
      <c r="AV49" s="98">
        <f t="shared" si="19"/>
        <v>3.9565092648287425</v>
      </c>
      <c r="AW49" s="98"/>
      <c r="AX49" s="98">
        <f t="shared" si="20"/>
        <v>3.3586256636166212</v>
      </c>
      <c r="AY49" s="98"/>
      <c r="AZ49" s="98">
        <f t="shared" si="8"/>
        <v>0.68953401783550117</v>
      </c>
      <c r="BA49" s="98"/>
      <c r="BB49" s="98">
        <f t="shared" si="21"/>
        <v>2.66909164578112</v>
      </c>
      <c r="BC49" s="135"/>
      <c r="BD49" s="128"/>
      <c r="BF49" s="210"/>
      <c r="BG49" s="15"/>
      <c r="BK49" s="298"/>
    </row>
    <row r="50" spans="1:63" ht="13.15" x14ac:dyDescent="0.4">
      <c r="A50" s="8">
        <v>39600</v>
      </c>
      <c r="B50" s="6"/>
      <c r="C50" s="55"/>
      <c r="D50" s="125">
        <f>'Returns per Gal.'!D50</f>
        <v>2.5354761904761918</v>
      </c>
      <c r="E50" s="126"/>
      <c r="F50" s="127">
        <f>'Returns per Gal.'!F50</f>
        <v>182.13095238095238</v>
      </c>
      <c r="G50" s="126"/>
      <c r="H50" s="125">
        <f>'Returns per Gal.'!H50</f>
        <v>6.4493154761904758</v>
      </c>
      <c r="I50" s="126"/>
      <c r="J50" s="125">
        <f>'Returns per Gal.'!J50</f>
        <v>11.83</v>
      </c>
      <c r="K50" s="128"/>
      <c r="L50" s="111"/>
      <c r="M50" s="100">
        <f>D50*'Economic Model'!C$30</f>
        <v>7.0993333333333366</v>
      </c>
      <c r="N50" s="100"/>
      <c r="O50" s="100">
        <f>F50/2000*'Economic Model'!C$32</f>
        <v>1.5481130952380953</v>
      </c>
      <c r="P50" s="100"/>
      <c r="Q50" s="100">
        <f t="shared" si="22"/>
        <v>8.6474464285714312</v>
      </c>
      <c r="R50" s="100"/>
      <c r="S50" s="100">
        <f t="shared" si="23"/>
        <v>6.442222827359311</v>
      </c>
      <c r="T50" s="100"/>
      <c r="U50" s="146"/>
      <c r="V50" s="100">
        <f>H50+(J50*'Economic Model'!C$30*'Economic Model'!C$33/1000)+('Economic Model'!K$61/100)</f>
        <v>8.0566554761904747</v>
      </c>
      <c r="W50" s="101"/>
      <c r="X50" s="100">
        <f>V50+('Economic Model'!K$58/100)</f>
        <v>8.6545390774025961</v>
      </c>
      <c r="Y50" s="129"/>
      <c r="Z50" s="146"/>
      <c r="AA50" s="100">
        <f t="shared" si="24"/>
        <v>0.59079095238095647</v>
      </c>
      <c r="AB50" s="101"/>
      <c r="AC50" s="100">
        <f t="shared" si="25"/>
        <v>-7.0926488311648939E-3</v>
      </c>
      <c r="AD50" s="112"/>
      <c r="AE50" s="128"/>
      <c r="AF50" s="159">
        <f>AC50/('Economic Model'!H$14*(1-'Economic Model'!C$25/100))</f>
        <v>-2.1983726436355659E-3</v>
      </c>
      <c r="AG50" s="132"/>
      <c r="AH50" s="131"/>
      <c r="AI50" s="133"/>
      <c r="AJ50" s="287">
        <v>0.86549707602339176</v>
      </c>
      <c r="AK50" s="100"/>
      <c r="AL50" s="100">
        <f t="shared" si="18"/>
        <v>2.0929785575048729</v>
      </c>
      <c r="AM50" s="100"/>
      <c r="AN50" s="17">
        <v>2.9584756335282649</v>
      </c>
      <c r="AO50" s="128"/>
      <c r="AP50" s="128"/>
      <c r="AQ50" s="100">
        <f>AN50+(J50*'Economic Model'!C$30*'Economic Model'!C$33/1000)+('Economic Model'!K$61/100)</f>
        <v>4.5658156335282643</v>
      </c>
      <c r="AR50" s="128"/>
      <c r="AS50" s="100">
        <f>AQ50+('Economic Model'!K$58/100)</f>
        <v>5.1636992347403856</v>
      </c>
      <c r="AT50" s="128"/>
      <c r="AU50" s="128"/>
      <c r="AV50" s="98">
        <f t="shared" si="19"/>
        <v>4.0816307950431669</v>
      </c>
      <c r="AW50" s="98"/>
      <c r="AX50" s="98">
        <f t="shared" si="20"/>
        <v>3.4837471938310456</v>
      </c>
      <c r="AY50" s="98"/>
      <c r="AZ50" s="98">
        <f t="shared" si="8"/>
        <v>-7.0926488311648939E-3</v>
      </c>
      <c r="BA50" s="98"/>
      <c r="BB50" s="98">
        <f t="shared" si="21"/>
        <v>3.4908398426622109</v>
      </c>
      <c r="BC50" s="135"/>
      <c r="BD50" s="128"/>
      <c r="BF50" s="210"/>
      <c r="BG50" s="15"/>
      <c r="BK50" s="298"/>
    </row>
    <row r="51" spans="1:63" ht="13.15" x14ac:dyDescent="0.4">
      <c r="A51" s="8">
        <v>39630</v>
      </c>
      <c r="B51" s="6"/>
      <c r="C51" s="55"/>
      <c r="D51" s="125">
        <f>'Returns per Gal.'!D51</f>
        <v>2.6422727272727262</v>
      </c>
      <c r="E51" s="126"/>
      <c r="F51" s="127">
        <f>'Returns per Gal.'!F51</f>
        <v>185.86363636363637</v>
      </c>
      <c r="G51" s="126"/>
      <c r="H51" s="125">
        <f>'Returns per Gal.'!H51</f>
        <v>5.9243181818181823</v>
      </c>
      <c r="I51" s="126"/>
      <c r="J51" s="125">
        <f>'Returns per Gal.'!J51</f>
        <v>12.42</v>
      </c>
      <c r="K51" s="128"/>
      <c r="L51" s="111"/>
      <c r="M51" s="100">
        <f>D51*'Economic Model'!C$30</f>
        <v>7.3983636363636327</v>
      </c>
      <c r="N51" s="100"/>
      <c r="O51" s="100">
        <f>F51/2000*'Economic Model'!C$32</f>
        <v>1.5798409090909091</v>
      </c>
      <c r="P51" s="100"/>
      <c r="Q51" s="100">
        <f t="shared" ref="Q51:Q56" si="26">M51+O51</f>
        <v>8.9782045454545418</v>
      </c>
      <c r="R51" s="100"/>
      <c r="S51" s="100">
        <f t="shared" ref="S51:S56" si="27">Q51-X51+H51</f>
        <v>6.7234209442424211</v>
      </c>
      <c r="T51" s="100"/>
      <c r="U51" s="146"/>
      <c r="V51" s="100">
        <f>H51+(J51*'Economic Model'!C$30*'Economic Model'!C$33/1000)+('Economic Model'!K$61/100)</f>
        <v>7.5812181818181825</v>
      </c>
      <c r="W51" s="101"/>
      <c r="X51" s="100">
        <f>V51+('Economic Model'!K$58/100)</f>
        <v>8.179101783030303</v>
      </c>
      <c r="Y51" s="129"/>
      <c r="Z51" s="146"/>
      <c r="AA51" s="100">
        <f t="shared" ref="AA51:AA56" si="28">Q51-V51</f>
        <v>1.3969863636363593</v>
      </c>
      <c r="AB51" s="101"/>
      <c r="AC51" s="100">
        <f t="shared" ref="AC51:AC56" si="29">Q51-X51</f>
        <v>0.79910276242423883</v>
      </c>
      <c r="AD51" s="112"/>
      <c r="AE51" s="128"/>
      <c r="AF51" s="159">
        <f>AC51/('Economic Model'!H$14*(1-'Economic Model'!C$25/100))</f>
        <v>0.24768259280623844</v>
      </c>
      <c r="AG51" s="132"/>
      <c r="AH51" s="131"/>
      <c r="AI51" s="133"/>
      <c r="AJ51" s="287">
        <v>0.86549707602339176</v>
      </c>
      <c r="AK51" s="100"/>
      <c r="AL51" s="100">
        <f t="shared" si="18"/>
        <v>2.1025220272904486</v>
      </c>
      <c r="AM51" s="100"/>
      <c r="AN51" s="17">
        <v>2.9680191033138401</v>
      </c>
      <c r="AO51" s="128"/>
      <c r="AP51" s="128"/>
      <c r="AQ51" s="100">
        <f>AN51+(J51*'Economic Model'!C$30*'Economic Model'!C$33/1000)+('Economic Model'!K$61/100)</f>
        <v>4.6249191033138404</v>
      </c>
      <c r="AR51" s="128"/>
      <c r="AS51" s="100">
        <f>AQ51+('Economic Model'!K$58/100)</f>
        <v>5.2228027045259617</v>
      </c>
      <c r="AT51" s="128"/>
      <c r="AU51" s="128"/>
      <c r="AV51" s="98">
        <f t="shared" si="19"/>
        <v>4.3532854421407015</v>
      </c>
      <c r="AW51" s="98"/>
      <c r="AX51" s="98">
        <f t="shared" si="20"/>
        <v>3.7554018409285801</v>
      </c>
      <c r="AY51" s="98"/>
      <c r="AZ51" s="98">
        <f t="shared" si="8"/>
        <v>0.79910276242423883</v>
      </c>
      <c r="BA51" s="98"/>
      <c r="BB51" s="98">
        <f t="shared" si="21"/>
        <v>2.9562990785043421</v>
      </c>
      <c r="BC51" s="135"/>
      <c r="BD51" s="128"/>
      <c r="BF51" s="210"/>
      <c r="BG51" s="15"/>
      <c r="BK51" s="298"/>
    </row>
    <row r="52" spans="1:63" ht="13.15" x14ac:dyDescent="0.4">
      <c r="A52" s="8">
        <v>39661</v>
      </c>
      <c r="B52" s="6"/>
      <c r="C52" s="55"/>
      <c r="D52" s="125">
        <f>'Returns per Gal.'!D52</f>
        <v>2.2238095238095235</v>
      </c>
      <c r="E52" s="126"/>
      <c r="F52" s="127">
        <f>'Returns per Gal.'!F52</f>
        <v>154.66666666666666</v>
      </c>
      <c r="G52" s="126"/>
      <c r="H52" s="125">
        <f>'Returns per Gal.'!H52</f>
        <v>5.0598809523809516</v>
      </c>
      <c r="I52" s="126"/>
      <c r="J52" s="125">
        <f>'Returns per Gal.'!J52</f>
        <v>11.83</v>
      </c>
      <c r="K52" s="128"/>
      <c r="L52" s="111"/>
      <c r="M52" s="100">
        <f>D52*'Economic Model'!C$30</f>
        <v>6.2266666666666657</v>
      </c>
      <c r="N52" s="100"/>
      <c r="O52" s="100">
        <f>F52/2000*'Economic Model'!C$32</f>
        <v>1.3146666666666664</v>
      </c>
      <c r="P52" s="100"/>
      <c r="Q52" s="100">
        <f t="shared" si="26"/>
        <v>7.5413333333333323</v>
      </c>
      <c r="R52" s="100"/>
      <c r="S52" s="100">
        <f t="shared" si="27"/>
        <v>5.3361097321212112</v>
      </c>
      <c r="T52" s="100"/>
      <c r="U52" s="146"/>
      <c r="V52" s="100">
        <f>H52+(J52*'Economic Model'!C$30*'Economic Model'!C$33/1000)+('Economic Model'!K$61/100)</f>
        <v>6.6672209523809514</v>
      </c>
      <c r="W52" s="101"/>
      <c r="X52" s="100">
        <f>V52+('Economic Model'!K$58/100)</f>
        <v>7.2651045535930727</v>
      </c>
      <c r="Y52" s="129"/>
      <c r="Z52" s="146"/>
      <c r="AA52" s="100">
        <f t="shared" si="28"/>
        <v>0.87411238095238097</v>
      </c>
      <c r="AB52" s="101"/>
      <c r="AC52" s="100">
        <f t="shared" si="29"/>
        <v>0.27622877974025961</v>
      </c>
      <c r="AD52" s="112"/>
      <c r="AE52" s="128"/>
      <c r="AF52" s="159">
        <f>AC52/('Economic Model'!H$14*(1-'Economic Model'!C$25/100))</f>
        <v>8.5617349345926366E-2</v>
      </c>
      <c r="AG52" s="132"/>
      <c r="AH52" s="131"/>
      <c r="AI52" s="133"/>
      <c r="AJ52" s="287">
        <v>0.86549707602339176</v>
      </c>
      <c r="AK52" s="100"/>
      <c r="AL52" s="100">
        <f t="shared" si="18"/>
        <v>2.1120654970760233</v>
      </c>
      <c r="AM52" s="100"/>
      <c r="AN52" s="17">
        <v>2.9775625730994149</v>
      </c>
      <c r="AO52" s="128"/>
      <c r="AP52" s="128"/>
      <c r="AQ52" s="100">
        <f>AN52+(J52*'Economic Model'!C$30*'Economic Model'!C$33/1000)+('Economic Model'!K$61/100)</f>
        <v>4.5849025730994146</v>
      </c>
      <c r="AR52" s="128"/>
      <c r="AS52" s="100">
        <f>AQ52+('Economic Model'!K$58/100)</f>
        <v>5.182786174311536</v>
      </c>
      <c r="AT52" s="128"/>
      <c r="AU52" s="128"/>
      <c r="AV52" s="98">
        <f t="shared" si="19"/>
        <v>2.9564307602339177</v>
      </c>
      <c r="AW52" s="98"/>
      <c r="AX52" s="98">
        <f t="shared" si="20"/>
        <v>2.3585471590217963</v>
      </c>
      <c r="AY52" s="98"/>
      <c r="AZ52" s="98">
        <f t="shared" si="8"/>
        <v>0.27622877974025961</v>
      </c>
      <c r="BA52" s="98"/>
      <c r="BB52" s="98">
        <f t="shared" si="21"/>
        <v>2.0823183792815367</v>
      </c>
      <c r="BC52" s="135"/>
      <c r="BD52" s="128"/>
      <c r="BF52" s="210"/>
      <c r="BG52" s="15"/>
      <c r="BK52" s="298"/>
    </row>
    <row r="53" spans="1:63" ht="13.15" x14ac:dyDescent="0.4">
      <c r="A53" s="8">
        <v>39692</v>
      </c>
      <c r="C53" s="58"/>
      <c r="D53" s="125">
        <f>'Returns per Gal.'!D53</f>
        <v>2.15</v>
      </c>
      <c r="E53" s="126"/>
      <c r="F53" s="127">
        <f>'Returns per Gal.'!F53</f>
        <v>141.13095238095238</v>
      </c>
      <c r="G53" s="126"/>
      <c r="H53" s="125">
        <f>'Returns per Gal.'!H53</f>
        <v>5.1102678571428575</v>
      </c>
      <c r="I53" s="126"/>
      <c r="J53" s="125">
        <f>'Returns per Gal.'!J53</f>
        <v>9.3000000000000007</v>
      </c>
      <c r="K53" s="128"/>
      <c r="L53" s="111"/>
      <c r="M53" s="100">
        <f>D53*'Economic Model'!C$30</f>
        <v>6.02</v>
      </c>
      <c r="N53" s="100"/>
      <c r="O53" s="100">
        <f>F53/2000*'Economic Model'!C$32</f>
        <v>1.1996130952380952</v>
      </c>
      <c r="P53" s="100"/>
      <c r="Q53" s="100">
        <f t="shared" si="26"/>
        <v>7.2196130952380946</v>
      </c>
      <c r="R53" s="100"/>
      <c r="S53" s="100">
        <f t="shared" si="27"/>
        <v>5.226909494025973</v>
      </c>
      <c r="T53" s="100"/>
      <c r="U53" s="146"/>
      <c r="V53" s="100">
        <f>H53+(J53*'Economic Model'!C$30*'Economic Model'!C$33/1000)+('Economic Model'!K$61/100)</f>
        <v>6.5050878571428576</v>
      </c>
      <c r="W53" s="101"/>
      <c r="X53" s="100">
        <f>V53+('Economic Model'!K$58/100)</f>
        <v>7.102971458354979</v>
      </c>
      <c r="Y53" s="129"/>
      <c r="Z53" s="146"/>
      <c r="AA53" s="100">
        <f t="shared" si="28"/>
        <v>0.71452523809523694</v>
      </c>
      <c r="AB53" s="101"/>
      <c r="AC53" s="100">
        <f t="shared" si="29"/>
        <v>0.11664163688311557</v>
      </c>
      <c r="AD53" s="112"/>
      <c r="AE53" s="128"/>
      <c r="AF53" s="159">
        <f>AC53/('Economic Model'!H$14*(1-'Economic Model'!C$25/100))</f>
        <v>3.6153176300792539E-2</v>
      </c>
      <c r="AG53" s="132"/>
      <c r="AH53" s="131"/>
      <c r="AI53" s="133"/>
      <c r="AJ53" s="287">
        <v>1.0292397660818713</v>
      </c>
      <c r="AK53" s="100"/>
      <c r="AL53" s="100">
        <f t="shared" si="18"/>
        <v>2.3055168006822617</v>
      </c>
      <c r="AM53" s="100"/>
      <c r="AN53" s="17">
        <v>3.334756566764133</v>
      </c>
      <c r="AO53" s="128"/>
      <c r="AP53" s="128"/>
      <c r="AQ53" s="100">
        <f>AN53+(J53*'Economic Model'!C$30*'Economic Model'!C$33/1000)+('Economic Model'!K$61/100)</f>
        <v>4.7295765667641332</v>
      </c>
      <c r="AR53" s="128"/>
      <c r="AS53" s="100">
        <f>AQ53+('Economic Model'!K$58/100)</f>
        <v>5.3274601679762545</v>
      </c>
      <c r="AT53" s="128"/>
      <c r="AU53" s="128"/>
      <c r="AV53" s="98">
        <f t="shared" si="19"/>
        <v>2.4900365284739614</v>
      </c>
      <c r="AW53" s="98"/>
      <c r="AX53" s="98">
        <f t="shared" si="20"/>
        <v>1.89215292726184</v>
      </c>
      <c r="AY53" s="98"/>
      <c r="AZ53" s="98">
        <f t="shared" si="8"/>
        <v>0.11664163688311557</v>
      </c>
      <c r="BA53" s="98"/>
      <c r="BB53" s="98">
        <f t="shared" si="21"/>
        <v>1.7755112903787245</v>
      </c>
      <c r="BC53" s="135"/>
      <c r="BD53" s="128"/>
      <c r="BF53" s="210"/>
      <c r="BG53" s="15"/>
      <c r="BK53" s="298"/>
    </row>
    <row r="54" spans="1:63" ht="13.15" x14ac:dyDescent="0.4">
      <c r="A54" s="8">
        <v>39722</v>
      </c>
      <c r="C54" s="58"/>
      <c r="D54" s="125">
        <f>'Returns per Gal.'!D54</f>
        <v>1.85</v>
      </c>
      <c r="E54" s="126"/>
      <c r="F54" s="127">
        <f>'Returns per Gal.'!F54</f>
        <v>129.5</v>
      </c>
      <c r="G54" s="126"/>
      <c r="H54" s="125">
        <f>'Returns per Gal.'!H54</f>
        <v>3.9515652173913023</v>
      </c>
      <c r="I54" s="126"/>
      <c r="J54" s="125">
        <f>'Returns per Gal.'!J54</f>
        <v>7.3</v>
      </c>
      <c r="K54" s="128"/>
      <c r="L54" s="111"/>
      <c r="M54" s="100">
        <f>D54*'Economic Model'!C$30</f>
        <v>5.18</v>
      </c>
      <c r="N54" s="100"/>
      <c r="O54" s="100">
        <f>F54/2000*'Economic Model'!C$32</f>
        <v>1.1007500000000001</v>
      </c>
      <c r="P54" s="100"/>
      <c r="Q54" s="100">
        <f t="shared" si="26"/>
        <v>6.2807499999999994</v>
      </c>
      <c r="R54" s="100"/>
      <c r="S54" s="100">
        <f t="shared" si="27"/>
        <v>4.456046398787878</v>
      </c>
      <c r="T54" s="100"/>
      <c r="U54" s="146"/>
      <c r="V54" s="100">
        <f>H54+(J54*'Economic Model'!C$30*'Economic Model'!C$33/1000)+('Economic Model'!K$61/100)</f>
        <v>5.1783852173913028</v>
      </c>
      <c r="W54" s="101"/>
      <c r="X54" s="100">
        <f>V54+('Economic Model'!K$58/100)</f>
        <v>5.7762688186034241</v>
      </c>
      <c r="Y54" s="129"/>
      <c r="Z54" s="146"/>
      <c r="AA54" s="100">
        <f t="shared" si="28"/>
        <v>1.1023647826086966</v>
      </c>
      <c r="AB54" s="101"/>
      <c r="AC54" s="100">
        <f t="shared" si="29"/>
        <v>0.50448118139657527</v>
      </c>
      <c r="AD54" s="112"/>
      <c r="AE54" s="128"/>
      <c r="AF54" s="159">
        <f>AC54/('Economic Model'!H$14*(1-'Economic Model'!C$25/100))</f>
        <v>0.15636437878301593</v>
      </c>
      <c r="AG54" s="132"/>
      <c r="AH54" s="131"/>
      <c r="AI54" s="133"/>
      <c r="AJ54" s="287">
        <v>1.0292397660818713</v>
      </c>
      <c r="AK54" s="100"/>
      <c r="AL54" s="100">
        <f t="shared" si="18"/>
        <v>2.3152148879142302</v>
      </c>
      <c r="AM54" s="100"/>
      <c r="AN54" s="17">
        <v>3.3444546539961015</v>
      </c>
      <c r="AO54" s="128"/>
      <c r="AP54" s="128"/>
      <c r="AQ54" s="100">
        <f>AN54+(J54*'Economic Model'!C$30*'Economic Model'!C$33/1000)+('Economic Model'!K$61/100)</f>
        <v>4.5712746539961016</v>
      </c>
      <c r="AR54" s="128"/>
      <c r="AS54" s="100">
        <f>AQ54+('Economic Model'!K$58/100)</f>
        <v>5.1691582552082229</v>
      </c>
      <c r="AT54" s="128"/>
      <c r="AU54" s="128"/>
      <c r="AV54" s="98">
        <f t="shared" si="19"/>
        <v>1.7094753460038978</v>
      </c>
      <c r="AW54" s="98"/>
      <c r="AX54" s="98">
        <f t="shared" si="20"/>
        <v>1.1115917447917765</v>
      </c>
      <c r="AY54" s="98"/>
      <c r="AZ54" s="98">
        <f t="shared" si="8"/>
        <v>0.50448118139657572</v>
      </c>
      <c r="BA54" s="98"/>
      <c r="BB54" s="98">
        <f t="shared" si="21"/>
        <v>0.60711056339520075</v>
      </c>
      <c r="BC54" s="135"/>
      <c r="BD54" s="128"/>
      <c r="BF54" s="210"/>
      <c r="BG54" s="15"/>
      <c r="BK54" s="298"/>
    </row>
    <row r="55" spans="1:63" ht="13.15" x14ac:dyDescent="0.4">
      <c r="A55" s="8">
        <v>39753</v>
      </c>
      <c r="C55" s="58"/>
      <c r="D55" s="125">
        <f>'Returns per Gal.'!D55</f>
        <v>1.6465000000000001</v>
      </c>
      <c r="E55" s="126"/>
      <c r="F55" s="127">
        <f>'Returns per Gal.'!F55</f>
        <v>120.30263157894737</v>
      </c>
      <c r="G55" s="126"/>
      <c r="H55" s="125">
        <f>'Returns per Gal.'!H55</f>
        <v>3.5661842105263171</v>
      </c>
      <c r="I55" s="126"/>
      <c r="J55" s="125">
        <f>'Returns per Gal.'!J55</f>
        <v>7.11</v>
      </c>
      <c r="K55" s="128"/>
      <c r="L55" s="111"/>
      <c r="M55" s="100">
        <f>D55*'Economic Model'!C$30</f>
        <v>4.6101999999999999</v>
      </c>
      <c r="N55" s="100"/>
      <c r="O55" s="100">
        <f>F55/2000*'Economic Model'!C$32</f>
        <v>1.0225723684210526</v>
      </c>
      <c r="P55" s="100"/>
      <c r="Q55" s="100">
        <f t="shared" si="26"/>
        <v>5.6327723684210529</v>
      </c>
      <c r="R55" s="100"/>
      <c r="S55" s="100">
        <f t="shared" si="27"/>
        <v>3.8240287672089313</v>
      </c>
      <c r="T55" s="100"/>
      <c r="U55" s="146"/>
      <c r="V55" s="100">
        <f>H55+(J55*'Economic Model'!C$30*'Economic Model'!C$33/1000)+('Economic Model'!K$61/100)</f>
        <v>4.7770442105263173</v>
      </c>
      <c r="W55" s="101"/>
      <c r="X55" s="100">
        <f>V55+('Economic Model'!K$58/100)</f>
        <v>5.3749278117384387</v>
      </c>
      <c r="Y55" s="129"/>
      <c r="Z55" s="146"/>
      <c r="AA55" s="100">
        <f t="shared" si="28"/>
        <v>0.85572815789473555</v>
      </c>
      <c r="AB55" s="101"/>
      <c r="AC55" s="100">
        <f t="shared" si="29"/>
        <v>0.25784455668261419</v>
      </c>
      <c r="AD55" s="112"/>
      <c r="AE55" s="128"/>
      <c r="AF55" s="159">
        <f>AC55/('Economic Model'!H$14*(1-'Economic Model'!C$25/100))</f>
        <v>7.9919143498367984E-2</v>
      </c>
      <c r="AG55" s="132"/>
      <c r="AH55" s="131"/>
      <c r="AI55" s="133"/>
      <c r="AJ55" s="287">
        <v>1.0292397660818713</v>
      </c>
      <c r="AK55" s="100"/>
      <c r="AL55" s="100">
        <f t="shared" si="18"/>
        <v>2.3249129751461992</v>
      </c>
      <c r="AM55" s="100"/>
      <c r="AN55" s="17">
        <v>3.3541527412280705</v>
      </c>
      <c r="AO55" s="128"/>
      <c r="AP55" s="128"/>
      <c r="AQ55" s="100">
        <f>AN55+(J55*'Economic Model'!C$30*'Economic Model'!C$33/1000)+('Economic Model'!K$61/100)</f>
        <v>4.5650127412280703</v>
      </c>
      <c r="AR55" s="128"/>
      <c r="AS55" s="100">
        <f>AQ55+('Economic Model'!K$58/100)</f>
        <v>5.1628963424401917</v>
      </c>
      <c r="AT55" s="128"/>
      <c r="AU55" s="128"/>
      <c r="AV55" s="98">
        <f t="shared" si="19"/>
        <v>1.0677596271929826</v>
      </c>
      <c r="AW55" s="98"/>
      <c r="AX55" s="98">
        <f t="shared" si="20"/>
        <v>0.4698760259808612</v>
      </c>
      <c r="AY55" s="98"/>
      <c r="AZ55" s="98">
        <f t="shared" si="8"/>
        <v>0.25784455668261419</v>
      </c>
      <c r="BA55" s="98"/>
      <c r="BB55" s="98">
        <f t="shared" si="21"/>
        <v>0.21203146929824657</v>
      </c>
      <c r="BC55" s="135"/>
      <c r="BD55" s="128"/>
      <c r="BF55" s="210"/>
      <c r="BG55" s="15"/>
      <c r="BK55" s="298"/>
    </row>
    <row r="56" spans="1:63" ht="13.15" x14ac:dyDescent="0.4">
      <c r="A56" s="75">
        <v>39783</v>
      </c>
      <c r="B56" s="30"/>
      <c r="C56" s="63"/>
      <c r="D56" s="136">
        <f>'Returns per Gal.'!D56</f>
        <v>1.4927272727272725</v>
      </c>
      <c r="E56" s="137"/>
      <c r="F56" s="138">
        <f>'Returns per Gal.'!F56</f>
        <v>116.3452380952381</v>
      </c>
      <c r="G56" s="137"/>
      <c r="H56" s="136">
        <f>'Returns per Gal.'!H56</f>
        <v>3.3650595238095233</v>
      </c>
      <c r="I56" s="137"/>
      <c r="J56" s="136">
        <f>'Returns per Gal.'!J56</f>
        <v>7.92</v>
      </c>
      <c r="K56" s="139"/>
      <c r="L56" s="113"/>
      <c r="M56" s="104">
        <f>D56*'Economic Model'!C$30</f>
        <v>4.1796363636363623</v>
      </c>
      <c r="N56" s="104"/>
      <c r="O56" s="104">
        <f>F56/2000*'Economic Model'!C$32</f>
        <v>0.98893452380952385</v>
      </c>
      <c r="P56" s="104"/>
      <c r="Q56" s="104">
        <f t="shared" si="26"/>
        <v>5.1685708874458864</v>
      </c>
      <c r="R56" s="104"/>
      <c r="S56" s="104">
        <f t="shared" si="27"/>
        <v>3.2917872862337649</v>
      </c>
      <c r="T56" s="114"/>
      <c r="U56" s="105"/>
      <c r="V56" s="104">
        <f>H56+(J56*'Economic Model'!C$30*'Economic Model'!C$33/1000)+('Economic Model'!K$61/100)</f>
        <v>4.6439595238095235</v>
      </c>
      <c r="W56" s="105"/>
      <c r="X56" s="104">
        <f>V56+('Economic Model'!K$58/100)</f>
        <v>5.2418431250216448</v>
      </c>
      <c r="Y56" s="140"/>
      <c r="Z56" s="105"/>
      <c r="AA56" s="104">
        <f t="shared" si="28"/>
        <v>0.52461136363636296</v>
      </c>
      <c r="AB56" s="105"/>
      <c r="AC56" s="104">
        <f t="shared" si="29"/>
        <v>-7.3272237575758403E-2</v>
      </c>
      <c r="AD56" s="114"/>
      <c r="AE56" s="139"/>
      <c r="AF56" s="160">
        <f>AC56/('Economic Model'!H$14*(1-'Economic Model'!C$25/100))</f>
        <v>-2.2710793450922563E-2</v>
      </c>
      <c r="AG56" s="142"/>
      <c r="AH56" s="131"/>
      <c r="AI56" s="143"/>
      <c r="AJ56" s="288">
        <v>1.0292397660818713</v>
      </c>
      <c r="AK56" s="104"/>
      <c r="AL56" s="104">
        <f t="shared" si="18"/>
        <v>2.3346110623781682</v>
      </c>
      <c r="AM56" s="104"/>
      <c r="AN56" s="72">
        <v>3.3638508284600395</v>
      </c>
      <c r="AO56" s="139"/>
      <c r="AP56" s="139"/>
      <c r="AQ56" s="104">
        <f>AN56+(J56*'Economic Model'!C$30*'Economic Model'!C$33/1000)+('Economic Model'!K$61/100)</f>
        <v>4.6427508284600396</v>
      </c>
      <c r="AR56" s="139"/>
      <c r="AS56" s="104">
        <f>AQ56+('Economic Model'!K$58/100)</f>
        <v>5.240634429672161</v>
      </c>
      <c r="AT56" s="139"/>
      <c r="AU56" s="139"/>
      <c r="AV56" s="99">
        <f t="shared" si="19"/>
        <v>0.52582005898584683</v>
      </c>
      <c r="AW56" s="99"/>
      <c r="AX56" s="99">
        <f t="shared" si="20"/>
        <v>-7.2063542226274535E-2</v>
      </c>
      <c r="AY56" s="99"/>
      <c r="AZ56" s="99">
        <f t="shared" si="8"/>
        <v>-7.3272237575758403E-2</v>
      </c>
      <c r="BA56" s="99"/>
      <c r="BB56" s="99">
        <f t="shared" si="21"/>
        <v>1.2086953494838681E-3</v>
      </c>
      <c r="BC56" s="145"/>
      <c r="BD56" s="128"/>
      <c r="BF56" s="210"/>
      <c r="BG56" s="15"/>
      <c r="BK56" s="298"/>
    </row>
    <row r="57" spans="1:63" ht="13.15" x14ac:dyDescent="0.4">
      <c r="A57" s="22">
        <v>39814</v>
      </c>
      <c r="C57" s="58"/>
      <c r="D57" s="152">
        <f>'Returns per Gal.'!D57</f>
        <v>1.5161363636363638</v>
      </c>
      <c r="E57" s="153"/>
      <c r="F57" s="154">
        <f>'Returns per Gal.'!F57</f>
        <v>125.22619047619048</v>
      </c>
      <c r="G57" s="153"/>
      <c r="H57" s="152">
        <f>'Returns per Gal.'!H57</f>
        <v>3.6678988095238108</v>
      </c>
      <c r="I57" s="153"/>
      <c r="J57" s="152">
        <f>'Returns per Gal.'!J57</f>
        <v>8.2200000000000006</v>
      </c>
      <c r="K57" s="155"/>
      <c r="L57" s="108"/>
      <c r="M57" s="108">
        <f>D57*'Economic Model'!C$30</f>
        <v>4.2451818181818188</v>
      </c>
      <c r="N57" s="108"/>
      <c r="O57" s="108">
        <f>F57/2000*'Economic Model'!C$32</f>
        <v>1.0644226190476191</v>
      </c>
      <c r="P57" s="108"/>
      <c r="Q57" s="108">
        <f t="shared" ref="Q57:Q62" si="30">M57+O57</f>
        <v>5.3096044372294378</v>
      </c>
      <c r="R57" s="108"/>
      <c r="S57" s="108">
        <f t="shared" ref="S57:S62" si="31">Q57-X57+H57</f>
        <v>3.4076208360173164</v>
      </c>
      <c r="T57" s="123"/>
      <c r="U57" s="109"/>
      <c r="V57" s="108">
        <f>H57+(J57*'Economic Model'!C$30*'Economic Model'!C$33/1000)+('Economic Model'!K$61/100)</f>
        <v>4.9719988095238108</v>
      </c>
      <c r="W57" s="109"/>
      <c r="X57" s="108">
        <f>V57+('Economic Model'!K$58/100)</f>
        <v>5.5698824107359322</v>
      </c>
      <c r="Y57" s="156"/>
      <c r="Z57" s="109"/>
      <c r="AA57" s="108">
        <f t="shared" ref="AA57:AA62" si="32">Q57-V57</f>
        <v>0.33760562770562696</v>
      </c>
      <c r="AB57" s="109"/>
      <c r="AC57" s="108">
        <f t="shared" ref="AC57:AC62" si="33">Q57-X57</f>
        <v>-0.2602779735064944</v>
      </c>
      <c r="AD57" s="123"/>
      <c r="AE57" s="157"/>
      <c r="AF57" s="161">
        <f>AC57/('Economic Model'!H$14*(1-'Economic Model'!C$25/100))</f>
        <v>-8.0673383148958749E-2</v>
      </c>
      <c r="AG57" s="135"/>
      <c r="AH57" s="128"/>
      <c r="AI57" s="133"/>
      <c r="AJ57" s="287">
        <v>1.0292397660818713</v>
      </c>
      <c r="AK57" s="100"/>
      <c r="AL57" s="100">
        <f>AN57-AJ57</f>
        <v>2.3443091496101367</v>
      </c>
      <c r="AM57" s="100"/>
      <c r="AN57" s="17">
        <v>3.373548915692008</v>
      </c>
      <c r="AO57" s="128"/>
      <c r="AP57" s="128"/>
      <c r="AQ57" s="100">
        <f>AN57+(J57*'Economic Model'!C$30*'Economic Model'!C$33/1000)+('Economic Model'!K$61/100)</f>
        <v>4.677648915692008</v>
      </c>
      <c r="AR57" s="128"/>
      <c r="AS57" s="100">
        <f>AQ57+('Economic Model'!K$58/100)</f>
        <v>5.2755325169041294</v>
      </c>
      <c r="AT57" s="128"/>
      <c r="AU57" s="128"/>
      <c r="AV57" s="98">
        <f t="shared" si="19"/>
        <v>0.63195552153742973</v>
      </c>
      <c r="AW57" s="98"/>
      <c r="AX57" s="98">
        <f t="shared" si="20"/>
        <v>3.4071920325308369E-2</v>
      </c>
      <c r="AY57" s="98"/>
      <c r="AZ57" s="98">
        <f t="shared" ref="AZ57:AZ62" si="34">S57-H57</f>
        <v>-0.2602779735064944</v>
      </c>
      <c r="BA57" s="98"/>
      <c r="BB57" s="98">
        <f t="shared" si="21"/>
        <v>0.29434989383180277</v>
      </c>
      <c r="BC57" s="135"/>
      <c r="BD57" s="128"/>
      <c r="BF57" s="210"/>
      <c r="BG57" s="15"/>
      <c r="BK57" s="298"/>
    </row>
    <row r="58" spans="1:63" ht="13.15" x14ac:dyDescent="0.4">
      <c r="A58" s="8">
        <v>39845</v>
      </c>
      <c r="C58" s="58"/>
      <c r="D58" s="125">
        <f>'Returns per Gal.'!D58</f>
        <v>1.4890000000000005</v>
      </c>
      <c r="E58" s="126"/>
      <c r="F58" s="127">
        <f>'Returns per Gal.'!F58</f>
        <v>124.5125</v>
      </c>
      <c r="G58" s="126"/>
      <c r="H58" s="125">
        <f>'Returns per Gal.'!H58</f>
        <v>3.4548749999999986</v>
      </c>
      <c r="I58" s="126"/>
      <c r="J58" s="125">
        <f>'Returns per Gal.'!J58</f>
        <v>7.84</v>
      </c>
      <c r="K58" s="134"/>
      <c r="L58" s="100"/>
      <c r="M58" s="100">
        <f>D58*'Economic Model'!C$30</f>
        <v>4.1692000000000009</v>
      </c>
      <c r="N58" s="100"/>
      <c r="O58" s="100">
        <f>F58/2000*'Economic Model'!C$32</f>
        <v>1.0583562499999999</v>
      </c>
      <c r="P58" s="100"/>
      <c r="Q58" s="100">
        <f t="shared" si="30"/>
        <v>5.227556250000001</v>
      </c>
      <c r="R58" s="100"/>
      <c r="S58" s="100">
        <f t="shared" si="31"/>
        <v>3.35749264878788</v>
      </c>
      <c r="T58" s="112"/>
      <c r="U58" s="101"/>
      <c r="V58" s="100">
        <f>H58+(J58*'Economic Model'!C$30*'Economic Model'!C$33/1000)+('Economic Model'!K$61/100)</f>
        <v>4.7270549999999982</v>
      </c>
      <c r="W58" s="101"/>
      <c r="X58" s="100">
        <f>V58+('Economic Model'!K$58/100)</f>
        <v>5.3249386012121196</v>
      </c>
      <c r="Y58" s="129"/>
      <c r="Z58" s="101"/>
      <c r="AA58" s="100">
        <f t="shared" si="32"/>
        <v>0.50050125000000278</v>
      </c>
      <c r="AB58" s="101"/>
      <c r="AC58" s="100">
        <f t="shared" si="33"/>
        <v>-9.7382351212118579E-2</v>
      </c>
      <c r="AD58" s="112"/>
      <c r="AE58" s="128"/>
      <c r="AF58" s="159">
        <f>AC58/('Economic Model'!H$14*(1-'Economic Model'!C$25/100))</f>
        <v>-3.0183744038892648E-2</v>
      </c>
      <c r="AG58" s="135"/>
      <c r="AH58" s="128"/>
      <c r="AI58" s="133"/>
      <c r="AJ58" s="287">
        <v>1.0292397660818713</v>
      </c>
      <c r="AK58" s="100"/>
      <c r="AL58" s="100">
        <f t="shared" si="18"/>
        <v>2.3540072368421057</v>
      </c>
      <c r="AM58" s="100"/>
      <c r="AN58" s="17">
        <v>3.383247002923977</v>
      </c>
      <c r="AO58" s="128"/>
      <c r="AP58" s="128"/>
      <c r="AQ58" s="100">
        <f>AN58+(J58*'Economic Model'!C$30*'Economic Model'!C$33/1000)+('Economic Model'!K$61/100)</f>
        <v>4.655427002923977</v>
      </c>
      <c r="AR58" s="128"/>
      <c r="AS58" s="100">
        <f>AQ58+('Economic Model'!K$58/100)</f>
        <v>5.2533106041360984</v>
      </c>
      <c r="AT58" s="128"/>
      <c r="AU58" s="128"/>
      <c r="AV58" s="98">
        <f t="shared" si="19"/>
        <v>0.57212924707602397</v>
      </c>
      <c r="AW58" s="98"/>
      <c r="AX58" s="98">
        <f t="shared" si="20"/>
        <v>-2.575435413609739E-2</v>
      </c>
      <c r="AY58" s="98"/>
      <c r="AZ58" s="98">
        <f t="shared" si="34"/>
        <v>-9.7382351212118579E-2</v>
      </c>
      <c r="BA58" s="98"/>
      <c r="BB58" s="98">
        <f t="shared" si="21"/>
        <v>7.1627997076021632E-2</v>
      </c>
      <c r="BC58" s="135"/>
      <c r="BD58" s="128"/>
      <c r="BF58" s="210"/>
      <c r="BG58" s="15"/>
      <c r="BK58" s="298"/>
    </row>
    <row r="59" spans="1:63" ht="13.15" x14ac:dyDescent="0.4">
      <c r="A59" s="8">
        <v>39873</v>
      </c>
      <c r="C59" s="58"/>
      <c r="D59" s="125">
        <f>'Returns per Gal.'!D59</f>
        <v>1.4606818181818175</v>
      </c>
      <c r="E59" s="126"/>
      <c r="F59" s="127">
        <f>'Returns per Gal.'!F59</f>
        <v>121.06818181818181</v>
      </c>
      <c r="G59" s="126"/>
      <c r="H59" s="125">
        <f>'Returns per Gal.'!H59</f>
        <v>3.6221590909090908</v>
      </c>
      <c r="I59" s="126"/>
      <c r="J59" s="125">
        <f>'Returns per Gal.'!J59</f>
        <v>7.28</v>
      </c>
      <c r="K59" s="134"/>
      <c r="L59" s="100"/>
      <c r="M59" s="100">
        <f>D59*'Economic Model'!C$30</f>
        <v>4.0899090909090887</v>
      </c>
      <c r="N59" s="100"/>
      <c r="O59" s="100">
        <f>F59/2000*'Economic Model'!C$32</f>
        <v>1.0290795454545454</v>
      </c>
      <c r="P59" s="100"/>
      <c r="Q59" s="100">
        <f t="shared" si="30"/>
        <v>5.1189886363636337</v>
      </c>
      <c r="R59" s="100"/>
      <c r="S59" s="100">
        <f t="shared" si="31"/>
        <v>3.2959650351515126</v>
      </c>
      <c r="T59" s="112"/>
      <c r="U59" s="101"/>
      <c r="V59" s="100">
        <f>H59+(J59*'Economic Model'!C$30*'Economic Model'!C$33/1000)+('Economic Model'!K$61/100)</f>
        <v>4.8472990909090905</v>
      </c>
      <c r="W59" s="101"/>
      <c r="X59" s="100">
        <f>V59+('Economic Model'!K$58/100)</f>
        <v>5.4451826921212119</v>
      </c>
      <c r="Y59" s="129"/>
      <c r="Z59" s="101"/>
      <c r="AA59" s="100">
        <f t="shared" si="32"/>
        <v>0.27168954545454316</v>
      </c>
      <c r="AB59" s="101"/>
      <c r="AC59" s="100">
        <f t="shared" si="33"/>
        <v>-0.32619405575757821</v>
      </c>
      <c r="AD59" s="112"/>
      <c r="AE59" s="128"/>
      <c r="AF59" s="159">
        <f>AC59/('Economic Model'!H$14*(1-'Economic Model'!C$25/100))</f>
        <v>-0.10110412989052762</v>
      </c>
      <c r="AG59" s="135"/>
      <c r="AH59" s="128"/>
      <c r="AI59" s="133"/>
      <c r="AJ59" s="287">
        <v>1.0292397660818713</v>
      </c>
      <c r="AK59" s="100"/>
      <c r="AL59" s="100">
        <f t="shared" si="18"/>
        <v>2.3637053240740746</v>
      </c>
      <c r="AM59" s="100"/>
      <c r="AN59" s="17">
        <v>3.3929450901559459</v>
      </c>
      <c r="AO59" s="128"/>
      <c r="AP59" s="128"/>
      <c r="AQ59" s="100">
        <f>AN59+(J59*'Economic Model'!C$30*'Economic Model'!C$33/1000)+('Economic Model'!K$61/100)</f>
        <v>4.6180850901559456</v>
      </c>
      <c r="AR59" s="128"/>
      <c r="AS59" s="100">
        <f>AQ59+('Economic Model'!K$58/100)</f>
        <v>5.215968691368067</v>
      </c>
      <c r="AT59" s="128"/>
      <c r="AU59" s="128"/>
      <c r="AV59" s="98">
        <f t="shared" si="19"/>
        <v>0.50090354620768807</v>
      </c>
      <c r="AW59" s="98"/>
      <c r="AX59" s="98">
        <f t="shared" si="20"/>
        <v>-9.6980055004433297E-2</v>
      </c>
      <c r="AY59" s="98"/>
      <c r="AZ59" s="98">
        <f t="shared" si="34"/>
        <v>-0.32619405575757821</v>
      </c>
      <c r="BA59" s="98"/>
      <c r="BB59" s="98">
        <f t="shared" si="21"/>
        <v>0.22921400075314491</v>
      </c>
      <c r="BC59" s="135"/>
      <c r="BD59" s="128"/>
      <c r="BF59" s="210"/>
      <c r="BG59" s="15"/>
      <c r="BK59" s="298"/>
    </row>
    <row r="60" spans="1:63" ht="13.15" x14ac:dyDescent="0.4">
      <c r="A60" s="8">
        <v>39904</v>
      </c>
      <c r="C60" s="58"/>
      <c r="D60" s="125">
        <f>'Returns per Gal.'!D60</f>
        <v>1.4981818181818185</v>
      </c>
      <c r="E60" s="126"/>
      <c r="F60" s="127">
        <f>'Returns per Gal.'!F60</f>
        <v>119.94318181818181</v>
      </c>
      <c r="G60" s="126"/>
      <c r="H60" s="125">
        <f>'Returns per Gal.'!H60</f>
        <v>3.7570454545454526</v>
      </c>
      <c r="I60" s="126"/>
      <c r="J60" s="125">
        <f>'Returns per Gal.'!J60</f>
        <v>5.6</v>
      </c>
      <c r="K60" s="134"/>
      <c r="L60" s="100"/>
      <c r="M60" s="100">
        <f>D60*'Economic Model'!C$30</f>
        <v>4.1949090909090918</v>
      </c>
      <c r="N60" s="100"/>
      <c r="O60" s="100">
        <f>F60/2000*'Economic Model'!C$32</f>
        <v>1.0195170454545455</v>
      </c>
      <c r="P60" s="100"/>
      <c r="Q60" s="100">
        <f t="shared" si="30"/>
        <v>5.2144261363636373</v>
      </c>
      <c r="R60" s="100"/>
      <c r="S60" s="100">
        <f t="shared" si="31"/>
        <v>3.5325225351515162</v>
      </c>
      <c r="T60" s="112"/>
      <c r="U60" s="101"/>
      <c r="V60" s="100">
        <f>H60+(J60*'Economic Model'!C$30*'Economic Model'!C$33/1000)+('Economic Model'!K$61/100)</f>
        <v>4.8410654545454523</v>
      </c>
      <c r="W60" s="101"/>
      <c r="X60" s="100">
        <f>V60+('Economic Model'!K$58/100)</f>
        <v>5.4389490557575737</v>
      </c>
      <c r="Y60" s="129"/>
      <c r="Z60" s="101"/>
      <c r="AA60" s="100">
        <f t="shared" si="32"/>
        <v>0.37336068181818494</v>
      </c>
      <c r="AB60" s="101"/>
      <c r="AC60" s="100">
        <f t="shared" si="33"/>
        <v>-0.22452291939393643</v>
      </c>
      <c r="AD60" s="112"/>
      <c r="AE60" s="128"/>
      <c r="AF60" s="159">
        <f>AC60/('Economic Model'!H$14*(1-'Economic Model'!C$25/100))</f>
        <v>-6.9591073182141028E-2</v>
      </c>
      <c r="AG60" s="135"/>
      <c r="AH60" s="128"/>
      <c r="AI60" s="133"/>
      <c r="AJ60" s="287">
        <v>1.0292397660818713</v>
      </c>
      <c r="AK60" s="100"/>
      <c r="AL60" s="100">
        <f t="shared" si="18"/>
        <v>2.3734034113060432</v>
      </c>
      <c r="AM60" s="100"/>
      <c r="AN60" s="17">
        <v>3.4026431773879144</v>
      </c>
      <c r="AO60" s="128"/>
      <c r="AP60" s="128"/>
      <c r="AQ60" s="100">
        <f>AN60+(J60*'Economic Model'!C$30*'Economic Model'!C$33/1000)+('Economic Model'!K$61/100)</f>
        <v>4.4866631773879142</v>
      </c>
      <c r="AR60" s="128"/>
      <c r="AS60" s="100">
        <f>AQ60+('Economic Model'!K$58/100)</f>
        <v>5.0845467786000356</v>
      </c>
      <c r="AT60" s="128"/>
      <c r="AU60" s="128"/>
      <c r="AV60" s="98">
        <f t="shared" ref="AV60:AV65" si="35">Q60-AQ60</f>
        <v>0.72776295897572307</v>
      </c>
      <c r="AW60" s="98"/>
      <c r="AX60" s="98">
        <f t="shared" ref="AX60:AX65" si="36">Q60-AS60</f>
        <v>0.12987935776360171</v>
      </c>
      <c r="AY60" s="98"/>
      <c r="AZ60" s="98">
        <f t="shared" si="34"/>
        <v>-0.22452291939393643</v>
      </c>
      <c r="BA60" s="98"/>
      <c r="BB60" s="98">
        <f t="shared" ref="BB60:BB65" si="37">H60-AN60</f>
        <v>0.35440227715753814</v>
      </c>
      <c r="BC60" s="135"/>
      <c r="BD60" s="128"/>
      <c r="BF60" s="210"/>
      <c r="BG60" s="15"/>
      <c r="BK60" s="298"/>
    </row>
    <row r="61" spans="1:63" ht="13.15" x14ac:dyDescent="0.4">
      <c r="A61" s="8">
        <v>39934</v>
      </c>
      <c r="C61" s="58"/>
      <c r="D61" s="125">
        <f>'Returns per Gal.'!D61</f>
        <v>1.56</v>
      </c>
      <c r="E61" s="126"/>
      <c r="F61" s="127">
        <f>'Returns per Gal.'!F61</f>
        <v>128.71250000000001</v>
      </c>
      <c r="G61" s="126"/>
      <c r="H61" s="125">
        <f>'Returns per Gal.'!H61</f>
        <v>3.9796249999999995</v>
      </c>
      <c r="I61" s="126"/>
      <c r="J61" s="125">
        <f>'Returns per Gal.'!J61</f>
        <v>4.84</v>
      </c>
      <c r="K61" s="134"/>
      <c r="L61" s="100"/>
      <c r="M61" s="100">
        <f>D61*'Economic Model'!C$30</f>
        <v>4.3679999999999994</v>
      </c>
      <c r="N61" s="100"/>
      <c r="O61" s="100">
        <f>F61/2000*'Economic Model'!C$32</f>
        <v>1.09405625</v>
      </c>
      <c r="P61" s="100"/>
      <c r="Q61" s="100">
        <f t="shared" si="30"/>
        <v>5.4620562499999998</v>
      </c>
      <c r="R61" s="100"/>
      <c r="S61" s="100">
        <f t="shared" si="31"/>
        <v>3.8439926487878786</v>
      </c>
      <c r="T61" s="112"/>
      <c r="U61" s="101"/>
      <c r="V61" s="100">
        <f>H61+(J61*'Economic Model'!C$30*'Economic Model'!C$33/1000)+('Economic Model'!K$61/100)</f>
        <v>4.9998049999999994</v>
      </c>
      <c r="W61" s="101"/>
      <c r="X61" s="100">
        <f>V61+('Economic Model'!K$58/100)</f>
        <v>5.5976886012121208</v>
      </c>
      <c r="Y61" s="129"/>
      <c r="Z61" s="101"/>
      <c r="AA61" s="100">
        <f t="shared" si="32"/>
        <v>0.46225125000000045</v>
      </c>
      <c r="AB61" s="101"/>
      <c r="AC61" s="100">
        <f t="shared" si="33"/>
        <v>-0.13563235121212092</v>
      </c>
      <c r="AD61" s="112"/>
      <c r="AE61" s="128"/>
      <c r="AF61" s="159">
        <f>AC61/('Economic Model'!H$14*(1-'Economic Model'!C$25/100))</f>
        <v>-4.2039364642803896E-2</v>
      </c>
      <c r="AG61" s="135"/>
      <c r="AH61" s="128"/>
      <c r="AI61" s="133"/>
      <c r="AJ61" s="287">
        <v>1.0292397660818713</v>
      </c>
      <c r="AK61" s="100"/>
      <c r="AL61" s="100">
        <f t="shared" si="18"/>
        <v>2.3831014985380121</v>
      </c>
      <c r="AM61" s="100"/>
      <c r="AN61" s="17">
        <v>3.4123412646198834</v>
      </c>
      <c r="AO61" s="128"/>
      <c r="AP61" s="128"/>
      <c r="AQ61" s="100">
        <f>AN61+(J61*'Economic Model'!C$30*'Economic Model'!C$33/1000)+('Economic Model'!K$61/100)</f>
        <v>4.4325212646198828</v>
      </c>
      <c r="AR61" s="128"/>
      <c r="AS61" s="100">
        <f>AQ61+('Economic Model'!K$58/100)</f>
        <v>5.0304048658320042</v>
      </c>
      <c r="AT61" s="128"/>
      <c r="AU61" s="128"/>
      <c r="AV61" s="98">
        <f t="shared" si="35"/>
        <v>1.029534985380117</v>
      </c>
      <c r="AW61" s="98"/>
      <c r="AX61" s="98">
        <f t="shared" si="36"/>
        <v>0.43165138416799564</v>
      </c>
      <c r="AY61" s="98"/>
      <c r="AZ61" s="98">
        <f t="shared" si="34"/>
        <v>-0.13563235121212092</v>
      </c>
      <c r="BA61" s="98"/>
      <c r="BB61" s="98">
        <f t="shared" si="37"/>
        <v>0.56728373538011612</v>
      </c>
      <c r="BC61" s="135"/>
      <c r="BD61" s="128"/>
      <c r="BF61" s="210"/>
      <c r="BG61" s="15"/>
      <c r="BK61" s="298"/>
    </row>
    <row r="62" spans="1:63" ht="13.15" x14ac:dyDescent="0.4">
      <c r="A62" s="8">
        <v>39965</v>
      </c>
      <c r="C62" s="58"/>
      <c r="D62" s="125">
        <f>'Returns per Gal.'!D62</f>
        <v>1.6725000000000001</v>
      </c>
      <c r="E62" s="126"/>
      <c r="F62" s="127">
        <f>'Returns per Gal.'!F62</f>
        <v>137.32954545454547</v>
      </c>
      <c r="G62" s="126"/>
      <c r="H62" s="125">
        <f>'Returns per Gal.'!H62</f>
        <v>3.9137499999999998</v>
      </c>
      <c r="I62" s="126"/>
      <c r="J62" s="125">
        <f>'Returns per Gal.'!J62</f>
        <v>4.57</v>
      </c>
      <c r="K62" s="134"/>
      <c r="L62" s="100"/>
      <c r="M62" s="100">
        <f>D62*'Economic Model'!C$30</f>
        <v>4.6829999999999998</v>
      </c>
      <c r="N62" s="100"/>
      <c r="O62" s="100">
        <f>F62/2000*'Economic Model'!C$32</f>
        <v>1.1673011363636363</v>
      </c>
      <c r="P62" s="100"/>
      <c r="Q62" s="100">
        <f t="shared" si="30"/>
        <v>5.8503011363636359</v>
      </c>
      <c r="R62" s="100"/>
      <c r="S62" s="100">
        <f t="shared" si="31"/>
        <v>4.2549175351515149</v>
      </c>
      <c r="T62" s="112"/>
      <c r="U62" s="101"/>
      <c r="V62" s="100">
        <f>H62+(J62*'Economic Model'!C$30*'Economic Model'!C$33/1000)+('Economic Model'!K$61/100)</f>
        <v>4.9112499999999999</v>
      </c>
      <c r="W62" s="101"/>
      <c r="X62" s="100">
        <f>V62+('Economic Model'!K$58/100)</f>
        <v>5.5091336012121213</v>
      </c>
      <c r="Y62" s="129"/>
      <c r="Z62" s="101"/>
      <c r="AA62" s="100">
        <f t="shared" si="32"/>
        <v>0.93905113636363602</v>
      </c>
      <c r="AB62" s="101"/>
      <c r="AC62" s="100">
        <f t="shared" si="33"/>
        <v>0.34116753515151466</v>
      </c>
      <c r="AD62" s="112"/>
      <c r="AE62" s="128"/>
      <c r="AF62" s="159">
        <f>AC62/('Economic Model'!H$14*(1-'Economic Model'!C$25/100))</f>
        <v>0.10574517278765136</v>
      </c>
      <c r="AG62" s="135"/>
      <c r="AH62" s="128"/>
      <c r="AI62" s="133"/>
      <c r="AJ62" s="287">
        <v>1.0292397660818713</v>
      </c>
      <c r="AK62" s="100"/>
      <c r="AL62" s="100">
        <f t="shared" si="18"/>
        <v>2.3927995857699811</v>
      </c>
      <c r="AM62" s="100"/>
      <c r="AN62" s="17">
        <v>3.4220393518518524</v>
      </c>
      <c r="AO62" s="128"/>
      <c r="AP62" s="128"/>
      <c r="AQ62" s="100">
        <f>AN62+(J62*'Economic Model'!C$30*'Economic Model'!C$33/1000)+('Economic Model'!K$61/100)</f>
        <v>4.419539351851852</v>
      </c>
      <c r="AR62" s="128"/>
      <c r="AS62" s="100">
        <f>AQ62+('Economic Model'!K$58/100)</f>
        <v>5.0174229530639733</v>
      </c>
      <c r="AT62" s="128"/>
      <c r="AU62" s="128"/>
      <c r="AV62" s="98">
        <f t="shared" si="35"/>
        <v>1.4307617845117839</v>
      </c>
      <c r="AW62" s="98"/>
      <c r="AX62" s="98">
        <f t="shared" si="36"/>
        <v>0.83287818329966257</v>
      </c>
      <c r="AY62" s="98"/>
      <c r="AZ62" s="98">
        <f t="shared" si="34"/>
        <v>0.3411675351515151</v>
      </c>
      <c r="BA62" s="98"/>
      <c r="BB62" s="98">
        <f t="shared" si="37"/>
        <v>0.49171064814814747</v>
      </c>
      <c r="BC62" s="135"/>
      <c r="BD62" s="128"/>
      <c r="BF62" s="210"/>
      <c r="BG62" s="15"/>
      <c r="BK62" s="298"/>
    </row>
    <row r="63" spans="1:63" ht="13.15" x14ac:dyDescent="0.4">
      <c r="A63" s="8">
        <v>39995</v>
      </c>
      <c r="C63" s="58"/>
      <c r="D63" s="125">
        <f>'Returns per Gal.'!D63</f>
        <v>1.5884782608695653</v>
      </c>
      <c r="E63" s="126"/>
      <c r="F63" s="127">
        <f>'Returns per Gal.'!F63</f>
        <v>90.806818181818187</v>
      </c>
      <c r="G63" s="126"/>
      <c r="H63" s="125">
        <f>'Returns per Gal.'!H63</f>
        <v>3.0752272727272749</v>
      </c>
      <c r="I63" s="126"/>
      <c r="J63" s="125">
        <f>'Returns per Gal.'!J63</f>
        <v>4.55</v>
      </c>
      <c r="K63" s="134"/>
      <c r="L63" s="100"/>
      <c r="M63" s="100">
        <f>D63*'Economic Model'!C$30</f>
        <v>4.4477391304347824</v>
      </c>
      <c r="N63" s="100"/>
      <c r="O63" s="100">
        <f>F63/2000*'Economic Model'!C$32</f>
        <v>0.77185795454545458</v>
      </c>
      <c r="P63" s="100"/>
      <c r="Q63" s="100">
        <f t="shared" ref="Q63:Q70" si="38">M63+O63</f>
        <v>5.2195970849802373</v>
      </c>
      <c r="R63" s="100"/>
      <c r="S63" s="100">
        <f t="shared" ref="S63:S70" si="39">Q63-X63+H63</f>
        <v>3.6258934837681163</v>
      </c>
      <c r="T63" s="112"/>
      <c r="U63" s="101"/>
      <c r="V63" s="100">
        <f>H63+(J63*'Economic Model'!C$30*'Economic Model'!C$33/1000)+('Economic Model'!K$61/100)</f>
        <v>4.0710472727272746</v>
      </c>
      <c r="W63" s="101"/>
      <c r="X63" s="100">
        <f>V63+('Economic Model'!K$58/100)</f>
        <v>4.668930873939396</v>
      </c>
      <c r="Y63" s="129"/>
      <c r="Z63" s="101"/>
      <c r="AA63" s="100">
        <f t="shared" ref="AA63:AA70" si="40">Q63-V63</f>
        <v>1.1485498122529627</v>
      </c>
      <c r="AB63" s="101"/>
      <c r="AC63" s="100">
        <f t="shared" ref="AC63:AC70" si="41">Q63-X63</f>
        <v>0.55066621104084135</v>
      </c>
      <c r="AD63" s="112"/>
      <c r="AE63" s="128"/>
      <c r="AF63" s="159">
        <f>AC63/('Economic Model'!H$14*(1-'Economic Model'!C$25/100))</f>
        <v>0.17067946869263106</v>
      </c>
      <c r="AG63" s="135"/>
      <c r="AH63" s="128"/>
      <c r="AI63" s="133"/>
      <c r="AJ63" s="287">
        <v>1.0292397660818713</v>
      </c>
      <c r="AK63" s="100"/>
      <c r="AL63" s="100">
        <f t="shared" si="18"/>
        <v>2.4024976730019496</v>
      </c>
      <c r="AM63" s="100"/>
      <c r="AN63" s="17">
        <v>3.4317374390838209</v>
      </c>
      <c r="AO63" s="128"/>
      <c r="AP63" s="128"/>
      <c r="AQ63" s="100">
        <f>AN63+(J63*'Economic Model'!C$30*'Economic Model'!C$33/1000)+('Economic Model'!K$61/100)</f>
        <v>4.427557439083821</v>
      </c>
      <c r="AR63" s="128"/>
      <c r="AS63" s="100">
        <f>AQ63+('Economic Model'!K$58/100)</f>
        <v>5.0254410402959424</v>
      </c>
      <c r="AT63" s="128"/>
      <c r="AU63" s="128"/>
      <c r="AV63" s="98">
        <f t="shared" si="35"/>
        <v>0.79203964589641629</v>
      </c>
      <c r="AW63" s="98"/>
      <c r="AX63" s="98">
        <f t="shared" si="36"/>
        <v>0.19415604468429493</v>
      </c>
      <c r="AY63" s="98"/>
      <c r="AZ63" s="98">
        <f t="shared" ref="AZ63:AZ70" si="42">S63-H63</f>
        <v>0.55066621104084135</v>
      </c>
      <c r="BA63" s="98"/>
      <c r="BB63" s="98">
        <f t="shared" si="37"/>
        <v>-0.35651016635654598</v>
      </c>
      <c r="BC63" s="135"/>
      <c r="BD63" s="128"/>
      <c r="BF63" s="210"/>
      <c r="BG63" s="15"/>
      <c r="BK63" s="298"/>
    </row>
    <row r="64" spans="1:63" ht="13.15" x14ac:dyDescent="0.4">
      <c r="A64" s="8">
        <v>40026</v>
      </c>
      <c r="C64" s="58"/>
      <c r="D64" s="125">
        <f>'Returns per Gal.'!D64</f>
        <v>1.5345238095238098</v>
      </c>
      <c r="E64" s="126"/>
      <c r="F64" s="127">
        <f>'Returns per Gal.'!F64</f>
        <v>78.75</v>
      </c>
      <c r="G64" s="126"/>
      <c r="H64" s="125">
        <f>'Returns per Gal.'!H64</f>
        <v>3.1445238095238102</v>
      </c>
      <c r="I64" s="126"/>
      <c r="J64" s="125">
        <f>'Returns per Gal.'!J64</f>
        <v>4.7300000000000004</v>
      </c>
      <c r="K64" s="134"/>
      <c r="L64" s="100"/>
      <c r="M64" s="100">
        <f>D64*'Economic Model'!C$30</f>
        <v>4.2966666666666669</v>
      </c>
      <c r="N64" s="100"/>
      <c r="O64" s="100">
        <f>F64/2000*'Economic Model'!C$32</f>
        <v>0.66937500000000005</v>
      </c>
      <c r="P64" s="100"/>
      <c r="Q64" s="100">
        <f t="shared" si="38"/>
        <v>4.9660416666666674</v>
      </c>
      <c r="R64" s="100"/>
      <c r="S64" s="100">
        <f t="shared" si="39"/>
        <v>3.3572180654545463</v>
      </c>
      <c r="T64" s="112"/>
      <c r="U64" s="101"/>
      <c r="V64" s="100">
        <f>H64+(J64*'Economic Model'!C$30*'Economic Model'!C$33/1000)+('Economic Model'!K$61/100)</f>
        <v>4.1554638095238099</v>
      </c>
      <c r="W64" s="101"/>
      <c r="X64" s="100">
        <f>V64+('Economic Model'!K$58/100)</f>
        <v>4.7533474107359313</v>
      </c>
      <c r="Y64" s="129"/>
      <c r="Z64" s="101"/>
      <c r="AA64" s="100">
        <f t="shared" si="40"/>
        <v>0.81057785714285746</v>
      </c>
      <c r="AB64" s="101"/>
      <c r="AC64" s="100">
        <f t="shared" si="41"/>
        <v>0.2126942559307361</v>
      </c>
      <c r="AD64" s="112"/>
      <c r="AE64" s="128"/>
      <c r="AF64" s="159">
        <f>AC64/('Economic Model'!H$14*(1-'Economic Model'!C$25/100))</f>
        <v>6.592476870446673E-2</v>
      </c>
      <c r="AG64" s="135"/>
      <c r="AH64" s="128"/>
      <c r="AI64" s="133"/>
      <c r="AJ64" s="287">
        <v>1.0292397660818713</v>
      </c>
      <c r="AK64" s="100"/>
      <c r="AL64" s="100">
        <f t="shared" si="18"/>
        <v>2.4121957602339186</v>
      </c>
      <c r="AM64" s="100"/>
      <c r="AN64" s="17">
        <v>3.4414355263157899</v>
      </c>
      <c r="AO64" s="128"/>
      <c r="AP64" s="128"/>
      <c r="AQ64" s="100">
        <f>AN64+(J64*'Economic Model'!C$30*'Economic Model'!C$33/1000)+('Economic Model'!K$61/100)</f>
        <v>4.45237552631579</v>
      </c>
      <c r="AR64" s="128"/>
      <c r="AS64" s="100">
        <f>AQ64+('Economic Model'!K$58/100)</f>
        <v>5.0502591275279114</v>
      </c>
      <c r="AT64" s="128"/>
      <c r="AU64" s="128"/>
      <c r="AV64" s="98">
        <f t="shared" si="35"/>
        <v>0.51366614035087732</v>
      </c>
      <c r="AW64" s="98"/>
      <c r="AX64" s="98">
        <f t="shared" si="36"/>
        <v>-8.4217460861244042E-2</v>
      </c>
      <c r="AY64" s="98"/>
      <c r="AZ64" s="98">
        <f t="shared" si="42"/>
        <v>0.2126942559307361</v>
      </c>
      <c r="BA64" s="98"/>
      <c r="BB64" s="98">
        <f t="shared" si="37"/>
        <v>-0.2969117167919797</v>
      </c>
      <c r="BC64" s="135"/>
      <c r="BD64" s="128"/>
      <c r="BF64" s="210"/>
      <c r="BG64" s="15"/>
      <c r="BK64" s="298"/>
    </row>
    <row r="65" spans="1:63" ht="13.15" x14ac:dyDescent="0.4">
      <c r="A65" s="8">
        <v>40057</v>
      </c>
      <c r="C65" s="58"/>
      <c r="D65" s="125">
        <f>'Returns per Gal.'!D65</f>
        <v>1.5390909090909093</v>
      </c>
      <c r="E65" s="126"/>
      <c r="F65" s="127">
        <f>'Returns per Gal.'!F65</f>
        <v>80.892857142857139</v>
      </c>
      <c r="G65" s="126"/>
      <c r="H65" s="125">
        <f>'Returns per Gal.'!H65</f>
        <v>3.1452380952380952</v>
      </c>
      <c r="I65" s="126"/>
      <c r="J65" s="125">
        <f>'Returns per Gal.'!J65</f>
        <v>4.68</v>
      </c>
      <c r="K65" s="134"/>
      <c r="L65" s="100"/>
      <c r="M65" s="100">
        <f>D65*'Economic Model'!C$30</f>
        <v>4.3094545454545461</v>
      </c>
      <c r="N65" s="100"/>
      <c r="O65" s="100">
        <f>F65/2000*'Economic Model'!C$32</f>
        <v>0.68758928571428568</v>
      </c>
      <c r="P65" s="100"/>
      <c r="Q65" s="100">
        <f t="shared" si="38"/>
        <v>4.9970438311688321</v>
      </c>
      <c r="R65" s="100"/>
      <c r="S65" s="100">
        <f t="shared" si="39"/>
        <v>3.3924202299567106</v>
      </c>
      <c r="T65" s="112"/>
      <c r="U65" s="101"/>
      <c r="V65" s="100">
        <f>H65+(J65*'Economic Model'!C$30*'Economic Model'!C$33/1000)+('Economic Model'!K$61/100)</f>
        <v>4.1519780952380954</v>
      </c>
      <c r="W65" s="101"/>
      <c r="X65" s="100">
        <f>V65+('Economic Model'!K$58/100)</f>
        <v>4.7498616964502167</v>
      </c>
      <c r="Y65" s="129"/>
      <c r="Z65" s="101"/>
      <c r="AA65" s="100">
        <f t="shared" si="40"/>
        <v>0.84506573593073675</v>
      </c>
      <c r="AB65" s="101"/>
      <c r="AC65" s="100">
        <f t="shared" si="41"/>
        <v>0.24718213471861539</v>
      </c>
      <c r="AD65" s="112"/>
      <c r="AE65" s="128"/>
      <c r="AF65" s="159">
        <f>AC65/('Economic Model'!H$14*(1-'Economic Model'!C$25/100))</f>
        <v>7.6614316582708578E-2</v>
      </c>
      <c r="AG65" s="135"/>
      <c r="AH65" s="128"/>
      <c r="AI65" s="133"/>
      <c r="AJ65" s="287">
        <v>1.0054945054945055</v>
      </c>
      <c r="AK65" s="100"/>
      <c r="AL65" s="100">
        <f t="shared" si="18"/>
        <v>2.9112551063845005</v>
      </c>
      <c r="AM65" s="100"/>
      <c r="AN65" s="17">
        <v>3.9167496118790059</v>
      </c>
      <c r="AO65" s="128"/>
      <c r="AP65" s="128"/>
      <c r="AQ65" s="100">
        <f>AN65+(J65*'Economic Model'!C$30*'Economic Model'!C$33/1000)+('Economic Model'!K$61/100)</f>
        <v>4.9234896118790061</v>
      </c>
      <c r="AR65" s="128"/>
      <c r="AS65" s="100">
        <f>AQ65+('Economic Model'!K$58/100)</f>
        <v>5.5213732130911275</v>
      </c>
      <c r="AT65" s="128"/>
      <c r="AU65" s="128"/>
      <c r="AV65" s="98">
        <f t="shared" si="35"/>
        <v>7.3554219289825973E-2</v>
      </c>
      <c r="AW65" s="98"/>
      <c r="AX65" s="98">
        <f t="shared" si="36"/>
        <v>-0.52432938192229539</v>
      </c>
      <c r="AY65" s="98"/>
      <c r="AZ65" s="98">
        <f t="shared" si="42"/>
        <v>0.24718213471861539</v>
      </c>
      <c r="BA65" s="98"/>
      <c r="BB65" s="98">
        <f t="shared" si="37"/>
        <v>-0.77151151664091078</v>
      </c>
      <c r="BC65" s="135"/>
      <c r="BD65" s="128"/>
      <c r="BF65" s="210"/>
      <c r="BG65" s="15"/>
      <c r="BK65" s="298"/>
    </row>
    <row r="66" spans="1:63" ht="13.15" x14ac:dyDescent="0.4">
      <c r="A66" s="8">
        <v>40087</v>
      </c>
      <c r="C66" s="58"/>
      <c r="D66" s="125">
        <f>'Returns per Gal.'!D66</f>
        <v>1.7979545454545454</v>
      </c>
      <c r="E66" s="126"/>
      <c r="F66" s="127">
        <f>'Returns per Gal.'!F66</f>
        <v>104.98863636363636</v>
      </c>
      <c r="G66" s="126"/>
      <c r="H66" s="125">
        <f>'Returns per Gal.'!H66</f>
        <v>3.6098863636363645</v>
      </c>
      <c r="I66" s="126"/>
      <c r="J66" s="125">
        <f>'Returns per Gal.'!J66</f>
        <v>4.84</v>
      </c>
      <c r="K66" s="134"/>
      <c r="L66" s="100"/>
      <c r="M66" s="100">
        <f>D66*'Economic Model'!C$30</f>
        <v>5.034272727272727</v>
      </c>
      <c r="N66" s="100"/>
      <c r="O66" s="100">
        <f>F66/2000*'Economic Model'!C$32</f>
        <v>0.89240340909090898</v>
      </c>
      <c r="P66" s="100"/>
      <c r="Q66" s="100">
        <f t="shared" si="38"/>
        <v>5.9266761363636355</v>
      </c>
      <c r="R66" s="100"/>
      <c r="S66" s="100">
        <f t="shared" si="39"/>
        <v>4.3086125351515143</v>
      </c>
      <c r="T66" s="112"/>
      <c r="U66" s="101"/>
      <c r="V66" s="100">
        <f>H66+(J66*'Economic Model'!C$30*'Economic Model'!C$33/1000)+('Economic Model'!K$61/100)</f>
        <v>4.6300663636363648</v>
      </c>
      <c r="W66" s="101"/>
      <c r="X66" s="100">
        <f>V66+('Economic Model'!K$58/100)</f>
        <v>5.2279499648484862</v>
      </c>
      <c r="Y66" s="129"/>
      <c r="Z66" s="101"/>
      <c r="AA66" s="100">
        <f t="shared" si="40"/>
        <v>1.2966097727272707</v>
      </c>
      <c r="AB66" s="101"/>
      <c r="AC66" s="100">
        <f t="shared" si="41"/>
        <v>0.69872617151514937</v>
      </c>
      <c r="AD66" s="112"/>
      <c r="AE66" s="128"/>
      <c r="AF66" s="159">
        <f>AC66/('Economic Model'!H$14*(1-'Economic Model'!C$25/100))</f>
        <v>0.21657078158186988</v>
      </c>
      <c r="AG66" s="135"/>
      <c r="AH66" s="128"/>
      <c r="AI66" s="133"/>
      <c r="AJ66" s="287">
        <v>1.0054945054945055</v>
      </c>
      <c r="AK66" s="100"/>
      <c r="AL66" s="100">
        <f t="shared" si="18"/>
        <v>2.9214284819997709</v>
      </c>
      <c r="AM66" s="100"/>
      <c r="AN66" s="17">
        <v>3.9269229874942764</v>
      </c>
      <c r="AO66" s="128"/>
      <c r="AP66" s="128"/>
      <c r="AQ66" s="100">
        <f>AN66+(J66*'Economic Model'!C$30*'Economic Model'!C$33/1000)+('Economic Model'!K$61/100)</f>
        <v>4.9471029874942767</v>
      </c>
      <c r="AR66" s="128"/>
      <c r="AS66" s="100">
        <f>AQ66+('Economic Model'!K$58/100)</f>
        <v>5.544986588706398</v>
      </c>
      <c r="AT66" s="128"/>
      <c r="AU66" s="128"/>
      <c r="AV66" s="98">
        <f t="shared" ref="AV66:AV71" si="43">Q66-AQ66</f>
        <v>0.97957314886935887</v>
      </c>
      <c r="AW66" s="98"/>
      <c r="AX66" s="98">
        <f t="shared" ref="AX66:AX71" si="44">Q66-AS66</f>
        <v>0.3816895476572375</v>
      </c>
      <c r="AY66" s="98"/>
      <c r="AZ66" s="98">
        <f t="shared" si="42"/>
        <v>0.69872617151514982</v>
      </c>
      <c r="BA66" s="98"/>
      <c r="BB66" s="98">
        <f t="shared" ref="BB66:BB71" si="45">H66-AN66</f>
        <v>-0.31703662385791187</v>
      </c>
      <c r="BC66" s="135"/>
      <c r="BD66" s="128"/>
      <c r="BF66" s="210"/>
      <c r="BG66" s="15"/>
      <c r="BK66" s="298"/>
    </row>
    <row r="67" spans="1:63" ht="13.15" x14ac:dyDescent="0.4">
      <c r="A67" s="8">
        <v>40118</v>
      </c>
      <c r="C67" s="58"/>
      <c r="D67" s="125">
        <f>'Returns per Gal.'!D67</f>
        <v>1.9832500000000011</v>
      </c>
      <c r="E67" s="126"/>
      <c r="F67" s="127">
        <f>'Returns per Gal.'!F67</f>
        <v>117.15</v>
      </c>
      <c r="G67" s="126"/>
      <c r="H67" s="125">
        <f>'Returns per Gal.'!H67</f>
        <v>3.6488749999999994</v>
      </c>
      <c r="I67" s="126"/>
      <c r="J67" s="125">
        <f>'Returns per Gal.'!J67</f>
        <v>6.16</v>
      </c>
      <c r="K67" s="134"/>
      <c r="L67" s="100"/>
      <c r="M67" s="100">
        <f>D67*'Economic Model'!C$30</f>
        <v>5.5531000000000024</v>
      </c>
      <c r="N67" s="100"/>
      <c r="O67" s="100">
        <f>F67/2000*'Economic Model'!C$32</f>
        <v>0.99577500000000008</v>
      </c>
      <c r="P67" s="100"/>
      <c r="Q67" s="100">
        <f t="shared" si="38"/>
        <v>6.5488750000000024</v>
      </c>
      <c r="R67" s="100"/>
      <c r="S67" s="100">
        <f t="shared" si="39"/>
        <v>4.8199313987878813</v>
      </c>
      <c r="T67" s="112"/>
      <c r="U67" s="101"/>
      <c r="V67" s="100">
        <f>H67+(J67*'Economic Model'!C$30*'Economic Model'!C$33/1000)+('Economic Model'!K$61/100)</f>
        <v>4.7799349999999992</v>
      </c>
      <c r="W67" s="101"/>
      <c r="X67" s="100">
        <f>V67+('Economic Model'!K$58/100)</f>
        <v>5.3778186012121205</v>
      </c>
      <c r="Y67" s="129"/>
      <c r="Z67" s="101"/>
      <c r="AA67" s="100">
        <f t="shared" si="40"/>
        <v>1.7689400000000033</v>
      </c>
      <c r="AB67" s="101"/>
      <c r="AC67" s="100">
        <f t="shared" si="41"/>
        <v>1.1710563987878819</v>
      </c>
      <c r="AD67" s="112"/>
      <c r="AE67" s="128"/>
      <c r="AF67" s="159">
        <f>AC67/('Economic Model'!H$14*(1-'Economic Model'!C$25/100))</f>
        <v>0.36296994430878093</v>
      </c>
      <c r="AG67" s="135"/>
      <c r="AH67" s="128"/>
      <c r="AI67" s="133"/>
      <c r="AJ67" s="287">
        <v>1.0054945054945055</v>
      </c>
      <c r="AK67" s="100"/>
      <c r="AL67" s="100">
        <f t="shared" si="18"/>
        <v>2.9316018576150409</v>
      </c>
      <c r="AM67" s="100"/>
      <c r="AN67" s="17">
        <v>3.9370963631095464</v>
      </c>
      <c r="AO67" s="128"/>
      <c r="AP67" s="128"/>
      <c r="AQ67" s="100">
        <f>AN67+(J67*'Economic Model'!C$30*'Economic Model'!C$33/1000)+('Economic Model'!K$61/100)</f>
        <v>5.0681563631095461</v>
      </c>
      <c r="AR67" s="128"/>
      <c r="AS67" s="100">
        <f>AQ67+('Economic Model'!K$58/100)</f>
        <v>5.6660399643216675</v>
      </c>
      <c r="AT67" s="128"/>
      <c r="AU67" s="128"/>
      <c r="AV67" s="98">
        <f t="shared" si="43"/>
        <v>1.4807186368904564</v>
      </c>
      <c r="AW67" s="98"/>
      <c r="AX67" s="98">
        <f t="shared" si="44"/>
        <v>0.88283503567833499</v>
      </c>
      <c r="AY67" s="98"/>
      <c r="AZ67" s="98">
        <f t="shared" si="42"/>
        <v>1.1710563987878819</v>
      </c>
      <c r="BA67" s="98"/>
      <c r="BB67" s="98">
        <f t="shared" si="45"/>
        <v>-0.28822136310954694</v>
      </c>
      <c r="BC67" s="135"/>
      <c r="BD67" s="128"/>
      <c r="BF67" s="210"/>
      <c r="BG67" s="15"/>
      <c r="BK67" s="298"/>
    </row>
    <row r="68" spans="1:63" ht="13.15" x14ac:dyDescent="0.4">
      <c r="A68" s="75">
        <v>40148</v>
      </c>
      <c r="B68" s="30"/>
      <c r="C68" s="63"/>
      <c r="D68" s="136">
        <f>'Returns per Gal.'!D68</f>
        <v>1.9576086956521745</v>
      </c>
      <c r="E68" s="137"/>
      <c r="F68" s="138">
        <f>'Returns per Gal.'!F68</f>
        <v>111.77272727272727</v>
      </c>
      <c r="G68" s="137"/>
      <c r="H68" s="136">
        <f>'Returns per Gal.'!H68</f>
        <v>3.6548863636363644</v>
      </c>
      <c r="I68" s="137"/>
      <c r="J68" s="136">
        <f>'Returns per Gal.'!J68</f>
        <v>6.79</v>
      </c>
      <c r="K68" s="144"/>
      <c r="L68" s="104"/>
      <c r="M68" s="104">
        <f>D68*'Economic Model'!C$30</f>
        <v>5.4813043478260886</v>
      </c>
      <c r="N68" s="104"/>
      <c r="O68" s="104">
        <f>F68/2000*'Economic Model'!C$32</f>
        <v>0.95006818181818176</v>
      </c>
      <c r="P68" s="104"/>
      <c r="Q68" s="104">
        <f t="shared" si="38"/>
        <v>6.4313725296442703</v>
      </c>
      <c r="R68" s="104"/>
      <c r="S68" s="104">
        <f t="shared" si="39"/>
        <v>4.6495089284321498</v>
      </c>
      <c r="T68" s="114"/>
      <c r="U68" s="105"/>
      <c r="V68" s="104">
        <f>H68+(J68*'Economic Model'!C$30*'Economic Model'!C$33/1000)+('Economic Model'!K$61/100)</f>
        <v>4.838866363636364</v>
      </c>
      <c r="W68" s="105"/>
      <c r="X68" s="104">
        <f>V68+('Economic Model'!K$58/100)</f>
        <v>5.4367499648484854</v>
      </c>
      <c r="Y68" s="140"/>
      <c r="Z68" s="105"/>
      <c r="AA68" s="104">
        <f t="shared" si="40"/>
        <v>1.5925061660079063</v>
      </c>
      <c r="AB68" s="105"/>
      <c r="AC68" s="104">
        <f t="shared" si="41"/>
        <v>0.99462256479578492</v>
      </c>
      <c r="AD68" s="114"/>
      <c r="AE68" s="139"/>
      <c r="AF68" s="160">
        <f>AC68/('Economic Model'!H$14*(1-'Economic Model'!C$25/100))</f>
        <v>0.30828412476620226</v>
      </c>
      <c r="AG68" s="145"/>
      <c r="AH68" s="128"/>
      <c r="AI68" s="143"/>
      <c r="AJ68" s="288">
        <v>1.0054945054945055</v>
      </c>
      <c r="AK68" s="104"/>
      <c r="AL68" s="104">
        <f t="shared" si="18"/>
        <v>2.9417752332303109</v>
      </c>
      <c r="AM68" s="104"/>
      <c r="AN68" s="72">
        <v>3.9472697387248163</v>
      </c>
      <c r="AO68" s="139"/>
      <c r="AP68" s="139"/>
      <c r="AQ68" s="104">
        <f>AN68+(J68*'Economic Model'!C$30*'Economic Model'!C$33/1000)+('Economic Model'!K$61/100)</f>
        <v>5.1312497387248159</v>
      </c>
      <c r="AR68" s="139"/>
      <c r="AS68" s="104">
        <f>AQ68+('Economic Model'!K$58/100)</f>
        <v>5.7291333399369373</v>
      </c>
      <c r="AT68" s="139"/>
      <c r="AU68" s="139"/>
      <c r="AV68" s="99">
        <f t="shared" si="43"/>
        <v>1.3001227909194544</v>
      </c>
      <c r="AW68" s="99"/>
      <c r="AX68" s="99">
        <f t="shared" si="44"/>
        <v>0.70223918970733301</v>
      </c>
      <c r="AY68" s="99"/>
      <c r="AZ68" s="99">
        <f t="shared" si="42"/>
        <v>0.99462256479578537</v>
      </c>
      <c r="BA68" s="99"/>
      <c r="BB68" s="99">
        <f t="shared" si="45"/>
        <v>-0.29238337508845191</v>
      </c>
      <c r="BC68" s="145"/>
      <c r="BD68" s="128"/>
      <c r="BF68" s="210"/>
      <c r="BG68" s="15"/>
      <c r="BK68" s="298"/>
    </row>
    <row r="69" spans="1:63" ht="13.15" x14ac:dyDescent="0.4">
      <c r="A69" s="22">
        <v>40179</v>
      </c>
      <c r="C69" s="58"/>
      <c r="D69" s="152">
        <f>'Returns per Gal.'!D69</f>
        <v>1.8157500000000006</v>
      </c>
      <c r="E69" s="153"/>
      <c r="F69" s="154">
        <f>'Returns per Gal.'!F69</f>
        <v>101.8125</v>
      </c>
      <c r="G69" s="153"/>
      <c r="H69" s="152">
        <f>'Returns per Gal.'!H69</f>
        <v>3.6025</v>
      </c>
      <c r="I69" s="153"/>
      <c r="J69" s="152">
        <f>'Returns per Gal.'!J69</f>
        <v>6.61</v>
      </c>
      <c r="K69" s="155"/>
      <c r="L69" s="108"/>
      <c r="M69" s="108">
        <f>D69*'Economic Model'!C$30</f>
        <v>5.0841000000000012</v>
      </c>
      <c r="N69" s="108"/>
      <c r="O69" s="108">
        <f>F69/2000*'Economic Model'!C$32</f>
        <v>0.86540625000000004</v>
      </c>
      <c r="P69" s="108"/>
      <c r="Q69" s="108">
        <f t="shared" si="38"/>
        <v>5.9495062500000016</v>
      </c>
      <c r="R69" s="108"/>
      <c r="S69" s="108">
        <f t="shared" si="39"/>
        <v>4.1827626487878797</v>
      </c>
      <c r="T69" s="123"/>
      <c r="U69" s="109"/>
      <c r="V69" s="108">
        <f>H69+(J69*'Economic Model'!C$30*'Economic Model'!C$33/1000)+('Economic Model'!K$61/100)</f>
        <v>4.7713600000000005</v>
      </c>
      <c r="W69" s="109"/>
      <c r="X69" s="108">
        <f>V69+('Economic Model'!K$58/100)</f>
        <v>5.3692436012121219</v>
      </c>
      <c r="Y69" s="156"/>
      <c r="Z69" s="109"/>
      <c r="AA69" s="108">
        <f t="shared" si="40"/>
        <v>1.1781462500000011</v>
      </c>
      <c r="AB69" s="109"/>
      <c r="AC69" s="108">
        <f t="shared" si="41"/>
        <v>0.5802626487878797</v>
      </c>
      <c r="AD69" s="123"/>
      <c r="AE69" s="157"/>
      <c r="AF69" s="161">
        <f>AC69/('Economic Model'!H$14*(1-'Economic Model'!C$25/100))</f>
        <v>0.17985291018690933</v>
      </c>
      <c r="AG69" s="135"/>
      <c r="AH69" s="128"/>
      <c r="AI69" s="133"/>
      <c r="AJ69" s="287">
        <v>1.0054945054945055</v>
      </c>
      <c r="AK69" s="100"/>
      <c r="AL69" s="100">
        <f>AN69-AJ69</f>
        <v>2.9519486088455813</v>
      </c>
      <c r="AM69" s="100"/>
      <c r="AN69" s="17">
        <v>3.9574431143400868</v>
      </c>
      <c r="AO69" s="128"/>
      <c r="AP69" s="128"/>
      <c r="AQ69" s="100">
        <f>AN69+(J69*'Economic Model'!C$30*'Economic Model'!C$33/1000)+('Economic Model'!K$61/100)</f>
        <v>5.1263031143400868</v>
      </c>
      <c r="AR69" s="128"/>
      <c r="AS69" s="100">
        <f>AQ69+('Economic Model'!K$58/100)</f>
        <v>5.7241867155522081</v>
      </c>
      <c r="AT69" s="128"/>
      <c r="AU69" s="128"/>
      <c r="AV69" s="98">
        <f t="shared" si="43"/>
        <v>0.82320313565991476</v>
      </c>
      <c r="AW69" s="98"/>
      <c r="AX69" s="98">
        <f t="shared" si="44"/>
        <v>0.2253195344477934</v>
      </c>
      <c r="AY69" s="98"/>
      <c r="AZ69" s="98">
        <f t="shared" si="42"/>
        <v>0.5802626487878797</v>
      </c>
      <c r="BA69" s="98"/>
      <c r="BB69" s="98">
        <f t="shared" si="45"/>
        <v>-0.35494311434008674</v>
      </c>
      <c r="BC69" s="135"/>
      <c r="BD69" s="128"/>
      <c r="BF69" s="210"/>
      <c r="BG69" s="15"/>
      <c r="BK69" s="298"/>
    </row>
    <row r="70" spans="1:63" ht="13.15" x14ac:dyDescent="0.4">
      <c r="A70" s="8">
        <v>40210</v>
      </c>
      <c r="C70" s="58"/>
      <c r="D70" s="125">
        <f>'Returns per Gal.'!D70</f>
        <v>1.68625</v>
      </c>
      <c r="E70" s="126"/>
      <c r="F70" s="127">
        <f>'Returns per Gal.'!F70</f>
        <v>102.7</v>
      </c>
      <c r="G70" s="126"/>
      <c r="H70" s="125">
        <f>'Returns per Gal.'!H70</f>
        <v>3.4537499999999999</v>
      </c>
      <c r="I70" s="126"/>
      <c r="J70" s="125">
        <f>'Returns per Gal.'!J70</f>
        <v>7.08</v>
      </c>
      <c r="K70" s="134"/>
      <c r="L70" s="100"/>
      <c r="M70" s="100">
        <f>D70*'Economic Model'!C$30</f>
        <v>4.7214999999999998</v>
      </c>
      <c r="N70" s="100"/>
      <c r="O70" s="100">
        <f>F70/2000*'Economic Model'!C$32</f>
        <v>0.87295</v>
      </c>
      <c r="P70" s="100"/>
      <c r="Q70" s="100">
        <f t="shared" si="38"/>
        <v>5.5944500000000001</v>
      </c>
      <c r="R70" s="100"/>
      <c r="S70" s="100">
        <f t="shared" si="39"/>
        <v>3.7882263987878786</v>
      </c>
      <c r="T70" s="112"/>
      <c r="U70" s="101"/>
      <c r="V70" s="100">
        <f>H70+(J70*'Economic Model'!C$30*'Economic Model'!C$33/1000)+('Economic Model'!K$61/100)</f>
        <v>4.6620900000000001</v>
      </c>
      <c r="W70" s="101"/>
      <c r="X70" s="100">
        <f>V70+('Economic Model'!K$58/100)</f>
        <v>5.2599736012121214</v>
      </c>
      <c r="Y70" s="129"/>
      <c r="Z70" s="101"/>
      <c r="AA70" s="100">
        <f t="shared" si="40"/>
        <v>0.93236000000000008</v>
      </c>
      <c r="AB70" s="101"/>
      <c r="AC70" s="100">
        <f t="shared" si="41"/>
        <v>0.33447639878787871</v>
      </c>
      <c r="AD70" s="112"/>
      <c r="AE70" s="128"/>
      <c r="AF70" s="159">
        <f>AC70/('Economic Model'!H$14*(1-'Economic Model'!C$25/100))</f>
        <v>0.10367124928082005</v>
      </c>
      <c r="AG70" s="135"/>
      <c r="AH70" s="128"/>
      <c r="AI70" s="133"/>
      <c r="AJ70" s="287">
        <v>1.0054945054945055</v>
      </c>
      <c r="AK70" s="100"/>
      <c r="AL70" s="100">
        <f>AN70-AJ70</f>
        <v>2.9621219844608513</v>
      </c>
      <c r="AM70" s="100"/>
      <c r="AN70" s="17">
        <v>3.9676164899553568</v>
      </c>
      <c r="AO70" s="128"/>
      <c r="AP70" s="128"/>
      <c r="AQ70" s="100">
        <f>AN70+(J70*'Economic Model'!C$30*'Economic Model'!C$33/1000)+('Economic Model'!K$61/100)</f>
        <v>5.1759564899553565</v>
      </c>
      <c r="AR70" s="128"/>
      <c r="AS70" s="100">
        <f>AQ70+('Economic Model'!K$58/100)</f>
        <v>5.7738400911674779</v>
      </c>
      <c r="AT70" s="128"/>
      <c r="AU70" s="128"/>
      <c r="AV70" s="98">
        <f t="shared" si="43"/>
        <v>0.41849351004464364</v>
      </c>
      <c r="AW70" s="98"/>
      <c r="AX70" s="98">
        <f t="shared" si="44"/>
        <v>-0.17939009116747773</v>
      </c>
      <c r="AY70" s="98"/>
      <c r="AZ70" s="98">
        <f t="shared" si="42"/>
        <v>0.33447639878787871</v>
      </c>
      <c r="BA70" s="98"/>
      <c r="BB70" s="98">
        <f t="shared" si="45"/>
        <v>-0.51386648995535689</v>
      </c>
      <c r="BC70" s="135"/>
      <c r="BD70" s="128"/>
      <c r="BF70" s="210"/>
      <c r="BG70" s="15"/>
      <c r="BK70" s="298"/>
    </row>
    <row r="71" spans="1:63" ht="13.15" x14ac:dyDescent="0.4">
      <c r="A71" s="8">
        <v>40238</v>
      </c>
      <c r="C71" s="58"/>
      <c r="D71" s="125">
        <f>'Returns per Gal.'!D71</f>
        <v>1.5149999999999999</v>
      </c>
      <c r="E71" s="126"/>
      <c r="F71" s="127">
        <f>'Returns per Gal.'!F71</f>
        <v>94.054347826086953</v>
      </c>
      <c r="G71" s="126"/>
      <c r="H71" s="125">
        <f>'Returns per Gal.'!H71</f>
        <v>3.4829076086956521</v>
      </c>
      <c r="I71" s="126"/>
      <c r="J71" s="125">
        <f>'Returns per Gal.'!J71</f>
        <v>7.06</v>
      </c>
      <c r="K71" s="134"/>
      <c r="L71" s="100"/>
      <c r="M71" s="100">
        <f>D71*'Economic Model'!C$30</f>
        <v>4.2419999999999991</v>
      </c>
      <c r="N71" s="100"/>
      <c r="O71" s="100">
        <f>F71/2000*'Economic Model'!C$32</f>
        <v>0.79946195652173913</v>
      </c>
      <c r="P71" s="100"/>
      <c r="Q71" s="100">
        <f t="shared" ref="Q71:Q76" si="46">M71+O71</f>
        <v>5.0414619565217382</v>
      </c>
      <c r="R71" s="100"/>
      <c r="S71" s="100">
        <f t="shared" ref="S71:S76" si="47">Q71-X71+H71</f>
        <v>3.2369183553096166</v>
      </c>
      <c r="T71" s="112"/>
      <c r="U71" s="101"/>
      <c r="V71" s="100">
        <f>H71+(J71*'Economic Model'!C$30*'Economic Model'!C$33/1000)+('Economic Model'!K$61/100)</f>
        <v>4.6895676086956524</v>
      </c>
      <c r="W71" s="101"/>
      <c r="X71" s="100">
        <f>V71+('Economic Model'!K$58/100)</f>
        <v>5.2874512099077737</v>
      </c>
      <c r="Y71" s="129"/>
      <c r="Z71" s="101"/>
      <c r="AA71" s="100">
        <f t="shared" ref="AA71:AA76" si="48">Q71-V71</f>
        <v>0.35189434782608586</v>
      </c>
      <c r="AB71" s="101"/>
      <c r="AC71" s="100">
        <f t="shared" ref="AC71:AC76" si="49">Q71-X71</f>
        <v>-0.2459892533860355</v>
      </c>
      <c r="AD71" s="112"/>
      <c r="AE71" s="128"/>
      <c r="AF71" s="159">
        <f>AC71/('Economic Model'!H$14*(1-'Economic Model'!C$25/100))</f>
        <v>-7.6244581981282311E-2</v>
      </c>
      <c r="AG71" s="135"/>
      <c r="AH71" s="128"/>
      <c r="AI71" s="133"/>
      <c r="AJ71" s="287">
        <v>1.0054945054945055</v>
      </c>
      <c r="AK71" s="100"/>
      <c r="AL71" s="100">
        <f t="shared" si="18"/>
        <v>2.9722953600761217</v>
      </c>
      <c r="AM71" s="100"/>
      <c r="AN71" s="17">
        <v>3.9777898655706272</v>
      </c>
      <c r="AO71" s="128"/>
      <c r="AP71" s="128"/>
      <c r="AQ71" s="100">
        <f>AN71+(J71*'Economic Model'!C$30*'Economic Model'!C$33/1000)+('Economic Model'!K$61/100)</f>
        <v>5.1844498655706275</v>
      </c>
      <c r="AR71" s="128"/>
      <c r="AS71" s="100">
        <f>AQ71+('Economic Model'!K$58/100)</f>
        <v>5.7823334667827488</v>
      </c>
      <c r="AT71" s="128"/>
      <c r="AU71" s="128"/>
      <c r="AV71" s="98">
        <f t="shared" si="43"/>
        <v>-0.14298790904888925</v>
      </c>
      <c r="AW71" s="98"/>
      <c r="AX71" s="98">
        <f t="shared" si="44"/>
        <v>-0.74087151026101061</v>
      </c>
      <c r="AY71" s="98"/>
      <c r="AZ71" s="98">
        <f t="shared" ref="AZ71:AZ76" si="50">S71-H71</f>
        <v>-0.2459892533860355</v>
      </c>
      <c r="BA71" s="98"/>
      <c r="BB71" s="98">
        <f t="shared" si="45"/>
        <v>-0.49488225687497511</v>
      </c>
      <c r="BC71" s="135"/>
      <c r="BD71" s="128"/>
      <c r="BF71" s="210"/>
      <c r="BG71" s="15"/>
      <c r="BK71" s="298"/>
    </row>
    <row r="72" spans="1:63" ht="13.15" x14ac:dyDescent="0.4">
      <c r="A72" s="8">
        <v>40269</v>
      </c>
      <c r="C72" s="58"/>
      <c r="D72" s="125">
        <f>'Returns per Gal.'!D72</f>
        <v>1.44</v>
      </c>
      <c r="E72" s="126"/>
      <c r="F72" s="127">
        <f>'Returns per Gal.'!F72</f>
        <v>102.57954545454545</v>
      </c>
      <c r="G72" s="126"/>
      <c r="H72" s="125">
        <f>'Returns per Gal.'!H72</f>
        <v>3.3707670454545462</v>
      </c>
      <c r="I72" s="126"/>
      <c r="J72" s="125">
        <f>'Returns per Gal.'!J72</f>
        <v>6.21</v>
      </c>
      <c r="K72" s="134"/>
      <c r="L72" s="100"/>
      <c r="M72" s="100">
        <f>D72*'Economic Model'!C$30</f>
        <v>4.032</v>
      </c>
      <c r="N72" s="100"/>
      <c r="O72" s="100">
        <f>F72/2000*'Economic Model'!C$32</f>
        <v>0.87192613636363636</v>
      </c>
      <c r="P72" s="100"/>
      <c r="Q72" s="100">
        <f t="shared" si="46"/>
        <v>4.9039261363636362</v>
      </c>
      <c r="R72" s="100"/>
      <c r="S72" s="100">
        <f t="shared" si="47"/>
        <v>3.1707825351515146</v>
      </c>
      <c r="T72" s="112"/>
      <c r="U72" s="101"/>
      <c r="V72" s="100">
        <f>H72+(J72*'Economic Model'!C$30*'Economic Model'!C$33/1000)+('Economic Model'!K$61/100)</f>
        <v>4.5060270454545464</v>
      </c>
      <c r="W72" s="101"/>
      <c r="X72" s="100">
        <f>V72+('Economic Model'!K$58/100)</f>
        <v>5.1039106466666677</v>
      </c>
      <c r="Y72" s="129"/>
      <c r="Z72" s="101"/>
      <c r="AA72" s="100">
        <f t="shared" si="48"/>
        <v>0.39789909090908981</v>
      </c>
      <c r="AB72" s="101"/>
      <c r="AC72" s="100">
        <f t="shared" si="49"/>
        <v>-0.19998451030303155</v>
      </c>
      <c r="AD72" s="112"/>
      <c r="AE72" s="128"/>
      <c r="AF72" s="159">
        <f>AC72/('Economic Model'!H$14*(1-'Economic Model'!C$25/100))</f>
        <v>-6.1985372047361487E-2</v>
      </c>
      <c r="AG72" s="135"/>
      <c r="AH72" s="128"/>
      <c r="AI72" s="133"/>
      <c r="AJ72" s="287">
        <v>1.0054945054945055</v>
      </c>
      <c r="AK72" s="100"/>
      <c r="AL72" s="100">
        <f t="shared" si="18"/>
        <v>2.9824687356913917</v>
      </c>
      <c r="AM72" s="100"/>
      <c r="AN72" s="17">
        <v>3.9879632411858972</v>
      </c>
      <c r="AO72" s="128"/>
      <c r="AP72" s="128"/>
      <c r="AQ72" s="100">
        <f>AN72+(J72*'Economic Model'!C$30*'Economic Model'!C$33/1000)+('Economic Model'!K$61/100)</f>
        <v>5.1232232411858973</v>
      </c>
      <c r="AR72" s="128"/>
      <c r="AS72" s="100">
        <f>AQ72+('Economic Model'!K$58/100)</f>
        <v>5.7211068423980187</v>
      </c>
      <c r="AT72" s="128"/>
      <c r="AU72" s="128"/>
      <c r="AV72" s="98">
        <f t="shared" ref="AV72:AV77" si="51">Q72-AQ72</f>
        <v>-0.21929710482226117</v>
      </c>
      <c r="AW72" s="98"/>
      <c r="AX72" s="98">
        <f t="shared" ref="AX72:AX77" si="52">Q72-AS72</f>
        <v>-0.81718070603438253</v>
      </c>
      <c r="AY72" s="98"/>
      <c r="AZ72" s="98">
        <f t="shared" si="50"/>
        <v>-0.19998451030303155</v>
      </c>
      <c r="BA72" s="98"/>
      <c r="BB72" s="98">
        <f t="shared" ref="BB72:BB77" si="53">H72-AN72</f>
        <v>-0.61719619573135098</v>
      </c>
      <c r="BC72" s="135"/>
      <c r="BD72" s="128"/>
      <c r="BF72" s="210"/>
      <c r="BG72" s="15"/>
      <c r="BK72" s="298"/>
    </row>
    <row r="73" spans="1:63" ht="13.15" x14ac:dyDescent="0.4">
      <c r="A73" s="8">
        <v>40299</v>
      </c>
      <c r="C73" s="58"/>
      <c r="D73" s="125">
        <f>'Returns per Gal.'!D73</f>
        <v>1.5079999999999993</v>
      </c>
      <c r="E73" s="126"/>
      <c r="F73" s="127">
        <f>'Returns per Gal.'!F73</f>
        <v>113.9</v>
      </c>
      <c r="G73" s="126"/>
      <c r="H73" s="125">
        <f>'Returns per Gal.'!H73</f>
        <v>3.4638750000000007</v>
      </c>
      <c r="I73" s="126"/>
      <c r="J73" s="125">
        <f>'Returns per Gal.'!J73</f>
        <v>5.45</v>
      </c>
      <c r="K73" s="134"/>
      <c r="L73" s="100"/>
      <c r="M73" s="100">
        <f>D73*'Economic Model'!C$30</f>
        <v>4.2223999999999977</v>
      </c>
      <c r="N73" s="100"/>
      <c r="O73" s="100">
        <f>F73/2000*'Economic Model'!C$32</f>
        <v>0.96815000000000007</v>
      </c>
      <c r="P73" s="100"/>
      <c r="Q73" s="100">
        <f t="shared" si="46"/>
        <v>5.1905499999999982</v>
      </c>
      <c r="R73" s="100"/>
      <c r="S73" s="100">
        <f t="shared" si="47"/>
        <v>3.521246398787877</v>
      </c>
      <c r="T73" s="112"/>
      <c r="U73" s="101"/>
      <c r="V73" s="100">
        <f>H73+(J73*'Economic Model'!C$30*'Economic Model'!C$33/1000)+('Economic Model'!K$61/100)</f>
        <v>4.5352950000000005</v>
      </c>
      <c r="W73" s="101"/>
      <c r="X73" s="100">
        <f>V73+('Economic Model'!K$58/100)</f>
        <v>5.1331786012121219</v>
      </c>
      <c r="Y73" s="129"/>
      <c r="Z73" s="101"/>
      <c r="AA73" s="100">
        <f t="shared" si="48"/>
        <v>0.6552549999999977</v>
      </c>
      <c r="AB73" s="101"/>
      <c r="AC73" s="100">
        <f t="shared" si="49"/>
        <v>5.7371398787876338E-2</v>
      </c>
      <c r="AD73" s="112"/>
      <c r="AE73" s="128"/>
      <c r="AF73" s="159">
        <f>AC73/('Economic Model'!H$14*(1-'Economic Model'!C$25/100))</f>
        <v>1.7782314707051342E-2</v>
      </c>
      <c r="AG73" s="135"/>
      <c r="AH73" s="128"/>
      <c r="AI73" s="133"/>
      <c r="AJ73" s="287">
        <v>1.0054945054945055</v>
      </c>
      <c r="AK73" s="100"/>
      <c r="AL73" s="100">
        <f t="shared" si="18"/>
        <v>2.9926421113066617</v>
      </c>
      <c r="AM73" s="100"/>
      <c r="AN73" s="17">
        <v>3.9981366168011672</v>
      </c>
      <c r="AO73" s="128"/>
      <c r="AP73" s="128"/>
      <c r="AQ73" s="100">
        <f>AN73+(J73*'Economic Model'!C$30*'Economic Model'!C$33/1000)+('Economic Model'!K$61/100)</f>
        <v>5.069556616801167</v>
      </c>
      <c r="AR73" s="128"/>
      <c r="AS73" s="100">
        <f>AQ73+('Economic Model'!K$58/100)</f>
        <v>5.6674402180132883</v>
      </c>
      <c r="AT73" s="128"/>
      <c r="AU73" s="128"/>
      <c r="AV73" s="98">
        <f t="shared" si="51"/>
        <v>0.12099338319883124</v>
      </c>
      <c r="AW73" s="98"/>
      <c r="AX73" s="98">
        <f t="shared" si="52"/>
        <v>-0.47689021801329012</v>
      </c>
      <c r="AY73" s="98"/>
      <c r="AZ73" s="98">
        <f t="shared" si="50"/>
        <v>5.7371398787876338E-2</v>
      </c>
      <c r="BA73" s="98"/>
      <c r="BB73" s="98">
        <f t="shared" si="53"/>
        <v>-0.53426161680116646</v>
      </c>
      <c r="BC73" s="135"/>
      <c r="BD73" s="128"/>
      <c r="BF73" s="210"/>
      <c r="BG73" s="15"/>
      <c r="BK73" s="298"/>
    </row>
    <row r="74" spans="1:63" ht="13.15" x14ac:dyDescent="0.4">
      <c r="A74" s="8">
        <v>40330</v>
      </c>
      <c r="C74" s="58"/>
      <c r="D74" s="125">
        <f>'Returns per Gal.'!D74</f>
        <v>1.5227272727272732</v>
      </c>
      <c r="E74" s="126"/>
      <c r="F74" s="127">
        <f>'Returns per Gal.'!F74</f>
        <v>101.85227272727273</v>
      </c>
      <c r="G74" s="126"/>
      <c r="H74" s="125">
        <f>'Returns per Gal.'!H74</f>
        <v>3.2432670454545445</v>
      </c>
      <c r="I74" s="126"/>
      <c r="J74" s="125">
        <f>'Returns per Gal.'!J74</f>
        <v>5.61</v>
      </c>
      <c r="K74" s="134"/>
      <c r="L74" s="100"/>
      <c r="M74" s="100">
        <f>D74*'Economic Model'!C$30</f>
        <v>4.2636363636363646</v>
      </c>
      <c r="N74" s="100"/>
      <c r="O74" s="100">
        <f>F74/2000*'Economic Model'!C$32</f>
        <v>0.8657443181818183</v>
      </c>
      <c r="P74" s="100"/>
      <c r="Q74" s="100">
        <f t="shared" si="46"/>
        <v>5.1293806818181826</v>
      </c>
      <c r="R74" s="100"/>
      <c r="S74" s="100">
        <f t="shared" si="47"/>
        <v>3.4466370806060613</v>
      </c>
      <c r="T74" s="112"/>
      <c r="U74" s="101"/>
      <c r="V74" s="100">
        <f>H74+(J74*'Economic Model'!C$30*'Economic Model'!C$33/1000)+('Economic Model'!K$61/100)</f>
        <v>4.3281270454545444</v>
      </c>
      <c r="W74" s="101"/>
      <c r="X74" s="100">
        <f>V74+('Economic Model'!K$58/100)</f>
        <v>4.9260106466666658</v>
      </c>
      <c r="Y74" s="129"/>
      <c r="Z74" s="101"/>
      <c r="AA74" s="100">
        <f t="shared" si="48"/>
        <v>0.80125363636363822</v>
      </c>
      <c r="AB74" s="101"/>
      <c r="AC74" s="100">
        <f t="shared" si="49"/>
        <v>0.20337003515151686</v>
      </c>
      <c r="AD74" s="112"/>
      <c r="AE74" s="128"/>
      <c r="AF74" s="159">
        <f>AC74/('Economic Model'!H$14*(1-'Economic Model'!C$25/100))</f>
        <v>6.3034718404191642E-2</v>
      </c>
      <c r="AG74" s="135"/>
      <c r="AH74" s="128"/>
      <c r="AI74" s="133"/>
      <c r="AJ74" s="287">
        <v>1.0054945054945055</v>
      </c>
      <c r="AK74" s="100"/>
      <c r="AL74" s="100">
        <f t="shared" si="18"/>
        <v>3.0028154869219321</v>
      </c>
      <c r="AM74" s="100"/>
      <c r="AN74" s="17">
        <v>4.0083099924164376</v>
      </c>
      <c r="AO74" s="128"/>
      <c r="AP74" s="128"/>
      <c r="AQ74" s="100">
        <f>AN74+(J74*'Economic Model'!C$30*'Economic Model'!C$33/1000)+('Economic Model'!K$61/100)</f>
        <v>5.0931699924164375</v>
      </c>
      <c r="AR74" s="128"/>
      <c r="AS74" s="100">
        <f>AQ74+('Economic Model'!K$58/100)</f>
        <v>5.6910535936285589</v>
      </c>
      <c r="AT74" s="128"/>
      <c r="AU74" s="128"/>
      <c r="AV74" s="98">
        <f t="shared" si="51"/>
        <v>3.62106894017451E-2</v>
      </c>
      <c r="AW74" s="98"/>
      <c r="AX74" s="98">
        <f t="shared" si="52"/>
        <v>-0.56167291181037626</v>
      </c>
      <c r="AY74" s="98"/>
      <c r="AZ74" s="98">
        <f t="shared" si="50"/>
        <v>0.20337003515151686</v>
      </c>
      <c r="BA74" s="98"/>
      <c r="BB74" s="98">
        <f t="shared" si="53"/>
        <v>-0.76504294696189312</v>
      </c>
      <c r="BC74" s="135"/>
      <c r="BD74" s="128"/>
      <c r="BF74" s="210"/>
      <c r="BG74" s="15"/>
      <c r="BK74" s="298"/>
    </row>
    <row r="75" spans="1:63" ht="13.15" x14ac:dyDescent="0.4">
      <c r="A75" s="8">
        <v>40360</v>
      </c>
      <c r="C75" s="58"/>
      <c r="D75" s="125">
        <f>'Returns per Gal.'!D75</f>
        <v>1.5079545454545453</v>
      </c>
      <c r="E75" s="126"/>
      <c r="F75" s="127">
        <f>'Returns per Gal.'!F75</f>
        <v>102.19047619047619</v>
      </c>
      <c r="G75" s="126"/>
      <c r="H75" s="125">
        <f>'Returns per Gal.'!H75</f>
        <v>3.4111011904761894</v>
      </c>
      <c r="I75" s="126"/>
      <c r="J75" s="125">
        <f>'Returns per Gal.'!J75</f>
        <v>5.69</v>
      </c>
      <c r="K75" s="134"/>
      <c r="L75" s="100"/>
      <c r="M75" s="100">
        <f>D75*'Economic Model'!C$30</f>
        <v>4.2222727272727267</v>
      </c>
      <c r="N75" s="100"/>
      <c r="O75" s="100">
        <f>F75/2000*'Economic Model'!C$32</f>
        <v>0.86861904761904762</v>
      </c>
      <c r="P75" s="100"/>
      <c r="Q75" s="100">
        <f t="shared" si="46"/>
        <v>5.0908917748917748</v>
      </c>
      <c r="R75" s="100"/>
      <c r="S75" s="100">
        <f t="shared" si="47"/>
        <v>3.4014281736796534</v>
      </c>
      <c r="T75" s="112"/>
      <c r="U75" s="101"/>
      <c r="V75" s="100">
        <f>H75+(J75*'Economic Model'!C$30*'Economic Model'!C$33/1000)+('Economic Model'!K$61/100)</f>
        <v>4.5026811904761894</v>
      </c>
      <c r="W75" s="101"/>
      <c r="X75" s="100">
        <f>V75+('Economic Model'!K$58/100)</f>
        <v>5.1005647916883108</v>
      </c>
      <c r="Y75" s="129"/>
      <c r="Z75" s="101"/>
      <c r="AA75" s="100">
        <f t="shared" si="48"/>
        <v>0.58821058441558538</v>
      </c>
      <c r="AB75" s="101"/>
      <c r="AC75" s="100">
        <f t="shared" si="49"/>
        <v>-9.6730167965359826E-3</v>
      </c>
      <c r="AD75" s="112"/>
      <c r="AE75" s="128"/>
      <c r="AF75" s="159">
        <f>AC75/('Economic Model'!H$14*(1-'Economic Model'!C$25/100))</f>
        <v>-2.9981599277120142E-3</v>
      </c>
      <c r="AG75" s="135"/>
      <c r="AH75" s="128"/>
      <c r="AI75" s="133"/>
      <c r="AJ75" s="287">
        <v>1.0054945054945055</v>
      </c>
      <c r="AK75" s="100"/>
      <c r="AL75" s="100">
        <f t="shared" si="18"/>
        <v>3.0129888625372026</v>
      </c>
      <c r="AM75" s="100"/>
      <c r="AN75" s="17">
        <v>4.018483368031708</v>
      </c>
      <c r="AO75" s="128"/>
      <c r="AP75" s="128"/>
      <c r="AQ75" s="100">
        <f>AN75+(J75*'Economic Model'!C$30*'Economic Model'!C$33/1000)+('Economic Model'!K$61/100)</f>
        <v>5.1100633680317085</v>
      </c>
      <c r="AR75" s="128"/>
      <c r="AS75" s="100">
        <f>AQ75+('Economic Model'!K$58/100)</f>
        <v>5.7079469692438298</v>
      </c>
      <c r="AT75" s="128"/>
      <c r="AU75" s="128"/>
      <c r="AV75" s="98">
        <f t="shared" si="51"/>
        <v>-1.9171593139933663E-2</v>
      </c>
      <c r="AW75" s="98"/>
      <c r="AX75" s="98">
        <f t="shared" si="52"/>
        <v>-0.61705519435205503</v>
      </c>
      <c r="AY75" s="98"/>
      <c r="AZ75" s="98">
        <f t="shared" si="50"/>
        <v>-9.6730167965359826E-3</v>
      </c>
      <c r="BA75" s="98"/>
      <c r="BB75" s="98">
        <f t="shared" si="53"/>
        <v>-0.6073821775555186</v>
      </c>
      <c r="BC75" s="135"/>
      <c r="BD75" s="128"/>
      <c r="BF75" s="210"/>
      <c r="BG75" s="15"/>
      <c r="BK75" s="298"/>
    </row>
    <row r="76" spans="1:63" ht="13.15" x14ac:dyDescent="0.4">
      <c r="A76" s="8">
        <v>40391</v>
      </c>
      <c r="C76" s="58"/>
      <c r="D76" s="125">
        <f>'Returns per Gal.'!D76</f>
        <v>1.6931818181818188</v>
      </c>
      <c r="E76" s="126"/>
      <c r="F76" s="127">
        <f>'Returns per Gal.'!F76</f>
        <v>105.75</v>
      </c>
      <c r="G76" s="126"/>
      <c r="H76" s="125">
        <f>'Returns per Gal.'!H76</f>
        <v>3.6240909090909099</v>
      </c>
      <c r="I76" s="126"/>
      <c r="J76" s="125">
        <f>'Returns per Gal.'!J76</f>
        <v>5.76</v>
      </c>
      <c r="K76" s="134"/>
      <c r="L76" s="100"/>
      <c r="M76" s="100">
        <f>D76*'Economic Model'!C$30</f>
        <v>4.7409090909090921</v>
      </c>
      <c r="N76" s="100"/>
      <c r="O76" s="100">
        <f>F76/2000*'Economic Model'!C$32</f>
        <v>0.89887499999999998</v>
      </c>
      <c r="P76" s="100"/>
      <c r="Q76" s="100">
        <f t="shared" si="46"/>
        <v>5.6397840909090924</v>
      </c>
      <c r="R76" s="100"/>
      <c r="S76" s="100">
        <f t="shared" si="47"/>
        <v>3.9444404896969711</v>
      </c>
      <c r="T76" s="112"/>
      <c r="U76" s="101"/>
      <c r="V76" s="100">
        <f>H76+(J76*'Economic Model'!C$30*'Economic Model'!C$33/1000)+('Economic Model'!K$61/100)</f>
        <v>4.7215509090909098</v>
      </c>
      <c r="W76" s="101"/>
      <c r="X76" s="100">
        <f>V76+('Economic Model'!K$58/100)</f>
        <v>5.3194345103030312</v>
      </c>
      <c r="Y76" s="129"/>
      <c r="Z76" s="101"/>
      <c r="AA76" s="100">
        <f t="shared" si="48"/>
        <v>0.91823318181818259</v>
      </c>
      <c r="AB76" s="101"/>
      <c r="AC76" s="100">
        <f t="shared" si="49"/>
        <v>0.32034958060606122</v>
      </c>
      <c r="AD76" s="112"/>
      <c r="AE76" s="128"/>
      <c r="AF76" s="159">
        <f>AC76/('Economic Model'!H$14*(1-'Economic Model'!C$25/100))</f>
        <v>9.9292629759145462E-2</v>
      </c>
      <c r="AG76" s="135"/>
      <c r="AH76" s="128"/>
      <c r="AI76" s="133"/>
      <c r="AJ76" s="287">
        <v>1.0054945054945055</v>
      </c>
      <c r="AK76" s="100"/>
      <c r="AL76" s="100">
        <f t="shared" si="18"/>
        <v>3.0231622381524721</v>
      </c>
      <c r="AM76" s="100"/>
      <c r="AN76" s="17">
        <v>4.0286567436469776</v>
      </c>
      <c r="AO76" s="128"/>
      <c r="AP76" s="128"/>
      <c r="AQ76" s="100">
        <f>AN76+(J76*'Economic Model'!C$30*'Economic Model'!C$33/1000)+('Economic Model'!K$61/100)</f>
        <v>5.1261167436469774</v>
      </c>
      <c r="AR76" s="128"/>
      <c r="AS76" s="100">
        <f>AQ76+('Economic Model'!K$58/100)</f>
        <v>5.7240003448590988</v>
      </c>
      <c r="AT76" s="128"/>
      <c r="AU76" s="128"/>
      <c r="AV76" s="98">
        <f t="shared" si="51"/>
        <v>0.51366734726211494</v>
      </c>
      <c r="AW76" s="98"/>
      <c r="AX76" s="98">
        <f t="shared" si="52"/>
        <v>-8.4216253950006426E-2</v>
      </c>
      <c r="AY76" s="98"/>
      <c r="AZ76" s="98">
        <f t="shared" si="50"/>
        <v>0.32034958060606122</v>
      </c>
      <c r="BA76" s="98"/>
      <c r="BB76" s="98">
        <f t="shared" si="53"/>
        <v>-0.40456583455606765</v>
      </c>
      <c r="BC76" s="135"/>
      <c r="BD76" s="128"/>
      <c r="BE76" s="28"/>
      <c r="BF76" s="210"/>
      <c r="BG76" s="15"/>
      <c r="BK76" s="298"/>
    </row>
    <row r="77" spans="1:63" ht="13.15" x14ac:dyDescent="0.4">
      <c r="A77" s="8">
        <v>40422</v>
      </c>
      <c r="C77" s="58"/>
      <c r="D77" s="125">
        <f>'Returns per Gal.'!D77</f>
        <v>2.0068181818181809</v>
      </c>
      <c r="E77" s="126"/>
      <c r="F77" s="127">
        <f>'Returns per Gal.'!F77</f>
        <v>123.21428571428571</v>
      </c>
      <c r="G77" s="126"/>
      <c r="H77" s="125">
        <f>'Returns per Gal.'!H77</f>
        <v>4.3160089285714278</v>
      </c>
      <c r="I77" s="126"/>
      <c r="J77" s="125">
        <f>'Returns per Gal.'!J77</f>
        <v>5.59</v>
      </c>
      <c r="K77" s="134"/>
      <c r="L77" s="100"/>
      <c r="M77" s="100">
        <f>D77*'Economic Model'!C$30</f>
        <v>5.6190909090909065</v>
      </c>
      <c r="N77" s="100"/>
      <c r="O77" s="100">
        <f>F77/2000*'Economic Model'!C$32</f>
        <v>1.0473214285714285</v>
      </c>
      <c r="P77" s="100"/>
      <c r="Q77" s="100">
        <f t="shared" ref="Q77:Q82" si="54">M77+O77</f>
        <v>6.6664123376623348</v>
      </c>
      <c r="R77" s="100"/>
      <c r="S77" s="100">
        <f t="shared" ref="S77:S82" si="55">Q77-X77+H77</f>
        <v>4.9853487364502138</v>
      </c>
      <c r="T77" s="112"/>
      <c r="U77" s="101"/>
      <c r="V77" s="100">
        <f>H77+(J77*'Economic Model'!C$30*'Economic Model'!C$33/1000)+('Economic Model'!K$61/100)</f>
        <v>5.3991889285714274</v>
      </c>
      <c r="W77" s="101"/>
      <c r="X77" s="100">
        <f>V77+('Economic Model'!K$58/100)</f>
        <v>5.9970725297835488</v>
      </c>
      <c r="Y77" s="129"/>
      <c r="Z77" s="101"/>
      <c r="AA77" s="100">
        <f t="shared" ref="AA77:AA82" si="56">Q77-V77</f>
        <v>1.2672234090909074</v>
      </c>
      <c r="AB77" s="101"/>
      <c r="AC77" s="100">
        <f t="shared" ref="AC77:AC82" si="57">Q77-X77</f>
        <v>0.669339807878786</v>
      </c>
      <c r="AD77" s="112"/>
      <c r="AE77" s="128"/>
      <c r="AF77" s="159">
        <f>AC77/('Economic Model'!H$14*(1-'Economic Model'!C$25/100))</f>
        <v>0.20746245274000644</v>
      </c>
      <c r="AG77" s="135"/>
      <c r="AH77" s="128"/>
      <c r="AI77" s="133"/>
      <c r="AJ77" s="287">
        <v>1.1151515151515152</v>
      </c>
      <c r="AK77" s="100"/>
      <c r="AL77" s="100">
        <f t="shared" ref="AL77:AL88" si="58">AN77-AJ77</f>
        <v>2.5104215261994951</v>
      </c>
      <c r="AM77" s="100"/>
      <c r="AN77" s="17">
        <v>3.6255730413510103</v>
      </c>
      <c r="AO77" s="128"/>
      <c r="AP77" s="128"/>
      <c r="AQ77" s="100">
        <f>AN77+(J77*'Economic Model'!C$30*'Economic Model'!C$33/1000)+('Economic Model'!K$61/100)</f>
        <v>4.7087530413510104</v>
      </c>
      <c r="AR77" s="128"/>
      <c r="AS77" s="100">
        <f>AQ77+('Economic Model'!K$58/100)</f>
        <v>5.3066366425631317</v>
      </c>
      <c r="AT77" s="128"/>
      <c r="AU77" s="128"/>
      <c r="AV77" s="98">
        <f t="shared" si="51"/>
        <v>1.9576592963113244</v>
      </c>
      <c r="AW77" s="98"/>
      <c r="AX77" s="98">
        <f t="shared" si="52"/>
        <v>1.359775695099203</v>
      </c>
      <c r="AY77" s="98"/>
      <c r="AZ77" s="98">
        <f t="shared" ref="AZ77:AZ82" si="59">S77-H77</f>
        <v>0.669339807878786</v>
      </c>
      <c r="BA77" s="98"/>
      <c r="BB77" s="98">
        <f t="shared" si="53"/>
        <v>0.69043588722041749</v>
      </c>
      <c r="BC77" s="135"/>
      <c r="BD77" s="128"/>
      <c r="BE77" s="28"/>
      <c r="BF77" s="210"/>
      <c r="BG77" s="15"/>
      <c r="BK77" s="298"/>
    </row>
    <row r="78" spans="1:63" ht="13.15" x14ac:dyDescent="0.4">
      <c r="A78" s="8">
        <v>40452</v>
      </c>
      <c r="C78" s="58"/>
      <c r="D78" s="125">
        <f>'Returns per Gal.'!D78</f>
        <v>2.1119047619047624</v>
      </c>
      <c r="E78" s="126"/>
      <c r="F78" s="127">
        <f>'Returns per Gal.'!F78</f>
        <v>141.92261904761904</v>
      </c>
      <c r="G78" s="126"/>
      <c r="H78" s="125">
        <f>'Returns per Gal.'!H78</f>
        <v>4.9546041666666651</v>
      </c>
      <c r="I78" s="126"/>
      <c r="J78" s="125">
        <f>'Returns per Gal.'!J78</f>
        <v>4.8499999999999996</v>
      </c>
      <c r="K78" s="134"/>
      <c r="L78" s="100"/>
      <c r="M78" s="100">
        <f>D78*'Economic Model'!C$30</f>
        <v>5.913333333333334</v>
      </c>
      <c r="N78" s="100"/>
      <c r="O78" s="100">
        <f>F78/2000*'Economic Model'!C$32</f>
        <v>1.2063422619047619</v>
      </c>
      <c r="P78" s="100"/>
      <c r="Q78" s="100">
        <f t="shared" si="54"/>
        <v>7.1196755952380961</v>
      </c>
      <c r="R78" s="100"/>
      <c r="S78" s="100">
        <f t="shared" si="55"/>
        <v>5.5007719940259747</v>
      </c>
      <c r="T78" s="112"/>
      <c r="U78" s="101"/>
      <c r="V78" s="100">
        <f>H78+(J78*'Economic Model'!C$30*'Economic Model'!C$33/1000)+('Economic Model'!K$61/100)</f>
        <v>5.9756241666666652</v>
      </c>
      <c r="W78" s="101"/>
      <c r="X78" s="100">
        <f>V78+('Economic Model'!K$58/100)</f>
        <v>6.5735077678787865</v>
      </c>
      <c r="Y78" s="129"/>
      <c r="Z78" s="101"/>
      <c r="AA78" s="100">
        <f t="shared" si="56"/>
        <v>1.1440514285714309</v>
      </c>
      <c r="AB78" s="101"/>
      <c r="AC78" s="100">
        <f t="shared" si="57"/>
        <v>0.54616782735930958</v>
      </c>
      <c r="AD78" s="112"/>
      <c r="AE78" s="128"/>
      <c r="AF78" s="159">
        <f>AC78/('Economic Model'!H$14*(1-'Economic Model'!C$25/100))</f>
        <v>0.16928519077736146</v>
      </c>
      <c r="AG78" s="135"/>
      <c r="AH78" s="128"/>
      <c r="AI78" s="133"/>
      <c r="AJ78" s="287">
        <v>1.1151515151515152</v>
      </c>
      <c r="AK78" s="100"/>
      <c r="AL78" s="100">
        <f t="shared" si="58"/>
        <v>2.5202142645202019</v>
      </c>
      <c r="AM78" s="100"/>
      <c r="AN78" s="17">
        <v>3.6353657796717171</v>
      </c>
      <c r="AO78" s="128"/>
      <c r="AP78" s="128"/>
      <c r="AQ78" s="100">
        <f>AN78+(J78*'Economic Model'!C$30*'Economic Model'!C$33/1000)+('Economic Model'!K$61/100)</f>
        <v>4.6563857796717167</v>
      </c>
      <c r="AR78" s="128"/>
      <c r="AS78" s="100">
        <f>AQ78+('Economic Model'!K$58/100)</f>
        <v>5.2542693808838381</v>
      </c>
      <c r="AT78" s="128"/>
      <c r="AU78" s="128"/>
      <c r="AV78" s="98">
        <f t="shared" ref="AV78:AV83" si="60">Q78-AQ78</f>
        <v>2.4632898155663794</v>
      </c>
      <c r="AW78" s="98"/>
      <c r="AX78" s="98">
        <f t="shared" ref="AX78:AX83" si="61">Q78-AS78</f>
        <v>1.865406214354258</v>
      </c>
      <c r="AY78" s="98"/>
      <c r="AZ78" s="98">
        <f t="shared" si="59"/>
        <v>0.54616782735930958</v>
      </c>
      <c r="BA78" s="98"/>
      <c r="BB78" s="98">
        <f t="shared" ref="BB78:BB83" si="62">H78-AN78</f>
        <v>1.319238386994948</v>
      </c>
      <c r="BC78" s="135"/>
      <c r="BD78" s="128"/>
      <c r="BF78" s="210"/>
      <c r="BG78" s="15"/>
      <c r="BK78" s="298"/>
    </row>
    <row r="79" spans="1:63" ht="13.15" x14ac:dyDescent="0.4">
      <c r="A79" s="8">
        <v>40483</v>
      </c>
      <c r="C79" s="58"/>
      <c r="D79" s="125">
        <f>'Returns per Gal.'!D79</f>
        <v>2.33</v>
      </c>
      <c r="E79" s="126"/>
      <c r="F79" s="127">
        <f>'Returns per Gal.'!F79</f>
        <v>152.38095238095238</v>
      </c>
      <c r="G79" s="126"/>
      <c r="H79" s="125">
        <f>'Returns per Gal.'!H79</f>
        <v>5.2398809523809557</v>
      </c>
      <c r="I79" s="126"/>
      <c r="J79" s="125">
        <f>'Returns per Gal.'!J79</f>
        <v>5.58</v>
      </c>
      <c r="K79" s="134"/>
      <c r="L79" s="100"/>
      <c r="M79" s="100">
        <f>D79*'Economic Model'!C$30</f>
        <v>6.524</v>
      </c>
      <c r="N79" s="100"/>
      <c r="O79" s="100">
        <f>F79/2000*'Economic Model'!C$32</f>
        <v>1.2952380952380951</v>
      </c>
      <c r="P79" s="100"/>
      <c r="Q79" s="100">
        <f t="shared" si="54"/>
        <v>7.8192380952380951</v>
      </c>
      <c r="R79" s="100"/>
      <c r="S79" s="100">
        <f t="shared" si="55"/>
        <v>6.1390144940259734</v>
      </c>
      <c r="T79" s="112"/>
      <c r="U79" s="101"/>
      <c r="V79" s="100">
        <f>H79+(J79*'Economic Model'!C$30*'Economic Model'!C$33/1000)+('Economic Model'!K$61/100)</f>
        <v>6.322220952380956</v>
      </c>
      <c r="W79" s="101"/>
      <c r="X79" s="100">
        <f>V79+('Economic Model'!K$58/100)</f>
        <v>6.9201045535930774</v>
      </c>
      <c r="Y79" s="129"/>
      <c r="Z79" s="101"/>
      <c r="AA79" s="100">
        <f t="shared" si="56"/>
        <v>1.497017142857139</v>
      </c>
      <c r="AB79" s="101"/>
      <c r="AC79" s="100">
        <f t="shared" si="57"/>
        <v>0.89913354164501769</v>
      </c>
      <c r="AD79" s="112"/>
      <c r="AE79" s="128"/>
      <c r="AF79" s="159">
        <f>AC79/('Economic Model'!H$14*(1-'Economic Model'!C$25/100))</f>
        <v>0.27868721939852842</v>
      </c>
      <c r="AG79" s="135"/>
      <c r="AH79" s="128"/>
      <c r="AI79" s="133"/>
      <c r="AJ79" s="287">
        <v>1.1151515151515152</v>
      </c>
      <c r="AK79" s="17"/>
      <c r="AL79" s="100">
        <f t="shared" si="58"/>
        <v>2.5300070028409092</v>
      </c>
      <c r="AM79" s="17"/>
      <c r="AN79" s="17">
        <v>3.6451585179924244</v>
      </c>
      <c r="AO79" s="28"/>
      <c r="AP79" s="128"/>
      <c r="AQ79" s="100">
        <f>AN79+(J79*'Economic Model'!C$30*'Economic Model'!C$33/1000)+('Economic Model'!K$61/100)</f>
        <v>4.7274985179924247</v>
      </c>
      <c r="AR79" s="128"/>
      <c r="AS79" s="100">
        <f>AQ79+('Economic Model'!K$58/100)</f>
        <v>5.3253821192045461</v>
      </c>
      <c r="AT79" s="128"/>
      <c r="AU79" s="128"/>
      <c r="AV79" s="98">
        <f t="shared" si="60"/>
        <v>3.0917395772456704</v>
      </c>
      <c r="AW79" s="98"/>
      <c r="AX79" s="98">
        <f t="shared" si="61"/>
        <v>2.493855976033549</v>
      </c>
      <c r="AY79" s="98"/>
      <c r="AZ79" s="98">
        <f t="shared" si="59"/>
        <v>0.89913354164501769</v>
      </c>
      <c r="BA79" s="98"/>
      <c r="BB79" s="98">
        <f t="shared" si="62"/>
        <v>1.5947224343885313</v>
      </c>
      <c r="BC79" s="135"/>
      <c r="BD79" s="128"/>
      <c r="BF79" s="210"/>
      <c r="BG79" s="15"/>
      <c r="BK79" s="298"/>
    </row>
    <row r="80" spans="1:63" ht="13.15" x14ac:dyDescent="0.4">
      <c r="A80" s="75">
        <v>40513</v>
      </c>
      <c r="B80" s="30"/>
      <c r="C80" s="63"/>
      <c r="D80" s="136">
        <f>'Returns per Gal.'!D80</f>
        <v>2.1004761904761913</v>
      </c>
      <c r="E80" s="137"/>
      <c r="F80" s="138">
        <f>'Returns per Gal.'!F80</f>
        <v>161.1904761904762</v>
      </c>
      <c r="G80" s="137"/>
      <c r="H80" s="136">
        <f>'Returns per Gal.'!H80</f>
        <v>5.5979761904761896</v>
      </c>
      <c r="I80" s="137"/>
      <c r="J80" s="136">
        <f>'Returns per Gal.'!J80</f>
        <v>6.07</v>
      </c>
      <c r="K80" s="144"/>
      <c r="L80" s="104"/>
      <c r="M80" s="104">
        <f>D80*'Economic Model'!C$30</f>
        <v>5.8813333333333349</v>
      </c>
      <c r="N80" s="104"/>
      <c r="O80" s="104">
        <f>F80/2000*'Economic Model'!C$32</f>
        <v>1.3701190476190479</v>
      </c>
      <c r="P80" s="104"/>
      <c r="Q80" s="104">
        <f t="shared" si="54"/>
        <v>7.251452380952383</v>
      </c>
      <c r="R80" s="104"/>
      <c r="S80" s="104">
        <f t="shared" si="55"/>
        <v>5.5300687797402617</v>
      </c>
      <c r="T80" s="114"/>
      <c r="U80" s="105"/>
      <c r="V80" s="104">
        <f>H80+(J80*'Economic Model'!C$30*'Economic Model'!C$33/1000)+('Economic Model'!K$61/100)</f>
        <v>6.7214761904761895</v>
      </c>
      <c r="W80" s="105"/>
      <c r="X80" s="104">
        <f>V80+('Economic Model'!K$58/100)</f>
        <v>7.3193597916883109</v>
      </c>
      <c r="Y80" s="140"/>
      <c r="Z80" s="105"/>
      <c r="AA80" s="104">
        <f t="shared" si="56"/>
        <v>0.52997619047619349</v>
      </c>
      <c r="AB80" s="105"/>
      <c r="AC80" s="104">
        <f t="shared" si="57"/>
        <v>-6.7907410735927876E-2</v>
      </c>
      <c r="AD80" s="114"/>
      <c r="AE80" s="139"/>
      <c r="AF80" s="160">
        <f>AC80/('Economic Model'!H$14*(1-'Economic Model'!C$25/100))</f>
        <v>-2.1047960728864865E-2</v>
      </c>
      <c r="AG80" s="145"/>
      <c r="AH80" s="139"/>
      <c r="AI80" s="63"/>
      <c r="AJ80" s="288">
        <v>1.1151515151515152</v>
      </c>
      <c r="AK80" s="72"/>
      <c r="AL80" s="104">
        <f t="shared" si="58"/>
        <v>2.539799741161616</v>
      </c>
      <c r="AM80" s="72"/>
      <c r="AN80" s="72">
        <v>3.6549512563131312</v>
      </c>
      <c r="AO80" s="30"/>
      <c r="AP80" s="139"/>
      <c r="AQ80" s="104">
        <f>AN80+(J80*'Economic Model'!C$30*'Economic Model'!C$33/1000)+('Economic Model'!K$61/100)</f>
        <v>4.7784512563131312</v>
      </c>
      <c r="AR80" s="139"/>
      <c r="AS80" s="104">
        <f>AQ80+('Economic Model'!K$58/100)</f>
        <v>5.3763348575252525</v>
      </c>
      <c r="AT80" s="139"/>
      <c r="AU80" s="139"/>
      <c r="AV80" s="99">
        <f t="shared" si="60"/>
        <v>2.4730011246392518</v>
      </c>
      <c r="AW80" s="99"/>
      <c r="AX80" s="99">
        <f t="shared" si="61"/>
        <v>1.8751175234271305</v>
      </c>
      <c r="AY80" s="99"/>
      <c r="AZ80" s="99">
        <f t="shared" si="59"/>
        <v>-6.7907410735927876E-2</v>
      </c>
      <c r="BA80" s="99"/>
      <c r="BB80" s="99">
        <f t="shared" si="62"/>
        <v>1.9430249341630583</v>
      </c>
      <c r="BC80" s="145"/>
      <c r="BD80" s="128"/>
      <c r="BF80" s="210"/>
      <c r="BG80" s="15"/>
      <c r="BK80" s="298"/>
    </row>
    <row r="81" spans="1:63" ht="13.15" x14ac:dyDescent="0.4">
      <c r="A81" s="22">
        <v>40544</v>
      </c>
      <c r="C81" s="58"/>
      <c r="D81" s="152">
        <f>'Returns per Gal.'!D81</f>
        <v>2.2695238095238093</v>
      </c>
      <c r="E81" s="153"/>
      <c r="F81" s="154">
        <f>'Returns per Gal.'!F81</f>
        <v>179.39285714285714</v>
      </c>
      <c r="G81" s="153"/>
      <c r="H81" s="152">
        <f>'Returns per Gal.'!H81</f>
        <v>6.0441666666666682</v>
      </c>
      <c r="I81" s="153"/>
      <c r="J81" s="152">
        <f>'Returns per Gal.'!J81</f>
        <v>6.51</v>
      </c>
      <c r="K81" s="155"/>
      <c r="L81" s="108"/>
      <c r="M81" s="108">
        <f>D81*'Economic Model'!C$30</f>
        <v>6.3546666666666658</v>
      </c>
      <c r="N81" s="108"/>
      <c r="O81" s="108">
        <f>F81/2000*'Economic Model'!C$32</f>
        <v>1.5248392857142856</v>
      </c>
      <c r="P81" s="108"/>
      <c r="Q81" s="108">
        <f t="shared" si="54"/>
        <v>7.879505952380951</v>
      </c>
      <c r="R81" s="108"/>
      <c r="S81" s="108">
        <f t="shared" si="55"/>
        <v>6.12116235116883</v>
      </c>
      <c r="T81" s="123"/>
      <c r="U81" s="109"/>
      <c r="V81" s="108">
        <f>H81+(J81*'Economic Model'!C$30*'Economic Model'!C$33/1000)+('Economic Model'!K$61/100)</f>
        <v>7.2046266666666678</v>
      </c>
      <c r="W81" s="109"/>
      <c r="X81" s="108">
        <f>V81+('Economic Model'!K$58/100)</f>
        <v>7.8025102678787892</v>
      </c>
      <c r="Y81" s="156"/>
      <c r="Z81" s="109"/>
      <c r="AA81" s="108">
        <f t="shared" si="56"/>
        <v>0.67487928571428313</v>
      </c>
      <c r="AB81" s="109"/>
      <c r="AC81" s="108">
        <f t="shared" si="57"/>
        <v>7.6995684502161765E-2</v>
      </c>
      <c r="AD81" s="123"/>
      <c r="AE81" s="157"/>
      <c r="AF81" s="161">
        <f>AC81/('Economic Model'!H$14*(1-'Economic Model'!C$25/100))</f>
        <v>2.3864879048262042E-2</v>
      </c>
      <c r="AG81" s="69"/>
      <c r="AH81" s="207"/>
      <c r="AI81" s="58"/>
      <c r="AJ81" s="287">
        <v>1.1151515151515152</v>
      </c>
      <c r="AK81" s="17"/>
      <c r="AL81" s="100">
        <f t="shared" si="58"/>
        <v>2.5495924794823233</v>
      </c>
      <c r="AM81" s="17"/>
      <c r="AN81" s="17">
        <v>3.6647439946338385</v>
      </c>
      <c r="AO81" s="28"/>
      <c r="AP81" s="28"/>
      <c r="AQ81" s="100">
        <f>AN81+(J81*'Economic Model'!C$30*'Economic Model'!C$33/1000)+('Economic Model'!K$61/100)</f>
        <v>4.8252039946338385</v>
      </c>
      <c r="AR81" s="128"/>
      <c r="AS81" s="100">
        <f>AQ81+('Economic Model'!K$58/100)</f>
        <v>5.4230875958459599</v>
      </c>
      <c r="AT81" s="128"/>
      <c r="AU81" s="128"/>
      <c r="AV81" s="98">
        <f t="shared" si="60"/>
        <v>3.0543019577471124</v>
      </c>
      <c r="AW81" s="98"/>
      <c r="AX81" s="98">
        <f t="shared" si="61"/>
        <v>2.4564183565349911</v>
      </c>
      <c r="AY81" s="98"/>
      <c r="AZ81" s="98">
        <f t="shared" si="59"/>
        <v>7.6995684502161765E-2</v>
      </c>
      <c r="BA81" s="98"/>
      <c r="BB81" s="98">
        <f t="shared" si="62"/>
        <v>2.3794226720328298</v>
      </c>
      <c r="BC81" s="57"/>
      <c r="BF81" s="210"/>
      <c r="BG81" s="15"/>
      <c r="BK81" s="298"/>
    </row>
    <row r="82" spans="1:63" ht="13.15" x14ac:dyDescent="0.4">
      <c r="A82" s="8">
        <v>40575</v>
      </c>
      <c r="C82" s="58"/>
      <c r="D82" s="125">
        <f>'Returns per Gal.'!D82</f>
        <v>2.2922500000000001</v>
      </c>
      <c r="E82" s="126"/>
      <c r="F82" s="127">
        <f>'Returns per Gal.'!F82</f>
        <v>190.81578947368422</v>
      </c>
      <c r="G82" s="126"/>
      <c r="H82" s="125">
        <f>'Returns per Gal.'!H82</f>
        <v>6.5826315789473684</v>
      </c>
      <c r="I82" s="126"/>
      <c r="J82" s="125">
        <f>'Returns per Gal.'!J82</f>
        <v>6.39</v>
      </c>
      <c r="K82" s="134"/>
      <c r="L82" s="100"/>
      <c r="M82" s="100">
        <f>D82*'Economic Model'!C$30</f>
        <v>6.4183000000000003</v>
      </c>
      <c r="N82" s="100"/>
      <c r="O82" s="100">
        <f>F82/2000*'Economic Model'!C$32</f>
        <v>1.6219342105263159</v>
      </c>
      <c r="P82" s="100"/>
      <c r="Q82" s="100">
        <f t="shared" si="54"/>
        <v>8.0402342105263163</v>
      </c>
      <c r="R82" s="100"/>
      <c r="S82" s="100">
        <f t="shared" si="55"/>
        <v>6.2919706093141956</v>
      </c>
      <c r="T82" s="112"/>
      <c r="U82" s="101"/>
      <c r="V82" s="100">
        <f>H82+(J82*'Economic Model'!C$30*'Economic Model'!C$33/1000)+('Economic Model'!K$61/100)</f>
        <v>7.7330115789473686</v>
      </c>
      <c r="W82" s="101"/>
      <c r="X82" s="100">
        <f>V82+('Economic Model'!K$58/100)</f>
        <v>8.330895180159489</v>
      </c>
      <c r="Y82" s="129"/>
      <c r="Z82" s="101"/>
      <c r="AA82" s="100">
        <f t="shared" si="56"/>
        <v>0.30722263157894769</v>
      </c>
      <c r="AB82" s="101"/>
      <c r="AC82" s="100">
        <f t="shared" si="57"/>
        <v>-0.29066096963317278</v>
      </c>
      <c r="AD82" s="112"/>
      <c r="AE82" s="128"/>
      <c r="AF82" s="159">
        <f>AC82/('Economic Model'!H$14*(1-'Economic Model'!C$25/100))</f>
        <v>-9.009061909374258E-2</v>
      </c>
      <c r="AG82" s="135"/>
      <c r="AH82" s="128"/>
      <c r="AI82" s="133"/>
      <c r="AJ82" s="287">
        <v>1.1151515151515152</v>
      </c>
      <c r="AK82" s="100"/>
      <c r="AL82" s="100">
        <f t="shared" si="58"/>
        <v>2.5593852178030301</v>
      </c>
      <c r="AM82" s="100"/>
      <c r="AN82" s="17">
        <v>3.6745367329545453</v>
      </c>
      <c r="AO82" s="128"/>
      <c r="AP82" s="128"/>
      <c r="AQ82" s="100">
        <f>AN82+(J82*'Economic Model'!C$30*'Economic Model'!C$33/1000)+('Economic Model'!K$61/100)</f>
        <v>4.824916732954545</v>
      </c>
      <c r="AR82" s="128"/>
      <c r="AS82" s="100">
        <f>AQ82+('Economic Model'!K$58/100)</f>
        <v>5.4228003341666664</v>
      </c>
      <c r="AT82" s="128"/>
      <c r="AU82" s="128"/>
      <c r="AV82" s="98">
        <f t="shared" si="60"/>
        <v>3.2153174775717712</v>
      </c>
      <c r="AW82" s="98"/>
      <c r="AX82" s="98">
        <f t="shared" si="61"/>
        <v>2.6174338763596499</v>
      </c>
      <c r="AY82" s="98"/>
      <c r="AZ82" s="98">
        <f t="shared" si="59"/>
        <v>-0.29066096963317278</v>
      </c>
      <c r="BA82" s="98"/>
      <c r="BB82" s="98">
        <f t="shared" si="62"/>
        <v>2.9080948459928231</v>
      </c>
      <c r="BC82" s="57"/>
      <c r="BF82" s="210"/>
      <c r="BG82" s="15"/>
      <c r="BK82" s="298"/>
    </row>
    <row r="83" spans="1:63" ht="13.15" x14ac:dyDescent="0.4">
      <c r="A83" s="8">
        <v>40603</v>
      </c>
      <c r="C83" s="58"/>
      <c r="D83" s="125">
        <f>'Returns per Gal.'!D83</f>
        <v>2.434565217391305</v>
      </c>
      <c r="E83" s="126"/>
      <c r="F83" s="127">
        <f>'Returns per Gal.'!F83</f>
        <v>195.22826086956522</v>
      </c>
      <c r="G83" s="126"/>
      <c r="H83" s="125">
        <f>'Returns per Gal.'!H83</f>
        <v>6.5423369565217415</v>
      </c>
      <c r="I83" s="126"/>
      <c r="J83" s="125">
        <f>'Returns per Gal.'!J83</f>
        <v>6.18</v>
      </c>
      <c r="K83" s="134"/>
      <c r="L83" s="100"/>
      <c r="M83" s="100">
        <f>D83*'Economic Model'!C$30</f>
        <v>6.8167826086956538</v>
      </c>
      <c r="N83" s="100"/>
      <c r="O83" s="100">
        <f>F83/2000*'Economic Model'!C$32</f>
        <v>1.6594402173913043</v>
      </c>
      <c r="P83" s="100"/>
      <c r="Q83" s="100">
        <f t="shared" ref="Q83:Q89" si="63">M83+O83</f>
        <v>8.4762228260869588</v>
      </c>
      <c r="R83" s="100"/>
      <c r="S83" s="100">
        <f t="shared" ref="S83:S89" si="64">Q83-X83+H83</f>
        <v>6.7455992248748382</v>
      </c>
      <c r="T83" s="112"/>
      <c r="U83" s="101"/>
      <c r="V83" s="100">
        <f>H83+(J83*'Economic Model'!C$30*'Economic Model'!C$33/1000)+('Economic Model'!K$61/100)</f>
        <v>7.6750769565217416</v>
      </c>
      <c r="W83" s="101"/>
      <c r="X83" s="100">
        <f>V83+('Economic Model'!K$58/100)</f>
        <v>8.2729605577338621</v>
      </c>
      <c r="Y83" s="129"/>
      <c r="Z83" s="101"/>
      <c r="AA83" s="100">
        <f t="shared" ref="AA83:AA89" si="65">Q83-V83</f>
        <v>0.80114586956521716</v>
      </c>
      <c r="AB83" s="101"/>
      <c r="AC83" s="100">
        <f t="shared" ref="AC83:AC89" si="66">Q83-X83</f>
        <v>0.20326226835309669</v>
      </c>
      <c r="AD83" s="112"/>
      <c r="AE83" s="128"/>
      <c r="AF83" s="159">
        <f>AC83/('Economic Model'!H$14*(1-'Economic Model'!C$25/100))</f>
        <v>6.3001315991753279E-2</v>
      </c>
      <c r="AG83" s="135"/>
      <c r="AH83" s="128"/>
      <c r="AI83" s="58"/>
      <c r="AJ83" s="287">
        <v>1.1151515151515152</v>
      </c>
      <c r="AK83" s="17"/>
      <c r="AL83" s="100">
        <f t="shared" si="58"/>
        <v>2.5691779561237373</v>
      </c>
      <c r="AM83" s="17"/>
      <c r="AN83" s="17">
        <v>3.6843294712752526</v>
      </c>
      <c r="AO83" s="28"/>
      <c r="AP83" s="128"/>
      <c r="AQ83" s="100">
        <f>AN83+(J83*'Economic Model'!C$30*'Economic Model'!C$33/1000)+('Economic Model'!K$61/100)</f>
        <v>4.8170694712752526</v>
      </c>
      <c r="AR83" s="128"/>
      <c r="AS83" s="100">
        <f>AQ83+('Economic Model'!K$58/100)</f>
        <v>5.414953072487374</v>
      </c>
      <c r="AT83" s="128"/>
      <c r="AU83" s="128"/>
      <c r="AV83" s="98">
        <f t="shared" si="60"/>
        <v>3.6591533548117061</v>
      </c>
      <c r="AW83" s="98"/>
      <c r="AX83" s="98">
        <f t="shared" si="61"/>
        <v>3.0612697535995848</v>
      </c>
      <c r="AY83" s="98"/>
      <c r="AZ83" s="98">
        <f t="shared" ref="AZ83:AZ89" si="67">S83-H83</f>
        <v>0.20326226835309669</v>
      </c>
      <c r="BA83" s="98"/>
      <c r="BB83" s="98">
        <f t="shared" si="62"/>
        <v>2.858007485246489</v>
      </c>
      <c r="BC83" s="57"/>
      <c r="BF83" s="210"/>
      <c r="BG83" s="15"/>
      <c r="BK83" s="298"/>
    </row>
    <row r="84" spans="1:63" ht="13.15" x14ac:dyDescent="0.4">
      <c r="A84" s="8">
        <v>40634</v>
      </c>
      <c r="C84" s="58"/>
      <c r="D84" s="125">
        <f>'Returns per Gal.'!D84</f>
        <v>2.5649999999999986</v>
      </c>
      <c r="E84" s="126"/>
      <c r="F84" s="127">
        <f>'Returns per Gal.'!F84</f>
        <v>209.45</v>
      </c>
      <c r="G84" s="126"/>
      <c r="H84" s="125">
        <f>'Returns per Gal.'!H84</f>
        <v>7.2114000000000003</v>
      </c>
      <c r="I84" s="126"/>
      <c r="J84" s="125">
        <f>'Returns per Gal.'!J84</f>
        <v>5.7</v>
      </c>
      <c r="K84" s="134"/>
      <c r="L84" s="100"/>
      <c r="M84" s="100">
        <f>D84*'Economic Model'!C$30</f>
        <v>7.1819999999999959</v>
      </c>
      <c r="N84" s="100"/>
      <c r="O84" s="100">
        <f>F84/2000*'Economic Model'!C$32</f>
        <v>1.7803249999999999</v>
      </c>
      <c r="P84" s="100"/>
      <c r="Q84" s="100">
        <f t="shared" si="63"/>
        <v>8.9623249999999963</v>
      </c>
      <c r="R84" s="100"/>
      <c r="S84" s="100">
        <f t="shared" si="64"/>
        <v>7.2720213987878752</v>
      </c>
      <c r="T84" s="112"/>
      <c r="U84" s="101"/>
      <c r="V84" s="100">
        <f>H84+(J84*'Economic Model'!C$30*'Economic Model'!C$33/1000)+('Economic Model'!K$61/100)</f>
        <v>8.30382</v>
      </c>
      <c r="W84" s="101"/>
      <c r="X84" s="100">
        <f>V84+('Economic Model'!K$58/100)</f>
        <v>8.9017036012121213</v>
      </c>
      <c r="Y84" s="129"/>
      <c r="Z84" s="101"/>
      <c r="AA84" s="100">
        <f t="shared" si="65"/>
        <v>0.65850499999999634</v>
      </c>
      <c r="AB84" s="101"/>
      <c r="AC84" s="100">
        <f t="shared" si="66"/>
        <v>6.062139878787498E-2</v>
      </c>
      <c r="AD84" s="112"/>
      <c r="AE84" s="128"/>
      <c r="AF84" s="159">
        <f>AC84/('Economic Model'!H$14*(1-'Economic Model'!C$25/100))</f>
        <v>1.8789655019801489E-2</v>
      </c>
      <c r="AG84" s="135"/>
      <c r="AH84" s="128"/>
      <c r="AI84" s="58"/>
      <c r="AJ84" s="287">
        <v>1.1151515151515152</v>
      </c>
      <c r="AK84" s="17"/>
      <c r="AL84" s="100">
        <f t="shared" si="58"/>
        <v>2.5789706944444446</v>
      </c>
      <c r="AM84" s="17"/>
      <c r="AN84" s="17">
        <v>3.6941222095959598</v>
      </c>
      <c r="AO84" s="28"/>
      <c r="AP84" s="128"/>
      <c r="AQ84" s="100">
        <f>AN84+(J84*'Economic Model'!C$30*'Economic Model'!C$33/1000)+('Economic Model'!K$61/100)</f>
        <v>4.78654220959596</v>
      </c>
      <c r="AR84" s="128"/>
      <c r="AS84" s="100">
        <f>AQ84+('Economic Model'!K$58/100)</f>
        <v>5.3844258108080814</v>
      </c>
      <c r="AT84" s="128"/>
      <c r="AU84" s="128"/>
      <c r="AV84" s="98">
        <f t="shared" ref="AV84:AV89" si="68">Q84-AQ84</f>
        <v>4.1757827904040363</v>
      </c>
      <c r="AW84" s="98"/>
      <c r="AX84" s="98">
        <f t="shared" ref="AX84:AX89" si="69">Q84-AS84</f>
        <v>3.577899189191915</v>
      </c>
      <c r="AY84" s="98"/>
      <c r="AZ84" s="98">
        <f t="shared" si="67"/>
        <v>6.062139878787498E-2</v>
      </c>
      <c r="BA84" s="98"/>
      <c r="BB84" s="98">
        <f t="shared" ref="BB84:BB89" si="70">H84-AN84</f>
        <v>3.5172777904040404</v>
      </c>
      <c r="BC84" s="57"/>
      <c r="BF84" s="210"/>
      <c r="BG84" s="15"/>
      <c r="BK84" s="298"/>
    </row>
    <row r="85" spans="1:63" ht="13.15" x14ac:dyDescent="0.4">
      <c r="A85" s="8">
        <v>40664</v>
      </c>
      <c r="C85" s="58"/>
      <c r="D85" s="125">
        <f>'Returns per Gal.'!D85</f>
        <v>2.5459523809523801</v>
      </c>
      <c r="E85" s="126"/>
      <c r="F85" s="127">
        <f>'Returns per Gal.'!F85</f>
        <v>197.3452380952381</v>
      </c>
      <c r="G85" s="126"/>
      <c r="H85" s="125">
        <f>'Returns per Gal.'!H85</f>
        <v>6.9776190476190454</v>
      </c>
      <c r="I85" s="126"/>
      <c r="J85" s="125">
        <f>'Returns per Gal.'!J85</f>
        <v>5.47</v>
      </c>
      <c r="K85" s="134"/>
      <c r="L85" s="100"/>
      <c r="M85" s="100">
        <f>D85*'Economic Model'!C$30</f>
        <v>7.128666666666664</v>
      </c>
      <c r="N85" s="100"/>
      <c r="O85" s="100">
        <f>F85/2000*'Economic Model'!C$32</f>
        <v>1.6774345238095238</v>
      </c>
      <c r="P85" s="100"/>
      <c r="Q85" s="100">
        <f t="shared" si="63"/>
        <v>8.8061011904761877</v>
      </c>
      <c r="R85" s="100"/>
      <c r="S85" s="100">
        <f t="shared" si="64"/>
        <v>7.1351175892640661</v>
      </c>
      <c r="T85" s="112"/>
      <c r="U85" s="101"/>
      <c r="V85" s="100">
        <f>H85+(J85*'Economic Model'!C$30*'Economic Model'!C$33/1000)+('Economic Model'!K$61/100)</f>
        <v>8.0507190476190456</v>
      </c>
      <c r="W85" s="101"/>
      <c r="X85" s="100">
        <f>V85+('Economic Model'!K$58/100)</f>
        <v>8.6486026488311669</v>
      </c>
      <c r="Y85" s="129"/>
      <c r="Z85" s="101"/>
      <c r="AA85" s="100">
        <f t="shared" si="65"/>
        <v>0.75538214285714211</v>
      </c>
      <c r="AB85" s="101"/>
      <c r="AC85" s="100">
        <f t="shared" si="66"/>
        <v>0.15749854164502075</v>
      </c>
      <c r="AD85" s="112"/>
      <c r="AE85" s="128"/>
      <c r="AF85" s="159">
        <f>AC85/('Economic Model'!H$14*(1-'Economic Model'!C$25/100))</f>
        <v>4.8816809291831825E-2</v>
      </c>
      <c r="AG85" s="135"/>
      <c r="AH85" s="128"/>
      <c r="AI85" s="58"/>
      <c r="AJ85" s="287">
        <v>1.1151515151515152</v>
      </c>
      <c r="AK85" s="17"/>
      <c r="AL85" s="100">
        <f t="shared" si="58"/>
        <v>2.5887634327651514</v>
      </c>
      <c r="AM85" s="17"/>
      <c r="AN85" s="17">
        <v>3.7039149479166666</v>
      </c>
      <c r="AO85" s="28"/>
      <c r="AP85" s="128"/>
      <c r="AQ85" s="100">
        <f>AN85+(J85*'Economic Model'!C$30*'Economic Model'!C$33/1000)+('Economic Model'!K$61/100)</f>
        <v>4.7770149479166664</v>
      </c>
      <c r="AR85" s="128"/>
      <c r="AS85" s="100">
        <f>AQ85+('Economic Model'!K$58/100)</f>
        <v>5.3748985491287877</v>
      </c>
      <c r="AT85" s="128"/>
      <c r="AU85" s="128"/>
      <c r="AV85" s="98">
        <f t="shared" si="68"/>
        <v>4.0290862425595213</v>
      </c>
      <c r="AW85" s="98"/>
      <c r="AX85" s="98">
        <f t="shared" si="69"/>
        <v>3.4312026413473999</v>
      </c>
      <c r="AY85" s="98"/>
      <c r="AZ85" s="98">
        <f t="shared" si="67"/>
        <v>0.15749854164502075</v>
      </c>
      <c r="BA85" s="98"/>
      <c r="BB85" s="98">
        <f t="shared" si="70"/>
        <v>3.2737040997023787</v>
      </c>
      <c r="BC85" s="57"/>
      <c r="BF85" s="210"/>
      <c r="BG85" s="15"/>
      <c r="BK85" s="298"/>
    </row>
    <row r="86" spans="1:63" ht="13.15" x14ac:dyDescent="0.4">
      <c r="A86" s="8">
        <v>40695</v>
      </c>
      <c r="C86" s="58"/>
      <c r="D86" s="125">
        <f>'Returns per Gal.'!D86</f>
        <v>2.6002272727272735</v>
      </c>
      <c r="E86" s="126"/>
      <c r="F86" s="127">
        <f>'Returns per Gal.'!F86</f>
        <v>193.71590909090909</v>
      </c>
      <c r="G86" s="126"/>
      <c r="H86" s="125">
        <f>'Returns per Gal.'!H86</f>
        <v>7.1056534090909063</v>
      </c>
      <c r="I86" s="126"/>
      <c r="J86" s="125">
        <f>'Returns per Gal.'!J86</f>
        <v>5.46</v>
      </c>
      <c r="K86" s="134"/>
      <c r="L86" s="100"/>
      <c r="M86" s="100">
        <f>D86*'Economic Model'!C$30</f>
        <v>7.2806363636363649</v>
      </c>
      <c r="N86" s="100"/>
      <c r="O86" s="100">
        <f>F86/2000*'Economic Model'!C$32</f>
        <v>1.6465852272727275</v>
      </c>
      <c r="P86" s="100"/>
      <c r="Q86" s="100">
        <f t="shared" si="63"/>
        <v>8.9272215909090917</v>
      </c>
      <c r="R86" s="100"/>
      <c r="S86" s="100">
        <f t="shared" si="64"/>
        <v>7.2570779896969713</v>
      </c>
      <c r="T86" s="112"/>
      <c r="U86" s="101"/>
      <c r="V86" s="100">
        <f>H86+(J86*'Economic Model'!C$30*'Economic Model'!C$33/1000)+('Economic Model'!K$61/100)</f>
        <v>8.1779134090909054</v>
      </c>
      <c r="W86" s="101"/>
      <c r="X86" s="100">
        <f>V86+('Economic Model'!K$58/100)</f>
        <v>8.7757970103030267</v>
      </c>
      <c r="Y86" s="129"/>
      <c r="Z86" s="101"/>
      <c r="AA86" s="100">
        <f t="shared" si="65"/>
        <v>0.74930818181818637</v>
      </c>
      <c r="AB86" s="101"/>
      <c r="AC86" s="100">
        <f t="shared" si="66"/>
        <v>0.15142458060606501</v>
      </c>
      <c r="AD86" s="112"/>
      <c r="AE86" s="128"/>
      <c r="AF86" s="159">
        <f>AC86/('Economic Model'!H$14*(1-'Economic Model'!C$25/100))</f>
        <v>4.6934179811026773E-2</v>
      </c>
      <c r="AG86" s="135"/>
      <c r="AH86" s="128"/>
      <c r="AI86" s="58"/>
      <c r="AJ86" s="287">
        <v>1.1151515151515152</v>
      </c>
      <c r="AK86" s="17"/>
      <c r="AL86" s="100">
        <f t="shared" si="58"/>
        <v>2.5985561710858587</v>
      </c>
      <c r="AM86" s="17"/>
      <c r="AN86" s="17">
        <v>3.7137076862373739</v>
      </c>
      <c r="AO86" s="28"/>
      <c r="AP86" s="128"/>
      <c r="AQ86" s="100">
        <f>AN86+(J86*'Economic Model'!C$30*'Economic Model'!C$33/1000)+('Economic Model'!K$61/100)</f>
        <v>4.7859676862373739</v>
      </c>
      <c r="AR86" s="128"/>
      <c r="AS86" s="100">
        <f>AQ86+('Economic Model'!K$58/100)</f>
        <v>5.3838512874494953</v>
      </c>
      <c r="AT86" s="128"/>
      <c r="AU86" s="128"/>
      <c r="AV86" s="98">
        <f t="shared" si="68"/>
        <v>4.1412539046717178</v>
      </c>
      <c r="AW86" s="98"/>
      <c r="AX86" s="98">
        <f t="shared" si="69"/>
        <v>3.5433703034595965</v>
      </c>
      <c r="AY86" s="98"/>
      <c r="AZ86" s="98">
        <f t="shared" si="67"/>
        <v>0.15142458060606501</v>
      </c>
      <c r="BA86" s="98"/>
      <c r="BB86" s="98">
        <f t="shared" si="70"/>
        <v>3.3919457228535324</v>
      </c>
      <c r="BC86" s="57"/>
      <c r="BF86" s="210"/>
      <c r="BG86" s="15"/>
      <c r="BK86" s="298"/>
    </row>
    <row r="87" spans="1:63" ht="13.15" x14ac:dyDescent="0.4">
      <c r="A87" s="8">
        <v>40725</v>
      </c>
      <c r="C87" s="58"/>
      <c r="D87" s="125">
        <f>'Returns per Gal.'!D87</f>
        <v>2.7150000000000003</v>
      </c>
      <c r="E87" s="126"/>
      <c r="F87" s="127">
        <f>'Returns per Gal.'!F87</f>
        <v>191.25</v>
      </c>
      <c r="G87" s="126"/>
      <c r="H87" s="125">
        <f>'Returns per Gal.'!H87</f>
        <v>6.802525000000001</v>
      </c>
      <c r="I87" s="126"/>
      <c r="J87" s="125">
        <f>'Returns per Gal.'!J87</f>
        <v>5.63</v>
      </c>
      <c r="K87" s="134"/>
      <c r="L87" s="100"/>
      <c r="M87" s="100">
        <f>D87*'Economic Model'!C$30</f>
        <v>7.6020000000000003</v>
      </c>
      <c r="N87" s="100"/>
      <c r="O87" s="100">
        <f>F87/2000*'Economic Model'!C$32</f>
        <v>1.6256250000000001</v>
      </c>
      <c r="P87" s="100"/>
      <c r="Q87" s="100">
        <f t="shared" si="63"/>
        <v>9.2276249999999997</v>
      </c>
      <c r="R87" s="100"/>
      <c r="S87" s="100">
        <f t="shared" si="64"/>
        <v>7.543201398787879</v>
      </c>
      <c r="T87" s="112"/>
      <c r="U87" s="101"/>
      <c r="V87" s="100">
        <f>H87+(J87*'Economic Model'!C$30*'Economic Model'!C$33/1000)+('Economic Model'!K$61/100)</f>
        <v>7.8890650000000013</v>
      </c>
      <c r="W87" s="101"/>
      <c r="X87" s="100">
        <f>V87+('Economic Model'!K$58/100)</f>
        <v>8.4869486012121218</v>
      </c>
      <c r="Y87" s="129"/>
      <c r="Z87" s="101"/>
      <c r="AA87" s="100">
        <f t="shared" si="65"/>
        <v>1.3385599999999984</v>
      </c>
      <c r="AB87" s="101"/>
      <c r="AC87" s="100">
        <f t="shared" si="66"/>
        <v>0.74067639878787794</v>
      </c>
      <c r="AD87" s="112"/>
      <c r="AE87" s="128"/>
      <c r="AF87" s="159">
        <f>AC87/('Economic Model'!H$14*(1-'Economic Model'!C$25/100))</f>
        <v>0.22957329083136763</v>
      </c>
      <c r="AG87" s="135"/>
      <c r="AH87" s="128"/>
      <c r="AI87" s="58"/>
      <c r="AJ87" s="287">
        <v>1.1151515151515152</v>
      </c>
      <c r="AK87" s="17"/>
      <c r="AL87" s="100">
        <f t="shared" si="58"/>
        <v>2.6083489094065655</v>
      </c>
      <c r="AM87" s="17"/>
      <c r="AN87" s="17">
        <v>3.7235004245580807</v>
      </c>
      <c r="AO87" s="28"/>
      <c r="AP87" s="128"/>
      <c r="AQ87" s="100">
        <f>AN87+(J87*'Economic Model'!C$30*'Economic Model'!C$33/1000)+('Economic Model'!K$61/100)</f>
        <v>4.810040424558081</v>
      </c>
      <c r="AR87" s="128"/>
      <c r="AS87" s="100">
        <f>AQ87+('Economic Model'!K$58/100)</f>
        <v>5.4079240257702024</v>
      </c>
      <c r="AT87" s="128"/>
      <c r="AU87" s="128"/>
      <c r="AV87" s="98">
        <f t="shared" si="68"/>
        <v>4.4175845754419187</v>
      </c>
      <c r="AW87" s="98"/>
      <c r="AX87" s="98">
        <f t="shared" si="69"/>
        <v>3.8197009742297974</v>
      </c>
      <c r="AY87" s="98"/>
      <c r="AZ87" s="98">
        <f t="shared" si="67"/>
        <v>0.74067639878787794</v>
      </c>
      <c r="BA87" s="98"/>
      <c r="BB87" s="98">
        <f t="shared" si="70"/>
        <v>3.0790245754419203</v>
      </c>
      <c r="BC87" s="57"/>
      <c r="BF87" s="210"/>
      <c r="BG87" s="15"/>
      <c r="BK87" s="298"/>
    </row>
    <row r="88" spans="1:63" s="28" customFormat="1" ht="13.15" x14ac:dyDescent="0.4">
      <c r="A88" s="206">
        <v>40756</v>
      </c>
      <c r="C88" s="58"/>
      <c r="D88" s="125">
        <f>'Returns per Gal.'!D88</f>
        <v>2.8304347826086973</v>
      </c>
      <c r="E88" s="126"/>
      <c r="F88" s="127">
        <f>'Returns per Gal.'!F88</f>
        <v>192.17391304347825</v>
      </c>
      <c r="G88" s="126"/>
      <c r="H88" s="125">
        <f>'Returns per Gal.'!H88</f>
        <v>7.1408967391304348</v>
      </c>
      <c r="I88" s="126"/>
      <c r="J88" s="125">
        <f>'Returns per Gal.'!J88</f>
        <v>5.44</v>
      </c>
      <c r="K88" s="134"/>
      <c r="L88" s="100"/>
      <c r="M88" s="100">
        <f>D88*'Economic Model'!C$30</f>
        <v>7.9252173913043515</v>
      </c>
      <c r="N88" s="100"/>
      <c r="O88" s="100">
        <f>F88/2000*'Economic Model'!C$32</f>
        <v>1.633478260869565</v>
      </c>
      <c r="P88" s="100"/>
      <c r="Q88" s="100">
        <f t="shared" si="63"/>
        <v>9.5586956521739168</v>
      </c>
      <c r="R88" s="100"/>
      <c r="S88" s="100">
        <f t="shared" si="64"/>
        <v>7.8902320509617958</v>
      </c>
      <c r="T88" s="112"/>
      <c r="U88" s="101"/>
      <c r="V88" s="100">
        <f>H88+(J88*'Economic Model'!C$30*'Economic Model'!C$33/1000)+('Economic Model'!K$61/100)</f>
        <v>8.2114767391304344</v>
      </c>
      <c r="W88" s="101"/>
      <c r="X88" s="100">
        <f>V88+('Economic Model'!K$58/100)</f>
        <v>8.8093603403425558</v>
      </c>
      <c r="Y88" s="129"/>
      <c r="Z88" s="101"/>
      <c r="AA88" s="100">
        <f t="shared" si="65"/>
        <v>1.3472189130434824</v>
      </c>
      <c r="AB88" s="101"/>
      <c r="AC88" s="100">
        <f t="shared" si="66"/>
        <v>0.74933531183136104</v>
      </c>
      <c r="AD88" s="112"/>
      <c r="AE88" s="128"/>
      <c r="AF88" s="159">
        <f>AC88/('Economic Model'!H$14*(1-'Economic Model'!C$25/100))</f>
        <v>0.23225712842315294</v>
      </c>
      <c r="AG88" s="135"/>
      <c r="AH88" s="128"/>
      <c r="AI88" s="58"/>
      <c r="AJ88" s="287">
        <v>1.1151515151515152</v>
      </c>
      <c r="AK88" s="17"/>
      <c r="AL88" s="100">
        <f t="shared" si="58"/>
        <v>2.6181416477272728</v>
      </c>
      <c r="AM88" s="17"/>
      <c r="AN88" s="17">
        <v>3.733293162878788</v>
      </c>
      <c r="AP88" s="128"/>
      <c r="AQ88" s="100">
        <f>AN88+(J88*'Economic Model'!C$30*'Economic Model'!C$33/1000)+('Economic Model'!K$61/100)</f>
        <v>4.8038731628787881</v>
      </c>
      <c r="AR88" s="128"/>
      <c r="AS88" s="100">
        <f>AQ88+('Economic Model'!K$58/100)</f>
        <v>5.4017567640909094</v>
      </c>
      <c r="AT88" s="128"/>
      <c r="AU88" s="128"/>
      <c r="AV88" s="98">
        <f t="shared" si="68"/>
        <v>4.7548224892951287</v>
      </c>
      <c r="AW88" s="98"/>
      <c r="AX88" s="98">
        <f t="shared" si="69"/>
        <v>4.1569388880830074</v>
      </c>
      <c r="AY88" s="98"/>
      <c r="AZ88" s="98">
        <f t="shared" si="67"/>
        <v>0.74933531183136104</v>
      </c>
      <c r="BA88" s="98"/>
      <c r="BB88" s="98">
        <f t="shared" si="70"/>
        <v>3.4076035762516468</v>
      </c>
      <c r="BC88" s="57"/>
      <c r="BF88" s="210"/>
      <c r="BG88" s="15"/>
      <c r="BK88" s="298"/>
    </row>
    <row r="89" spans="1:63" ht="13.15" x14ac:dyDescent="0.4">
      <c r="A89" s="8">
        <v>40787</v>
      </c>
      <c r="C89" s="58"/>
      <c r="D89" s="125">
        <f>'Returns per Gal.'!D89</f>
        <v>2.7459523809523807</v>
      </c>
      <c r="E89" s="126"/>
      <c r="F89" s="127">
        <f>'Returns per Gal.'!F89</f>
        <v>198.02500000000001</v>
      </c>
      <c r="G89" s="126"/>
      <c r="H89" s="125">
        <f>'Returns per Gal.'!H89</f>
        <v>6.7983750000000001</v>
      </c>
      <c r="I89" s="126"/>
      <c r="J89" s="125">
        <f>'Returns per Gal.'!J89</f>
        <v>5.43</v>
      </c>
      <c r="K89" s="134"/>
      <c r="L89" s="28"/>
      <c r="M89" s="100">
        <f>D89*'Economic Model'!C$30</f>
        <v>7.6886666666666654</v>
      </c>
      <c r="N89" s="100"/>
      <c r="O89" s="100">
        <f>F89/2000*'Economic Model'!C$32</f>
        <v>1.6832125</v>
      </c>
      <c r="P89" s="100"/>
      <c r="Q89" s="100">
        <f t="shared" si="63"/>
        <v>9.3718791666666661</v>
      </c>
      <c r="R89" s="100"/>
      <c r="S89" s="100">
        <f t="shared" si="64"/>
        <v>7.7042555654545453</v>
      </c>
      <c r="T89" s="112"/>
      <c r="U89" s="101"/>
      <c r="V89" s="100">
        <f>H89+(J89*'Economic Model'!C$30*'Economic Model'!C$33/1000)+('Economic Model'!K$61/100)</f>
        <v>7.8681150000000004</v>
      </c>
      <c r="W89" s="101"/>
      <c r="X89" s="100">
        <f>V89+('Economic Model'!K$58/100)</f>
        <v>8.4659986012121209</v>
      </c>
      <c r="Y89" s="129"/>
      <c r="Z89" s="101"/>
      <c r="AA89" s="100">
        <f t="shared" si="65"/>
        <v>1.5037641666666657</v>
      </c>
      <c r="AB89" s="101"/>
      <c r="AC89" s="100">
        <f t="shared" si="66"/>
        <v>0.90588056545454521</v>
      </c>
      <c r="AD89" s="112"/>
      <c r="AE89" s="128"/>
      <c r="AF89" s="159">
        <f>AC89/('Economic Model'!H$14*(1-'Economic Model'!C$25/100))</f>
        <v>0.28077846526758221</v>
      </c>
      <c r="AG89" s="57"/>
      <c r="AH89" s="28"/>
      <c r="AI89" s="58"/>
      <c r="AJ89" s="287">
        <v>1.2441860465116279</v>
      </c>
      <c r="AK89" s="17"/>
      <c r="AL89" s="100">
        <f t="shared" ref="AL89:AL105" si="71">AN89-AJ89</f>
        <v>2.6361143126968263</v>
      </c>
      <c r="AM89" s="17"/>
      <c r="AN89" s="17">
        <v>3.8803003592084542</v>
      </c>
      <c r="AO89" s="28"/>
      <c r="AP89" s="28"/>
      <c r="AQ89" s="100">
        <f>AN89+(J89*'Economic Model'!C$30*'Economic Model'!C$33/1000)+('Economic Model'!K$61/100)</f>
        <v>4.9500403592084545</v>
      </c>
      <c r="AR89" s="128"/>
      <c r="AS89" s="100">
        <f>AQ89+('Economic Model'!K$58/100)</f>
        <v>5.5479239604205759</v>
      </c>
      <c r="AT89" s="128"/>
      <c r="AU89" s="128"/>
      <c r="AV89" s="98">
        <f t="shared" si="68"/>
        <v>4.4218388074582116</v>
      </c>
      <c r="AW89" s="98"/>
      <c r="AX89" s="98">
        <f t="shared" si="69"/>
        <v>3.8239552062460902</v>
      </c>
      <c r="AY89" s="98"/>
      <c r="AZ89" s="98">
        <f t="shared" si="67"/>
        <v>0.90588056545454521</v>
      </c>
      <c r="BA89" s="98"/>
      <c r="BB89" s="98">
        <f t="shared" si="70"/>
        <v>2.9180746407915459</v>
      </c>
      <c r="BC89" s="57"/>
      <c r="BF89" s="210"/>
      <c r="BG89" s="15"/>
      <c r="BK89" s="298"/>
    </row>
    <row r="90" spans="1:63" ht="13.15" x14ac:dyDescent="0.4">
      <c r="A90" s="8">
        <v>40817</v>
      </c>
      <c r="C90" s="58"/>
      <c r="D90" s="125">
        <f>'Returns per Gal.'!D90</f>
        <v>2.5959523809523826</v>
      </c>
      <c r="E90" s="126"/>
      <c r="F90" s="127">
        <f>'Returns per Gal.'!F90</f>
        <v>197.95238095238096</v>
      </c>
      <c r="G90" s="126"/>
      <c r="H90" s="125">
        <f>'Returns per Gal.'!H90</f>
        <v>6.1482619047619025</v>
      </c>
      <c r="I90" s="126"/>
      <c r="J90" s="125">
        <f>'Returns per Gal.'!J90</f>
        <v>5.2</v>
      </c>
      <c r="K90" s="134"/>
      <c r="L90" s="28"/>
      <c r="M90" s="100">
        <f>D90*'Economic Model'!C$30</f>
        <v>7.2686666666666708</v>
      </c>
      <c r="N90" s="100"/>
      <c r="O90" s="100">
        <f>F90/2000*'Economic Model'!C$32</f>
        <v>1.6825952380952383</v>
      </c>
      <c r="P90" s="100"/>
      <c r="Q90" s="100">
        <f t="shared" ref="Q90:Q95" si="72">M90+O90</f>
        <v>8.9512619047619086</v>
      </c>
      <c r="R90" s="100"/>
      <c r="S90" s="100">
        <f t="shared" ref="S90:S95" si="73">Q90-X90+H90</f>
        <v>7.3029583035497874</v>
      </c>
      <c r="T90" s="112"/>
      <c r="U90" s="101"/>
      <c r="V90" s="100">
        <f>H90+(J90*'Economic Model'!C$30*'Economic Model'!C$33/1000)+('Economic Model'!K$61/100)</f>
        <v>7.1986819047619024</v>
      </c>
      <c r="W90" s="101"/>
      <c r="X90" s="100">
        <f>V90+('Economic Model'!K$58/100)</f>
        <v>7.7965655059740238</v>
      </c>
      <c r="Y90" s="129"/>
      <c r="Z90" s="101"/>
      <c r="AA90" s="100">
        <f t="shared" ref="AA90:AA95" si="74">Q90-V90</f>
        <v>1.7525800000000062</v>
      </c>
      <c r="AB90" s="101"/>
      <c r="AC90" s="100">
        <f t="shared" ref="AC90:AC95" si="75">Q90-X90</f>
        <v>1.1546963987878849</v>
      </c>
      <c r="AD90" s="112"/>
      <c r="AE90" s="128"/>
      <c r="AF90" s="159">
        <f>AC90/('Economic Model'!H$14*(1-'Economic Model'!C$25/100))</f>
        <v>0.35789914814982821</v>
      </c>
      <c r="AG90" s="135"/>
      <c r="AH90" s="128"/>
      <c r="AI90" s="133"/>
      <c r="AJ90" s="287">
        <v>1.2441860465116279</v>
      </c>
      <c r="AK90" s="100"/>
      <c r="AL90" s="100">
        <f t="shared" si="71"/>
        <v>2.6461930149285369</v>
      </c>
      <c r="AM90" s="100"/>
      <c r="AN90" s="17">
        <v>3.8903790614401648</v>
      </c>
      <c r="AO90" s="128"/>
      <c r="AP90" s="128"/>
      <c r="AQ90" s="100">
        <f>AN90+(J90*'Economic Model'!C$30*'Economic Model'!C$33/1000)+('Economic Model'!K$61/100)</f>
        <v>4.9407990614401651</v>
      </c>
      <c r="AR90" s="128"/>
      <c r="AS90" s="100">
        <f>AQ90+('Economic Model'!K$58/100)</f>
        <v>5.5386826626522865</v>
      </c>
      <c r="AT90" s="128"/>
      <c r="AU90" s="128"/>
      <c r="AV90" s="98">
        <f t="shared" ref="AV90:AV95" si="76">Q90-AQ90</f>
        <v>4.0104628433217435</v>
      </c>
      <c r="AW90" s="98"/>
      <c r="AX90" s="98">
        <f t="shared" ref="AX90:AX95" si="77">Q90-AS90</f>
        <v>3.4125792421096222</v>
      </c>
      <c r="AY90" s="98"/>
      <c r="AZ90" s="98">
        <f t="shared" ref="AZ90:AZ95" si="78">S90-H90</f>
        <v>1.1546963987878849</v>
      </c>
      <c r="BA90" s="98"/>
      <c r="BB90" s="98">
        <f t="shared" ref="BB90:BB95" si="79">H90-AN90</f>
        <v>2.2578828433217377</v>
      </c>
      <c r="BC90" s="57"/>
      <c r="BF90" s="210"/>
      <c r="BG90" s="15"/>
      <c r="BK90" s="298"/>
    </row>
    <row r="91" spans="1:63" ht="13.15" x14ac:dyDescent="0.4">
      <c r="A91" s="8">
        <v>40848</v>
      </c>
      <c r="C91" s="58"/>
      <c r="D91" s="125">
        <f>'Returns per Gal.'!D91</f>
        <v>2.8220454545454561</v>
      </c>
      <c r="E91" s="126"/>
      <c r="F91" s="127">
        <f>'Returns per Gal.'!F91</f>
        <v>214.57142857142858</v>
      </c>
      <c r="G91" s="126"/>
      <c r="H91" s="125">
        <f>'Returns per Gal.'!H91</f>
        <v>6.1357738095238101</v>
      </c>
      <c r="I91" s="126"/>
      <c r="J91" s="125">
        <f>'Returns per Gal.'!J91</f>
        <v>5.75</v>
      </c>
      <c r="K91" s="134"/>
      <c r="L91" s="28"/>
      <c r="M91" s="100">
        <f>D91*'Economic Model'!C$30</f>
        <v>7.9017272727272765</v>
      </c>
      <c r="N91" s="100"/>
      <c r="O91" s="100">
        <f>F91/2000*'Economic Model'!C$32</f>
        <v>1.8238571428571428</v>
      </c>
      <c r="P91" s="100"/>
      <c r="Q91" s="100">
        <f t="shared" si="72"/>
        <v>9.7255844155844198</v>
      </c>
      <c r="R91" s="100"/>
      <c r="S91" s="100">
        <f t="shared" si="73"/>
        <v>8.0310808143722987</v>
      </c>
      <c r="T91" s="112"/>
      <c r="U91" s="101"/>
      <c r="V91" s="100">
        <f>H91+(J91*'Economic Model'!C$30*'Economic Model'!C$33/1000)+('Economic Model'!K$61/100)</f>
        <v>7.2323938095238098</v>
      </c>
      <c r="W91" s="101"/>
      <c r="X91" s="100">
        <f>V91+('Economic Model'!K$58/100)</f>
        <v>7.8302774107359312</v>
      </c>
      <c r="Y91" s="129"/>
      <c r="Z91" s="101"/>
      <c r="AA91" s="100">
        <f t="shared" si="74"/>
        <v>2.4931906060606099</v>
      </c>
      <c r="AB91" s="101"/>
      <c r="AC91" s="100">
        <f t="shared" si="75"/>
        <v>1.8953070048484886</v>
      </c>
      <c r="AD91" s="112"/>
      <c r="AE91" s="128"/>
      <c r="AF91" s="159">
        <f>AC91/('Economic Model'!H$14*(1-'Economic Model'!C$25/100))</f>
        <v>0.58745204646843607</v>
      </c>
      <c r="AG91" s="135"/>
      <c r="AH91" s="128"/>
      <c r="AI91" s="58"/>
      <c r="AJ91" s="287">
        <v>1.2441860465116279</v>
      </c>
      <c r="AK91" s="17"/>
      <c r="AL91" s="100">
        <f t="shared" si="71"/>
        <v>2.656271717160247</v>
      </c>
      <c r="AM91" s="17"/>
      <c r="AN91" s="17">
        <v>3.9004577636718749</v>
      </c>
      <c r="AO91" s="28"/>
      <c r="AP91" s="128"/>
      <c r="AQ91" s="100">
        <f>AN91+(J91*'Economic Model'!C$30*'Economic Model'!C$33/1000)+('Economic Model'!K$61/100)</f>
        <v>4.9970777636718751</v>
      </c>
      <c r="AR91" s="128"/>
      <c r="AS91" s="100">
        <f>AQ91+('Economic Model'!K$58/100)</f>
        <v>5.5949613648839964</v>
      </c>
      <c r="AT91" s="128"/>
      <c r="AU91" s="128"/>
      <c r="AV91" s="98">
        <f t="shared" si="76"/>
        <v>4.7285066519125447</v>
      </c>
      <c r="AW91" s="98"/>
      <c r="AX91" s="98">
        <f t="shared" si="77"/>
        <v>4.1306230507004233</v>
      </c>
      <c r="AY91" s="98"/>
      <c r="AZ91" s="98">
        <f t="shared" si="78"/>
        <v>1.8953070048484886</v>
      </c>
      <c r="BA91" s="98"/>
      <c r="BB91" s="98">
        <f t="shared" si="79"/>
        <v>2.2353160458519352</v>
      </c>
      <c r="BC91" s="57"/>
      <c r="BF91" s="210"/>
      <c r="BG91" s="15"/>
      <c r="BK91" s="298"/>
    </row>
    <row r="92" spans="1:63" ht="13.15" x14ac:dyDescent="0.4">
      <c r="A92" s="75">
        <v>40878</v>
      </c>
      <c r="B92" s="30"/>
      <c r="C92" s="63"/>
      <c r="D92" s="136">
        <f>'Returns per Gal.'!D92</f>
        <v>2.3129545454545455</v>
      </c>
      <c r="E92" s="137"/>
      <c r="F92" s="138">
        <f>'Returns per Gal.'!F92</f>
        <v>190.04761904761904</v>
      </c>
      <c r="G92" s="137"/>
      <c r="H92" s="136">
        <f>'Returns per Gal.'!H92</f>
        <v>5.8892857142857151</v>
      </c>
      <c r="I92" s="137"/>
      <c r="J92" s="136">
        <f>'Returns per Gal.'!J92</f>
        <v>5.49</v>
      </c>
      <c r="K92" s="144"/>
      <c r="L92" s="30"/>
      <c r="M92" s="104">
        <f>D92*'Economic Model'!C$30</f>
        <v>6.4762727272727272</v>
      </c>
      <c r="N92" s="104"/>
      <c r="O92" s="104">
        <f>F92/2000*'Economic Model'!C$32</f>
        <v>1.615404761904762</v>
      </c>
      <c r="P92" s="104"/>
      <c r="Q92" s="104">
        <f t="shared" si="72"/>
        <v>8.0916774891774885</v>
      </c>
      <c r="R92" s="104"/>
      <c r="S92" s="104">
        <f t="shared" si="73"/>
        <v>6.4190138879653675</v>
      </c>
      <c r="T92" s="114"/>
      <c r="U92" s="105"/>
      <c r="V92" s="104">
        <f>H92+(J92*'Economic Model'!C$30*'Economic Model'!C$33/1000)+('Economic Model'!K$61/100)</f>
        <v>6.9640657142857147</v>
      </c>
      <c r="W92" s="105"/>
      <c r="X92" s="104">
        <f>V92+('Economic Model'!K$58/100)</f>
        <v>7.5619493154978361</v>
      </c>
      <c r="Y92" s="140"/>
      <c r="Z92" s="105"/>
      <c r="AA92" s="104">
        <f t="shared" si="74"/>
        <v>1.1276117748917738</v>
      </c>
      <c r="AB92" s="105"/>
      <c r="AC92" s="104">
        <f t="shared" si="75"/>
        <v>0.52972817367965241</v>
      </c>
      <c r="AD92" s="114"/>
      <c r="AE92" s="139"/>
      <c r="AF92" s="160">
        <f>AC92/('Economic Model'!H$14*(1-'Economic Model'!C$25/100))</f>
        <v>0.16418970589146087</v>
      </c>
      <c r="AG92" s="145"/>
      <c r="AH92" s="139"/>
      <c r="AI92" s="63"/>
      <c r="AJ92" s="288">
        <v>1.2441860465116279</v>
      </c>
      <c r="AK92" s="72"/>
      <c r="AL92" s="104">
        <f t="shared" si="71"/>
        <v>2.6663504193919572</v>
      </c>
      <c r="AM92" s="72"/>
      <c r="AN92" s="72">
        <v>3.9105364659035851</v>
      </c>
      <c r="AO92" s="30"/>
      <c r="AP92" s="139"/>
      <c r="AQ92" s="104">
        <f>AN92+(J92*'Economic Model'!C$30*'Economic Model'!C$33/1000)+('Economic Model'!K$61/100)</f>
        <v>4.9853164659035851</v>
      </c>
      <c r="AR92" s="139"/>
      <c r="AS92" s="104">
        <f>AQ92+('Economic Model'!K$58/100)</f>
        <v>5.5832000671157065</v>
      </c>
      <c r="AT92" s="139"/>
      <c r="AU92" s="139"/>
      <c r="AV92" s="99">
        <f t="shared" si="76"/>
        <v>3.1063610232739034</v>
      </c>
      <c r="AW92" s="99"/>
      <c r="AX92" s="99">
        <f t="shared" si="77"/>
        <v>2.508477422061782</v>
      </c>
      <c r="AY92" s="99"/>
      <c r="AZ92" s="99">
        <f t="shared" si="78"/>
        <v>0.52972817367965241</v>
      </c>
      <c r="BA92" s="99"/>
      <c r="BB92" s="99">
        <f t="shared" si="79"/>
        <v>1.9787492483821301</v>
      </c>
      <c r="BC92" s="71"/>
      <c r="BF92" s="210"/>
      <c r="BG92" s="15"/>
      <c r="BK92" s="298"/>
    </row>
    <row r="93" spans="1:63" ht="13.15" x14ac:dyDescent="0.4">
      <c r="A93" s="22">
        <v>40909</v>
      </c>
      <c r="C93" s="58"/>
      <c r="D93" s="125">
        <f>'Returns per Gal.'!D93</f>
        <v>2.1313636363636368</v>
      </c>
      <c r="E93" s="126"/>
      <c r="F93" s="127">
        <f>'Returns per Gal.'!F93</f>
        <v>186.75624999999999</v>
      </c>
      <c r="G93" s="126"/>
      <c r="H93" s="125">
        <f>'Returns per Gal.'!H93</f>
        <v>6.1923125000000008</v>
      </c>
      <c r="I93" s="126"/>
      <c r="J93" s="125">
        <f>'Returns per Gal.'!J93</f>
        <v>5.49</v>
      </c>
      <c r="K93" s="134"/>
      <c r="L93" s="28"/>
      <c r="M93" s="100">
        <f>D93*'Economic Model'!C$30</f>
        <v>5.967818181818183</v>
      </c>
      <c r="N93" s="100"/>
      <c r="O93" s="100">
        <f>F93/2000*'Economic Model'!C$32</f>
        <v>1.587428125</v>
      </c>
      <c r="P93" s="100"/>
      <c r="Q93" s="100">
        <f t="shared" si="72"/>
        <v>7.5552463068181828</v>
      </c>
      <c r="R93" s="100"/>
      <c r="S93" s="100">
        <f t="shared" si="73"/>
        <v>5.8825827056060618</v>
      </c>
      <c r="T93" s="112"/>
      <c r="U93" s="101"/>
      <c r="V93" s="100">
        <f>H93+(J93*'Economic Model'!C$30*'Economic Model'!C$33/1000)+('Economic Model'!K$61/100)</f>
        <v>7.2670925000000004</v>
      </c>
      <c r="W93" s="101"/>
      <c r="X93" s="100">
        <f>V93+('Economic Model'!K$58/100)</f>
        <v>7.8649761012121218</v>
      </c>
      <c r="Y93" s="129"/>
      <c r="Z93" s="101"/>
      <c r="AA93" s="100">
        <f t="shared" si="74"/>
        <v>0.28815380681818237</v>
      </c>
      <c r="AB93" s="101"/>
      <c r="AC93" s="100">
        <f t="shared" si="75"/>
        <v>-0.309729794393939</v>
      </c>
      <c r="AD93" s="112"/>
      <c r="AE93" s="128"/>
      <c r="AF93" s="159">
        <f>AC93/('Economic Model'!H$14*(1-'Economic Model'!C$25/100))</f>
        <v>-9.6001017831679816E-2</v>
      </c>
      <c r="AG93" s="135"/>
      <c r="AH93" s="128"/>
      <c r="AI93" s="58"/>
      <c r="AJ93" s="287">
        <v>1.2441860465116279</v>
      </c>
      <c r="AK93" s="17"/>
      <c r="AL93" s="100">
        <f t="shared" si="71"/>
        <v>2.6764291216236673</v>
      </c>
      <c r="AM93" s="17"/>
      <c r="AN93" s="17">
        <v>3.9206151681352952</v>
      </c>
      <c r="AO93" s="28"/>
      <c r="AP93" s="128"/>
      <c r="AQ93" s="100">
        <f>AN93+(J93*'Economic Model'!C$30*'Economic Model'!C$33/1000)+('Economic Model'!K$61/100)</f>
        <v>4.9953951681352953</v>
      </c>
      <c r="AR93" s="128"/>
      <c r="AS93" s="100">
        <f>AQ93+('Economic Model'!K$58/100)</f>
        <v>5.5932787693474166</v>
      </c>
      <c r="AT93" s="128"/>
      <c r="AU93" s="128"/>
      <c r="AV93" s="98">
        <f t="shared" si="76"/>
        <v>2.5598511386828875</v>
      </c>
      <c r="AW93" s="98"/>
      <c r="AX93" s="98">
        <f t="shared" si="77"/>
        <v>1.9619675374707661</v>
      </c>
      <c r="AY93" s="98"/>
      <c r="AZ93" s="98">
        <f t="shared" si="78"/>
        <v>-0.309729794393939</v>
      </c>
      <c r="BA93" s="98"/>
      <c r="BB93" s="98">
        <f t="shared" si="79"/>
        <v>2.2716973318647056</v>
      </c>
      <c r="BC93" s="57"/>
      <c r="BF93" s="210"/>
      <c r="BG93" s="15"/>
      <c r="BK93" s="298"/>
    </row>
    <row r="94" spans="1:63" ht="13.15" x14ac:dyDescent="0.4">
      <c r="A94" s="8">
        <v>40940</v>
      </c>
      <c r="C94" s="58"/>
      <c r="D94" s="125">
        <f>'Returns per Gal.'!D94</f>
        <v>2.0895238095238104</v>
      </c>
      <c r="E94" s="126"/>
      <c r="F94" s="127">
        <f>'Returns per Gal.'!F94</f>
        <v>194.61250000000001</v>
      </c>
      <c r="G94" s="126"/>
      <c r="H94" s="125">
        <f>'Returns per Gal.'!H94</f>
        <v>6.3003625000000012</v>
      </c>
      <c r="I94" s="126"/>
      <c r="J94" s="125">
        <f>'Returns per Gal.'!J94</f>
        <v>5.24</v>
      </c>
      <c r="K94" s="134"/>
      <c r="L94" s="28"/>
      <c r="M94" s="100">
        <f>D94*'Economic Model'!C$30</f>
        <v>5.8506666666666689</v>
      </c>
      <c r="N94" s="100"/>
      <c r="O94" s="100">
        <f>F94/2000*'Economic Model'!C$32</f>
        <v>1.6542062500000001</v>
      </c>
      <c r="P94" s="100"/>
      <c r="Q94" s="100">
        <f t="shared" si="72"/>
        <v>7.5048729166666686</v>
      </c>
      <c r="R94" s="100"/>
      <c r="S94" s="100">
        <f t="shared" si="73"/>
        <v>5.8532093154545475</v>
      </c>
      <c r="T94" s="112"/>
      <c r="U94" s="101"/>
      <c r="V94" s="100">
        <f>H94+(J94*'Economic Model'!C$30*'Economic Model'!C$33/1000)+('Economic Model'!K$61/100)</f>
        <v>7.3541425000000009</v>
      </c>
      <c r="W94" s="101"/>
      <c r="X94" s="100">
        <f>V94+('Economic Model'!K$58/100)</f>
        <v>7.9520261012121223</v>
      </c>
      <c r="Y94" s="129"/>
      <c r="Z94" s="101"/>
      <c r="AA94" s="100">
        <f t="shared" si="74"/>
        <v>0.15073041666666764</v>
      </c>
      <c r="AB94" s="101"/>
      <c r="AC94" s="100">
        <f t="shared" si="75"/>
        <v>-0.44715318454545372</v>
      </c>
      <c r="AD94" s="112"/>
      <c r="AE94" s="128"/>
      <c r="AF94" s="159">
        <f>AC94/('Economic Model'!H$14*(1-'Economic Model'!C$25/100))</f>
        <v>-0.13859551654382446</v>
      </c>
      <c r="AG94" s="135"/>
      <c r="AH94" s="128"/>
      <c r="AI94" s="58"/>
      <c r="AJ94" s="287">
        <v>1.2441860465116279</v>
      </c>
      <c r="AK94" s="17"/>
      <c r="AL94" s="100">
        <f t="shared" si="71"/>
        <v>2.6865078238553779</v>
      </c>
      <c r="AM94" s="17"/>
      <c r="AN94" s="17">
        <v>3.9306938703670058</v>
      </c>
      <c r="AO94" s="28"/>
      <c r="AP94" s="128"/>
      <c r="AQ94" s="100">
        <f>AN94+(J94*'Economic Model'!C$30*'Economic Model'!C$33/1000)+('Economic Model'!K$61/100)</f>
        <v>4.9844738703670055</v>
      </c>
      <c r="AR94" s="128"/>
      <c r="AS94" s="100">
        <f>AQ94+('Economic Model'!K$58/100)</f>
        <v>5.5823574715791269</v>
      </c>
      <c r="AT94" s="128"/>
      <c r="AU94" s="128"/>
      <c r="AV94" s="98">
        <f t="shared" si="76"/>
        <v>2.520399046299663</v>
      </c>
      <c r="AW94" s="98"/>
      <c r="AX94" s="98">
        <f t="shared" si="77"/>
        <v>1.9225154450875417</v>
      </c>
      <c r="AY94" s="98"/>
      <c r="AZ94" s="98">
        <f t="shared" si="78"/>
        <v>-0.44715318454545372</v>
      </c>
      <c r="BA94" s="98"/>
      <c r="BB94" s="98">
        <f t="shared" si="79"/>
        <v>2.3696686296329954</v>
      </c>
      <c r="BC94" s="57"/>
      <c r="BF94" s="210"/>
      <c r="BG94" s="15"/>
      <c r="BK94" s="298"/>
    </row>
    <row r="95" spans="1:63" ht="13.15" x14ac:dyDescent="0.4">
      <c r="A95" s="8">
        <v>40969</v>
      </c>
      <c r="C95" s="58"/>
      <c r="D95" s="125">
        <f>'Returns per Gal.'!D95</f>
        <v>2.1806818181818177</v>
      </c>
      <c r="E95" s="126"/>
      <c r="F95" s="127">
        <f>'Returns per Gal.'!F95</f>
        <v>203.38068181818181</v>
      </c>
      <c r="G95" s="126"/>
      <c r="H95" s="125">
        <f>'Returns per Gal.'!H95</f>
        <v>6.3997727272727269</v>
      </c>
      <c r="I95" s="126"/>
      <c r="J95" s="125">
        <f>'Returns per Gal.'!J95</f>
        <v>5.26</v>
      </c>
      <c r="K95" s="134"/>
      <c r="L95" s="28"/>
      <c r="M95" s="100">
        <f>D95*'Economic Model'!C$30</f>
        <v>6.1059090909090896</v>
      </c>
      <c r="N95" s="100"/>
      <c r="O95" s="100">
        <f>F95/2000*'Economic Model'!C$32</f>
        <v>1.7287357954545453</v>
      </c>
      <c r="P95" s="100"/>
      <c r="Q95" s="100">
        <f t="shared" si="72"/>
        <v>7.8346448863636349</v>
      </c>
      <c r="R95" s="100"/>
      <c r="S95" s="100">
        <f t="shared" si="73"/>
        <v>6.1813012851515143</v>
      </c>
      <c r="T95" s="112"/>
      <c r="U95" s="101"/>
      <c r="V95" s="100">
        <f>H95+(J95*'Economic Model'!C$30*'Economic Model'!C$33/1000)+('Economic Model'!K$61/100)</f>
        <v>7.455232727272727</v>
      </c>
      <c r="W95" s="101"/>
      <c r="X95" s="100">
        <f>V95+('Economic Model'!K$58/100)</f>
        <v>8.0531163284848475</v>
      </c>
      <c r="Y95" s="129"/>
      <c r="Z95" s="101"/>
      <c r="AA95" s="100">
        <f t="shared" si="74"/>
        <v>0.37941215909090786</v>
      </c>
      <c r="AB95" s="101"/>
      <c r="AC95" s="100">
        <f t="shared" si="75"/>
        <v>-0.21847144212121261</v>
      </c>
      <c r="AD95" s="112"/>
      <c r="AE95" s="128"/>
      <c r="AF95" s="159">
        <f>AC95/('Economic Model'!H$14*(1-'Economic Model'!C$25/100))</f>
        <v>-6.7715412564138391E-2</v>
      </c>
      <c r="AG95" s="135"/>
      <c r="AH95" s="128"/>
      <c r="AI95" s="58"/>
      <c r="AJ95" s="287">
        <v>1.2441860465116279</v>
      </c>
      <c r="AK95" s="17"/>
      <c r="AL95" s="100">
        <f t="shared" si="71"/>
        <v>2.696586526087088</v>
      </c>
      <c r="AM95" s="17"/>
      <c r="AN95" s="17">
        <v>3.9407725725987159</v>
      </c>
      <c r="AO95" s="28"/>
      <c r="AP95" s="128"/>
      <c r="AQ95" s="100">
        <f>AN95+(J95*'Economic Model'!C$30*'Economic Model'!C$33/1000)+('Economic Model'!K$61/100)</f>
        <v>4.996232572598716</v>
      </c>
      <c r="AR95" s="128"/>
      <c r="AS95" s="100">
        <f>AQ95+('Economic Model'!K$58/100)</f>
        <v>5.5941161738108374</v>
      </c>
      <c r="AT95" s="128"/>
      <c r="AU95" s="128"/>
      <c r="AV95" s="98">
        <f t="shared" si="76"/>
        <v>2.8384123137649189</v>
      </c>
      <c r="AW95" s="98"/>
      <c r="AX95" s="98">
        <f t="shared" si="77"/>
        <v>2.2405287125527975</v>
      </c>
      <c r="AY95" s="98"/>
      <c r="AZ95" s="98">
        <f t="shared" si="78"/>
        <v>-0.21847144212121261</v>
      </c>
      <c r="BA95" s="98"/>
      <c r="BB95" s="98">
        <f t="shared" si="79"/>
        <v>2.459000154674011</v>
      </c>
      <c r="BC95" s="57"/>
      <c r="BF95" s="210"/>
      <c r="BG95" s="15"/>
      <c r="BK95" s="298"/>
    </row>
    <row r="96" spans="1:63" ht="13.15" x14ac:dyDescent="0.4">
      <c r="A96" s="8">
        <v>41000</v>
      </c>
      <c r="C96" s="58"/>
      <c r="D96" s="125">
        <f>'Returns per Gal.'!D96</f>
        <v>2.1514285714285726</v>
      </c>
      <c r="E96" s="126"/>
      <c r="F96" s="127">
        <f>'Returns per Gal.'!F96</f>
        <v>208.34375</v>
      </c>
      <c r="G96" s="126"/>
      <c r="H96" s="125">
        <f>'Returns per Gal.'!H96</f>
        <v>6.2756249999999989</v>
      </c>
      <c r="I96" s="126"/>
      <c r="J96" s="125">
        <f>'Returns per Gal.'!J96</f>
        <v>3.7</v>
      </c>
      <c r="K96" s="134"/>
      <c r="L96" s="28"/>
      <c r="M96" s="100">
        <f>D96*'Economic Model'!C$30</f>
        <v>6.0240000000000027</v>
      </c>
      <c r="N96" s="100"/>
      <c r="O96" s="100">
        <f>F96/2000*'Economic Model'!C$32</f>
        <v>1.770921875</v>
      </c>
      <c r="P96" s="100"/>
      <c r="Q96" s="100">
        <f t="shared" ref="Q96:Q105" si="80">M96+O96</f>
        <v>7.7949218750000027</v>
      </c>
      <c r="R96" s="100"/>
      <c r="S96" s="100">
        <f t="shared" ref="S96:S105" si="81">Q96-X96+H96</f>
        <v>6.2726182737878817</v>
      </c>
      <c r="T96" s="112"/>
      <c r="U96" s="101"/>
      <c r="V96" s="100">
        <f>H96+(J96*'Economic Model'!C$30*'Economic Model'!C$33/1000)+('Economic Model'!K$61/100)</f>
        <v>7.2000449999999985</v>
      </c>
      <c r="W96" s="101"/>
      <c r="X96" s="100">
        <f>V96+('Economic Model'!K$58/100)</f>
        <v>7.7979286012121198</v>
      </c>
      <c r="Y96" s="129"/>
      <c r="Z96" s="101"/>
      <c r="AA96" s="100">
        <f t="shared" ref="AA96:AA105" si="82">Q96-V96</f>
        <v>0.59487687500000419</v>
      </c>
      <c r="AB96" s="101"/>
      <c r="AC96" s="100">
        <f t="shared" ref="AC96:AC105" si="83">Q96-X96</f>
        <v>-3.0067262121171723E-3</v>
      </c>
      <c r="AD96" s="112"/>
      <c r="AE96" s="128"/>
      <c r="AF96" s="159">
        <f>AC96/('Economic Model'!H$14*(1-'Economic Model'!C$25/100))</f>
        <v>-9.3193739165213561E-4</v>
      </c>
      <c r="AG96" s="135"/>
      <c r="AH96" s="128"/>
      <c r="AI96" s="58"/>
      <c r="AJ96" s="287">
        <v>1.2441860465116279</v>
      </c>
      <c r="AK96" s="17"/>
      <c r="AL96" s="100">
        <f t="shared" si="71"/>
        <v>2.7066652283187982</v>
      </c>
      <c r="AM96" s="17"/>
      <c r="AN96" s="17">
        <v>3.9508512748304261</v>
      </c>
      <c r="AO96" s="28"/>
      <c r="AP96" s="128"/>
      <c r="AQ96" s="100">
        <f>AN96+(J96*'Economic Model'!C$30*'Economic Model'!C$33/1000)+('Economic Model'!K$61/100)</f>
        <v>4.8752712748304257</v>
      </c>
      <c r="AR96" s="128"/>
      <c r="AS96" s="100">
        <f>AQ96+('Economic Model'!K$58/100)</f>
        <v>5.473154876042547</v>
      </c>
      <c r="AT96" s="128"/>
      <c r="AU96" s="128"/>
      <c r="AV96" s="98">
        <f t="shared" ref="AV96:AV105" si="84">Q96-AQ96</f>
        <v>2.919650600169577</v>
      </c>
      <c r="AW96" s="98"/>
      <c r="AX96" s="98">
        <f t="shared" ref="AX96:AX105" si="85">Q96-AS96</f>
        <v>2.3217669989574556</v>
      </c>
      <c r="AY96" s="98"/>
      <c r="AZ96" s="98">
        <f t="shared" ref="AZ96:AZ105" si="86">S96-H96</f>
        <v>-3.0067262121171723E-3</v>
      </c>
      <c r="BA96" s="98"/>
      <c r="BB96" s="98">
        <f t="shared" ref="BB96:BB105" si="87">H96-AN96</f>
        <v>2.3247737251695728</v>
      </c>
      <c r="BC96" s="57"/>
      <c r="BD96" s="28"/>
      <c r="BE96" s="28"/>
      <c r="BF96" s="210"/>
      <c r="BG96" s="15"/>
      <c r="BK96" s="298"/>
    </row>
    <row r="97" spans="1:63" ht="13.15" x14ac:dyDescent="0.4">
      <c r="A97" s="8">
        <v>41030</v>
      </c>
      <c r="C97" s="58"/>
      <c r="D97" s="125">
        <f>'Returns per Gal.'!D97</f>
        <v>2.106818181818181</v>
      </c>
      <c r="E97" s="126"/>
      <c r="F97" s="127">
        <f>'Returns per Gal.'!F97</f>
        <v>215.83333333333334</v>
      </c>
      <c r="G97" s="126"/>
      <c r="H97" s="125">
        <f>'Returns per Gal.'!H97</f>
        <v>6.2820238095238112</v>
      </c>
      <c r="I97" s="126"/>
      <c r="J97" s="125">
        <f>'Returns per Gal.'!J97</f>
        <v>3.3</v>
      </c>
      <c r="K97" s="134"/>
      <c r="L97" s="28"/>
      <c r="M97" s="100">
        <f>D97*'Economic Model'!C$30</f>
        <v>5.8990909090909067</v>
      </c>
      <c r="N97" s="100"/>
      <c r="O97" s="100">
        <f>F97/2000*'Economic Model'!C$32</f>
        <v>1.8345833333333335</v>
      </c>
      <c r="P97" s="100"/>
      <c r="Q97" s="100">
        <f t="shared" si="80"/>
        <v>7.7336742424242404</v>
      </c>
      <c r="R97" s="100"/>
      <c r="S97" s="100">
        <f t="shared" si="81"/>
        <v>6.2449706412121193</v>
      </c>
      <c r="T97" s="112"/>
      <c r="U97" s="101"/>
      <c r="V97" s="100">
        <f>H97+(J97*'Economic Model'!C$30*'Economic Model'!C$33/1000)+('Economic Model'!K$61/100)</f>
        <v>7.172843809523811</v>
      </c>
      <c r="W97" s="101"/>
      <c r="X97" s="100">
        <f>V97+('Economic Model'!K$58/100)</f>
        <v>7.7707274107359323</v>
      </c>
      <c r="Y97" s="129"/>
      <c r="Z97" s="101"/>
      <c r="AA97" s="100">
        <f t="shared" si="82"/>
        <v>0.56083043290042944</v>
      </c>
      <c r="AB97" s="101"/>
      <c r="AC97" s="100">
        <f t="shared" si="83"/>
        <v>-3.705316831169192E-2</v>
      </c>
      <c r="AD97" s="112"/>
      <c r="AE97" s="128"/>
      <c r="AF97" s="159">
        <f>AC97/('Economic Model'!H$14*(1-'Economic Model'!C$25/100))</f>
        <v>-1.148466158630743E-2</v>
      </c>
      <c r="AG97" s="57"/>
      <c r="AH97" s="28"/>
      <c r="AI97" s="58"/>
      <c r="AJ97" s="287">
        <v>1.2441860465116279</v>
      </c>
      <c r="AK97" s="17"/>
      <c r="AL97" s="100">
        <f t="shared" si="71"/>
        <v>2.7167439305505088</v>
      </c>
      <c r="AM97" s="17"/>
      <c r="AN97" s="17">
        <v>3.9609299770621367</v>
      </c>
      <c r="AO97" s="28"/>
      <c r="AP97" s="28"/>
      <c r="AQ97" s="100">
        <f>AN97+(J97*'Economic Model'!C$30*'Economic Model'!C$33/1000)+('Economic Model'!K$61/100)</f>
        <v>4.8517499770621368</v>
      </c>
      <c r="AR97" s="128"/>
      <c r="AS97" s="100">
        <f>AQ97+('Economic Model'!K$58/100)</f>
        <v>5.4496335782742582</v>
      </c>
      <c r="AT97" s="128"/>
      <c r="AU97" s="128"/>
      <c r="AV97" s="98">
        <f t="shared" si="84"/>
        <v>2.8819242653621036</v>
      </c>
      <c r="AW97" s="98"/>
      <c r="AX97" s="98">
        <f t="shared" si="85"/>
        <v>2.2840406641499822</v>
      </c>
      <c r="AY97" s="98"/>
      <c r="AZ97" s="98">
        <f t="shared" si="86"/>
        <v>-3.705316831169192E-2</v>
      </c>
      <c r="BA97" s="98"/>
      <c r="BB97" s="98">
        <f t="shared" si="87"/>
        <v>2.3210938324616746</v>
      </c>
      <c r="BC97" s="57"/>
      <c r="BF97" s="210"/>
      <c r="BG97" s="15"/>
      <c r="BK97" s="298"/>
    </row>
    <row r="98" spans="1:63" ht="13.15" x14ac:dyDescent="0.4">
      <c r="A98" s="8">
        <v>41061</v>
      </c>
      <c r="C98" s="58"/>
      <c r="D98" s="125">
        <f>'Returns per Gal.'!D98</f>
        <v>2.0019047619047625</v>
      </c>
      <c r="E98" s="126"/>
      <c r="F98" s="127">
        <f>'Returns per Gal.'!F98</f>
        <v>215.92261904761904</v>
      </c>
      <c r="G98" s="126"/>
      <c r="H98" s="125">
        <f>'Returns per Gal.'!H98</f>
        <v>6.2605511904761908</v>
      </c>
      <c r="I98" s="126"/>
      <c r="J98" s="125">
        <f>'Returns per Gal.'!J98</f>
        <v>3.5</v>
      </c>
      <c r="K98" s="134"/>
      <c r="L98" s="28"/>
      <c r="M98" s="100">
        <f>D98*'Economic Model'!C$30</f>
        <v>5.6053333333333351</v>
      </c>
      <c r="N98" s="100"/>
      <c r="O98" s="100">
        <f>F98/2000*'Economic Model'!C$32</f>
        <v>1.8353422619047617</v>
      </c>
      <c r="P98" s="100"/>
      <c r="Q98" s="100">
        <f t="shared" si="80"/>
        <v>7.4406755952380967</v>
      </c>
      <c r="R98" s="100"/>
      <c r="S98" s="100">
        <f t="shared" si="81"/>
        <v>5.9351719940259757</v>
      </c>
      <c r="T98" s="112"/>
      <c r="U98" s="101"/>
      <c r="V98" s="100">
        <f>H98+(J98*'Economic Model'!C$30*'Economic Model'!C$33/1000)+('Economic Model'!K$61/100)</f>
        <v>7.1681711904761904</v>
      </c>
      <c r="W98" s="101"/>
      <c r="X98" s="100">
        <f>V98+('Economic Model'!K$58/100)</f>
        <v>7.7660547916883118</v>
      </c>
      <c r="Y98" s="129"/>
      <c r="Z98" s="101"/>
      <c r="AA98" s="100">
        <f t="shared" si="82"/>
        <v>0.27250440476190629</v>
      </c>
      <c r="AB98" s="101"/>
      <c r="AC98" s="100">
        <f t="shared" si="83"/>
        <v>-0.32537919645021507</v>
      </c>
      <c r="AD98" s="112"/>
      <c r="AE98" s="128"/>
      <c r="AF98" s="159">
        <f>AC98/('Economic Model'!H$14*(1-'Economic Model'!C$25/100))</f>
        <v>-0.10085156354298089</v>
      </c>
      <c r="AG98" s="135"/>
      <c r="AH98" s="128"/>
      <c r="AI98" s="133"/>
      <c r="AJ98" s="287">
        <v>1.2441860465116279</v>
      </c>
      <c r="AK98" s="100"/>
      <c r="AL98" s="100">
        <f t="shared" si="71"/>
        <v>2.7268226327822189</v>
      </c>
      <c r="AM98" s="100"/>
      <c r="AN98" s="17">
        <v>3.9710086792938468</v>
      </c>
      <c r="AO98" s="128"/>
      <c r="AP98" s="128"/>
      <c r="AQ98" s="100">
        <f>AN98+(J98*'Economic Model'!C$30*'Economic Model'!C$33/1000)+('Economic Model'!K$61/100)</f>
        <v>4.8786286792938469</v>
      </c>
      <c r="AR98" s="128"/>
      <c r="AS98" s="100">
        <f>AQ98+('Economic Model'!K$58/100)</f>
        <v>5.4765122805059683</v>
      </c>
      <c r="AT98" s="128"/>
      <c r="AU98" s="128"/>
      <c r="AV98" s="98">
        <f t="shared" si="84"/>
        <v>2.5620469159442498</v>
      </c>
      <c r="AW98" s="98"/>
      <c r="AX98" s="98">
        <f t="shared" si="85"/>
        <v>1.9641633147321285</v>
      </c>
      <c r="AY98" s="98"/>
      <c r="AZ98" s="98">
        <f t="shared" si="86"/>
        <v>-0.32537919645021507</v>
      </c>
      <c r="BA98" s="98"/>
      <c r="BB98" s="98">
        <f t="shared" si="87"/>
        <v>2.289542511182344</v>
      </c>
      <c r="BC98" s="57"/>
      <c r="BF98" s="210"/>
      <c r="BG98" s="15"/>
      <c r="BK98" s="298"/>
    </row>
    <row r="99" spans="1:63" ht="13.15" x14ac:dyDescent="0.4">
      <c r="A99" s="8">
        <v>41091</v>
      </c>
      <c r="C99" s="58"/>
      <c r="D99" s="125">
        <f>'Returns per Gal.'!D99</f>
        <v>2.3859090909090921</v>
      </c>
      <c r="E99" s="126"/>
      <c r="F99" s="127">
        <f>'Returns per Gal.'!F99</f>
        <v>266.48214285714283</v>
      </c>
      <c r="G99" s="126"/>
      <c r="H99" s="125">
        <f>'Returns per Gal.'!H99</f>
        <v>7.6082738095238103</v>
      </c>
      <c r="I99" s="126"/>
      <c r="J99" s="125">
        <f>'Returns per Gal.'!J99</f>
        <v>4.21</v>
      </c>
      <c r="K99" s="134"/>
      <c r="L99" s="28"/>
      <c r="M99" s="100">
        <f>D99*'Economic Model'!C$30</f>
        <v>6.6805454545454577</v>
      </c>
      <c r="N99" s="100"/>
      <c r="O99" s="100">
        <f>F99/2000*'Economic Model'!C$32</f>
        <v>2.2650982142857141</v>
      </c>
      <c r="P99" s="100"/>
      <c r="Q99" s="100">
        <f t="shared" si="80"/>
        <v>8.9456436688311722</v>
      </c>
      <c r="R99" s="100"/>
      <c r="S99" s="100">
        <f t="shared" si="81"/>
        <v>7.3805000676190513</v>
      </c>
      <c r="T99" s="112"/>
      <c r="U99" s="101"/>
      <c r="V99" s="100">
        <f>H99+(J99*'Economic Model'!C$30*'Economic Model'!C$33/1000)+('Economic Model'!K$61/100)</f>
        <v>8.5755338095238098</v>
      </c>
      <c r="W99" s="101"/>
      <c r="X99" s="100">
        <f>V99+('Economic Model'!K$58/100)</f>
        <v>9.1734174107359312</v>
      </c>
      <c r="Y99" s="129"/>
      <c r="Z99" s="101"/>
      <c r="AA99" s="100">
        <f t="shared" si="82"/>
        <v>0.3701098593073624</v>
      </c>
      <c r="AB99" s="101"/>
      <c r="AC99" s="100">
        <f t="shared" si="83"/>
        <v>-0.22777374190475896</v>
      </c>
      <c r="AD99" s="112"/>
      <c r="AE99" s="128"/>
      <c r="AF99" s="159">
        <f>AC99/('Economic Model'!H$14*(1-'Economic Model'!C$25/100))</f>
        <v>-7.0598668432832884E-2</v>
      </c>
      <c r="AG99" s="135"/>
      <c r="AH99" s="128"/>
      <c r="AI99" s="58"/>
      <c r="AJ99" s="287">
        <v>1.2441860465116279</v>
      </c>
      <c r="AK99" s="17"/>
      <c r="AL99" s="100">
        <f t="shared" si="71"/>
        <v>2.7369013350139291</v>
      </c>
      <c r="AM99" s="17"/>
      <c r="AN99" s="17">
        <v>3.981087381525557</v>
      </c>
      <c r="AO99" s="28"/>
      <c r="AP99" s="128"/>
      <c r="AQ99" s="100">
        <f>AN99+(J99*'Economic Model'!C$30*'Economic Model'!C$33/1000)+('Economic Model'!K$61/100)</f>
        <v>4.948347381525557</v>
      </c>
      <c r="AR99" s="128"/>
      <c r="AS99" s="100">
        <f>AQ99+('Economic Model'!K$58/100)</f>
        <v>5.5462309827376783</v>
      </c>
      <c r="AT99" s="128"/>
      <c r="AU99" s="128"/>
      <c r="AV99" s="98">
        <f t="shared" si="84"/>
        <v>3.9972962873056153</v>
      </c>
      <c r="AW99" s="98"/>
      <c r="AX99" s="98">
        <f t="shared" si="85"/>
        <v>3.3994126860934939</v>
      </c>
      <c r="AY99" s="98"/>
      <c r="AZ99" s="98">
        <f t="shared" si="86"/>
        <v>-0.22777374190475896</v>
      </c>
      <c r="BA99" s="98"/>
      <c r="BB99" s="98">
        <f t="shared" si="87"/>
        <v>3.6271864279982533</v>
      </c>
      <c r="BC99" s="57"/>
      <c r="BF99" s="210"/>
      <c r="BG99" s="15"/>
      <c r="BK99" s="298"/>
    </row>
    <row r="100" spans="1:63" ht="13.15" x14ac:dyDescent="0.4">
      <c r="A100" s="8">
        <v>41122</v>
      </c>
      <c r="C100" s="58"/>
      <c r="D100" s="125">
        <f>'Returns per Gal.'!D100</f>
        <v>2.531739130434782</v>
      </c>
      <c r="E100" s="126"/>
      <c r="F100" s="127">
        <f>'Returns per Gal.'!F100</f>
        <v>298.80978260869563</v>
      </c>
      <c r="G100" s="126"/>
      <c r="H100" s="125">
        <f>'Returns per Gal.'!H100</f>
        <v>8.148994565217393</v>
      </c>
      <c r="I100" s="126"/>
      <c r="J100" s="125">
        <f>'Returns per Gal.'!J100</f>
        <v>4.26</v>
      </c>
      <c r="K100" s="134"/>
      <c r="L100" s="28"/>
      <c r="M100" s="100">
        <f>D100*'Economic Model'!C$30</f>
        <v>7.0888695652173892</v>
      </c>
      <c r="N100" s="100"/>
      <c r="O100" s="100">
        <f>F100/2000*'Economic Model'!C$32</f>
        <v>2.5398831521739127</v>
      </c>
      <c r="P100" s="100"/>
      <c r="Q100" s="100">
        <f t="shared" si="80"/>
        <v>9.6287527173913023</v>
      </c>
      <c r="R100" s="100"/>
      <c r="S100" s="100">
        <f t="shared" si="81"/>
        <v>8.0594091161791823</v>
      </c>
      <c r="T100" s="112"/>
      <c r="U100" s="101"/>
      <c r="V100" s="100">
        <f>H100+(J100*'Economic Model'!C$30*'Economic Model'!C$33/1000)+('Economic Model'!K$61/100)</f>
        <v>9.1204545652173916</v>
      </c>
      <c r="W100" s="101"/>
      <c r="X100" s="100">
        <f>V100+('Economic Model'!K$58/100)</f>
        <v>9.718338166429513</v>
      </c>
      <c r="Y100" s="129"/>
      <c r="Z100" s="101"/>
      <c r="AA100" s="100">
        <f t="shared" si="82"/>
        <v>0.50829815217391072</v>
      </c>
      <c r="AB100" s="101"/>
      <c r="AC100" s="100">
        <f t="shared" si="83"/>
        <v>-8.9585449038210641E-2</v>
      </c>
      <c r="AD100" s="112"/>
      <c r="AE100" s="128"/>
      <c r="AF100" s="159">
        <f>AC100/('Economic Model'!H$14*(1-'Economic Model'!C$25/100))</f>
        <v>-2.7767087462169573E-2</v>
      </c>
      <c r="AG100" s="135"/>
      <c r="AH100" s="128"/>
      <c r="AI100" s="58"/>
      <c r="AJ100" s="287">
        <v>1.2441860465116279</v>
      </c>
      <c r="AK100" s="17"/>
      <c r="AL100" s="100">
        <f>AN100-AJ100</f>
        <v>2.7469800372456392</v>
      </c>
      <c r="AM100" s="17"/>
      <c r="AN100" s="17">
        <v>3.9911660837572671</v>
      </c>
      <c r="AO100" s="28"/>
      <c r="AP100" s="128"/>
      <c r="AQ100" s="100">
        <f>AN100+(J100*'Economic Model'!C$30*'Economic Model'!C$33/1000)+('Economic Model'!K$61/100)</f>
        <v>4.9626260837572671</v>
      </c>
      <c r="AR100" s="128"/>
      <c r="AS100" s="100">
        <f>AQ100+('Economic Model'!K$58/100)</f>
        <v>5.5605096849693885</v>
      </c>
      <c r="AT100" s="128"/>
      <c r="AU100" s="128"/>
      <c r="AV100" s="98">
        <f t="shared" si="84"/>
        <v>4.6661266336340352</v>
      </c>
      <c r="AW100" s="98"/>
      <c r="AX100" s="98">
        <f t="shared" si="85"/>
        <v>4.0682430324219139</v>
      </c>
      <c r="AY100" s="98"/>
      <c r="AZ100" s="98">
        <f t="shared" si="86"/>
        <v>-8.9585449038210641E-2</v>
      </c>
      <c r="BA100" s="98"/>
      <c r="BB100" s="98">
        <f t="shared" si="87"/>
        <v>4.1578284814601254</v>
      </c>
      <c r="BC100" s="57"/>
      <c r="BF100" s="210"/>
      <c r="BG100" s="15"/>
      <c r="BK100" s="298"/>
    </row>
    <row r="101" spans="1:63" ht="13.15" x14ac:dyDescent="0.4">
      <c r="A101" s="8">
        <v>41153</v>
      </c>
      <c r="C101" s="58"/>
      <c r="D101" s="125">
        <f>'Returns per Gal.'!D101</f>
        <v>2.4042499999999993</v>
      </c>
      <c r="E101" s="126"/>
      <c r="F101" s="127">
        <f>'Returns per Gal.'!F101</f>
        <v>280.43421052631578</v>
      </c>
      <c r="G101" s="126"/>
      <c r="H101" s="125">
        <f>'Returns per Gal.'!H101</f>
        <v>7.6269730263157882</v>
      </c>
      <c r="I101" s="126"/>
      <c r="J101" s="125">
        <f>'Returns per Gal.'!J101</f>
        <v>4.34</v>
      </c>
      <c r="K101" s="134"/>
      <c r="L101" s="28"/>
      <c r="M101" s="100">
        <f>D101*'Economic Model'!C$30</f>
        <v>6.7318999999999978</v>
      </c>
      <c r="N101" s="100"/>
      <c r="O101" s="100">
        <f>F101/2000*'Economic Model'!C$32</f>
        <v>2.3836907894736843</v>
      </c>
      <c r="P101" s="100"/>
      <c r="Q101" s="100">
        <f t="shared" si="80"/>
        <v>9.1155907894736821</v>
      </c>
      <c r="R101" s="100"/>
      <c r="S101" s="100">
        <f t="shared" si="81"/>
        <v>7.5395271882615607</v>
      </c>
      <c r="T101" s="112"/>
      <c r="U101" s="101"/>
      <c r="V101" s="100">
        <f>H101+(J101*'Economic Model'!C$30*'Economic Model'!C$33/1000)+('Economic Model'!K$61/100)</f>
        <v>8.6051530263157883</v>
      </c>
      <c r="W101" s="101"/>
      <c r="X101" s="100">
        <f>V101+('Economic Model'!K$58/100)</f>
        <v>9.2030366275279096</v>
      </c>
      <c r="Y101" s="129"/>
      <c r="Z101" s="101"/>
      <c r="AA101" s="100">
        <f t="shared" si="82"/>
        <v>0.5104377631578938</v>
      </c>
      <c r="AB101" s="101"/>
      <c r="AC101" s="100">
        <f t="shared" si="83"/>
        <v>-8.7445838054227565E-2</v>
      </c>
      <c r="AD101" s="112"/>
      <c r="AE101" s="128"/>
      <c r="AF101" s="159">
        <f>AC101/('Economic Model'!H$14*(1-'Economic Model'!C$25/100))</f>
        <v>-2.7103913185932631E-2</v>
      </c>
      <c r="AG101" s="135"/>
      <c r="AH101" s="128"/>
      <c r="AI101" s="58"/>
      <c r="AJ101" s="287">
        <v>1.8394160583941606</v>
      </c>
      <c r="AK101" s="17"/>
      <c r="AL101" s="100">
        <f t="shared" si="71"/>
        <v>3.6545270975897202</v>
      </c>
      <c r="AM101" s="17"/>
      <c r="AN101" s="17">
        <v>5.4939431559838807</v>
      </c>
      <c r="AO101" s="28"/>
      <c r="AP101" s="128"/>
      <c r="AQ101" s="100">
        <f>AN101+(J101*'Economic Model'!C$30*'Economic Model'!C$33/1000)+('Economic Model'!K$61/100)</f>
        <v>6.4721231559838808</v>
      </c>
      <c r="AR101" s="128"/>
      <c r="AS101" s="100">
        <f>AQ101+('Economic Model'!K$58/100)</f>
        <v>7.0700067571960021</v>
      </c>
      <c r="AT101" s="128"/>
      <c r="AU101" s="128"/>
      <c r="AV101" s="98">
        <f t="shared" si="84"/>
        <v>2.6434676334898013</v>
      </c>
      <c r="AW101" s="98"/>
      <c r="AX101" s="98">
        <f t="shared" si="85"/>
        <v>2.0455840322776799</v>
      </c>
      <c r="AY101" s="98"/>
      <c r="AZ101" s="98">
        <f t="shared" si="86"/>
        <v>-8.7445838054227565E-2</v>
      </c>
      <c r="BA101" s="98"/>
      <c r="BB101" s="98">
        <f t="shared" si="87"/>
        <v>2.1330298703319075</v>
      </c>
      <c r="BC101" s="57"/>
      <c r="BF101" s="210"/>
      <c r="BG101" s="15"/>
      <c r="BK101" s="298"/>
    </row>
    <row r="102" spans="1:63" ht="13.15" x14ac:dyDescent="0.4">
      <c r="A102" s="8">
        <v>41183</v>
      </c>
      <c r="C102" s="58"/>
      <c r="D102" s="125">
        <f>'Returns per Gal.'!D102</f>
        <v>2.2963043478260876</v>
      </c>
      <c r="E102" s="126"/>
      <c r="F102" s="127">
        <f>'Returns per Gal.'!F102</f>
        <v>271.25543478260869</v>
      </c>
      <c r="G102" s="126"/>
      <c r="H102" s="125">
        <f>'Returns per Gal.'!H102</f>
        <v>7.5056521739130462</v>
      </c>
      <c r="I102" s="126"/>
      <c r="J102" s="125">
        <f>'Returns per Gal.'!J102</f>
        <v>4.21</v>
      </c>
      <c r="K102" s="134"/>
      <c r="L102" s="28"/>
      <c r="M102" s="100">
        <f>D102*'Economic Model'!C$30</f>
        <v>6.4296521739130448</v>
      </c>
      <c r="N102" s="100"/>
      <c r="O102" s="100">
        <f>F102/2000*'Economic Model'!C$32</f>
        <v>2.3056711956521738</v>
      </c>
      <c r="P102" s="100"/>
      <c r="Q102" s="100">
        <f t="shared" si="80"/>
        <v>8.7353233695652186</v>
      </c>
      <c r="R102" s="100"/>
      <c r="S102" s="100">
        <f t="shared" si="81"/>
        <v>7.1701797683530986</v>
      </c>
      <c r="T102" s="112"/>
      <c r="U102" s="101"/>
      <c r="V102" s="100">
        <f>H102+(J102*'Economic Model'!C$30*'Economic Model'!C$33/1000)+('Economic Model'!K$61/100)</f>
        <v>8.4729121739130449</v>
      </c>
      <c r="W102" s="101"/>
      <c r="X102" s="100">
        <f>V102+('Economic Model'!K$58/100)</f>
        <v>9.0707957751251662</v>
      </c>
      <c r="Y102" s="129"/>
      <c r="Z102" s="101"/>
      <c r="AA102" s="100">
        <f t="shared" si="82"/>
        <v>0.26241119565217375</v>
      </c>
      <c r="AB102" s="101"/>
      <c r="AC102" s="100">
        <f t="shared" si="83"/>
        <v>-0.33547240555994762</v>
      </c>
      <c r="AD102" s="112"/>
      <c r="AE102" s="128"/>
      <c r="AF102" s="159">
        <f>AC102/('Economic Model'!H$14*(1-'Economic Model'!C$25/100))</f>
        <v>-0.10397996244182854</v>
      </c>
      <c r="AG102" s="135"/>
      <c r="AH102" s="128"/>
      <c r="AI102" s="58"/>
      <c r="AJ102" s="287">
        <v>1.8394160583941606</v>
      </c>
      <c r="AK102" s="17"/>
      <c r="AL102" s="100">
        <f t="shared" si="71"/>
        <v>3.6676582097779811</v>
      </c>
      <c r="AM102" s="17"/>
      <c r="AN102" s="17">
        <v>5.5070742681721416</v>
      </c>
      <c r="AO102" s="28"/>
      <c r="AP102" s="128"/>
      <c r="AQ102" s="100">
        <f>AN102+(J102*'Economic Model'!C$30*'Economic Model'!C$33/1000)+('Economic Model'!K$61/100)</f>
        <v>6.4743342681721421</v>
      </c>
      <c r="AR102" s="128"/>
      <c r="AS102" s="100">
        <f>AQ102+('Economic Model'!K$58/100)</f>
        <v>7.0722178693842634</v>
      </c>
      <c r="AT102" s="128"/>
      <c r="AU102" s="128"/>
      <c r="AV102" s="98">
        <f t="shared" si="84"/>
        <v>2.2609891013930765</v>
      </c>
      <c r="AW102" s="98"/>
      <c r="AX102" s="98">
        <f t="shared" si="85"/>
        <v>1.6631055001809552</v>
      </c>
      <c r="AY102" s="98"/>
      <c r="AZ102" s="98">
        <f t="shared" si="86"/>
        <v>-0.33547240555994762</v>
      </c>
      <c r="BA102" s="98"/>
      <c r="BB102" s="98">
        <f t="shared" si="87"/>
        <v>1.9985779057409045</v>
      </c>
      <c r="BC102" s="57"/>
      <c r="BF102" s="210"/>
      <c r="BG102" s="15"/>
      <c r="BK102" s="298"/>
    </row>
    <row r="103" spans="1:63" ht="13.15" x14ac:dyDescent="0.4">
      <c r="A103" s="8">
        <v>41214</v>
      </c>
      <c r="C103" s="58"/>
      <c r="D103" s="125">
        <f>'Returns per Gal.'!D103</f>
        <v>2.3036363636363628</v>
      </c>
      <c r="E103" s="126"/>
      <c r="F103" s="127">
        <f>'Returns per Gal.'!F103</f>
        <v>261.14999999999998</v>
      </c>
      <c r="G103" s="126"/>
      <c r="H103" s="125">
        <f>'Returns per Gal.'!H103</f>
        <v>7.5010937500000026</v>
      </c>
      <c r="I103" s="126"/>
      <c r="J103" s="125">
        <f>'Returns per Gal.'!J103</f>
        <v>5.4</v>
      </c>
      <c r="K103" s="134"/>
      <c r="L103" s="28"/>
      <c r="M103" s="100">
        <f>D103*'Economic Model'!C$30</f>
        <v>6.4501818181818154</v>
      </c>
      <c r="N103" s="100"/>
      <c r="O103" s="100">
        <f>F103/2000*'Economic Model'!C$32</f>
        <v>2.2197749999999998</v>
      </c>
      <c r="P103" s="100"/>
      <c r="Q103" s="100">
        <f t="shared" si="80"/>
        <v>8.6699568181818147</v>
      </c>
      <c r="R103" s="100"/>
      <c r="S103" s="100">
        <f t="shared" si="81"/>
        <v>7.0048532169696944</v>
      </c>
      <c r="T103" s="112"/>
      <c r="U103" s="101"/>
      <c r="V103" s="100">
        <f>H103+(J103*'Economic Model'!C$30*'Economic Model'!C$33/1000)+('Economic Model'!K$61/100)</f>
        <v>8.5683137500000015</v>
      </c>
      <c r="W103" s="101"/>
      <c r="X103" s="100">
        <f>V103+('Economic Model'!K$58/100)</f>
        <v>9.1661973512121229</v>
      </c>
      <c r="Y103" s="129"/>
      <c r="Z103" s="101"/>
      <c r="AA103" s="100">
        <f t="shared" si="82"/>
        <v>0.10164306818181323</v>
      </c>
      <c r="AB103" s="101"/>
      <c r="AC103" s="100">
        <f t="shared" si="83"/>
        <v>-0.49624053303030813</v>
      </c>
      <c r="AD103" s="112"/>
      <c r="AE103" s="128"/>
      <c r="AF103" s="159">
        <f>AC103/('Economic Model'!H$14*(1-'Economic Model'!C$25/100))</f>
        <v>-0.15381018268992577</v>
      </c>
      <c r="AG103" s="135"/>
      <c r="AH103" s="128"/>
      <c r="AI103" s="58"/>
      <c r="AJ103" s="287">
        <v>1.8394160583941606</v>
      </c>
      <c r="AK103" s="17"/>
      <c r="AL103" s="100">
        <f t="shared" si="71"/>
        <v>3.6807893219662411</v>
      </c>
      <c r="AM103" s="17"/>
      <c r="AN103" s="17">
        <v>5.5202053803604016</v>
      </c>
      <c r="AO103" s="28"/>
      <c r="AP103" s="128"/>
      <c r="AQ103" s="100">
        <f>AN103+(J103*'Economic Model'!C$30*'Economic Model'!C$33/1000)+('Economic Model'!K$61/100)</f>
        <v>6.5874253803604015</v>
      </c>
      <c r="AR103" s="128"/>
      <c r="AS103" s="100">
        <f>AQ103+('Economic Model'!K$58/100)</f>
        <v>7.1853089815725228</v>
      </c>
      <c r="AT103" s="128"/>
      <c r="AU103" s="128"/>
      <c r="AV103" s="98">
        <f t="shared" si="84"/>
        <v>2.0825314378214133</v>
      </c>
      <c r="AW103" s="98"/>
      <c r="AX103" s="98">
        <f t="shared" si="85"/>
        <v>1.4846478366092919</v>
      </c>
      <c r="AY103" s="98"/>
      <c r="AZ103" s="98">
        <f t="shared" si="86"/>
        <v>-0.49624053303030813</v>
      </c>
      <c r="BA103" s="98"/>
      <c r="BB103" s="98">
        <f t="shared" si="87"/>
        <v>1.9808883696396009</v>
      </c>
      <c r="BC103" s="57"/>
      <c r="BF103" s="210"/>
      <c r="BG103" s="15"/>
      <c r="BK103" s="298"/>
    </row>
    <row r="104" spans="1:63" ht="13.15" x14ac:dyDescent="0.4">
      <c r="A104" s="75">
        <v>41244</v>
      </c>
      <c r="B104" s="30"/>
      <c r="C104" s="63"/>
      <c r="D104" s="136">
        <f>'Returns per Gal.'!D104</f>
        <v>2.2528571428571431</v>
      </c>
      <c r="E104" s="137"/>
      <c r="F104" s="138">
        <f>'Returns per Gal.'!F104</f>
        <v>255.41447368421052</v>
      </c>
      <c r="G104" s="137"/>
      <c r="H104" s="136">
        <f>'Returns per Gal.'!H104</f>
        <v>7.3563486842105279</v>
      </c>
      <c r="I104" s="137"/>
      <c r="J104" s="136">
        <f>'Returns per Gal.'!J104</f>
        <v>5.75</v>
      </c>
      <c r="K104" s="144"/>
      <c r="L104" s="30"/>
      <c r="M104" s="104">
        <f>D104*'Economic Model'!C$30</f>
        <v>6.3080000000000007</v>
      </c>
      <c r="N104" s="104"/>
      <c r="O104" s="104">
        <f>F104/2000*'Economic Model'!C$32</f>
        <v>2.171023026315789</v>
      </c>
      <c r="P104" s="104"/>
      <c r="Q104" s="104">
        <f t="shared" si="80"/>
        <v>8.4790230263157902</v>
      </c>
      <c r="R104" s="104"/>
      <c r="S104" s="104">
        <f t="shared" si="81"/>
        <v>6.78451942510367</v>
      </c>
      <c r="T104" s="114"/>
      <c r="U104" s="105"/>
      <c r="V104" s="104">
        <f>H104+(J104*'Economic Model'!C$30*'Economic Model'!C$33/1000)+('Economic Model'!K$61/100)</f>
        <v>8.4529686842105267</v>
      </c>
      <c r="W104" s="105"/>
      <c r="X104" s="104">
        <f>V104+('Economic Model'!K$58/100)</f>
        <v>9.0508522854226481</v>
      </c>
      <c r="Y104" s="140"/>
      <c r="Z104" s="105"/>
      <c r="AA104" s="104">
        <f t="shared" si="82"/>
        <v>2.6054342105263473E-2</v>
      </c>
      <c r="AB104" s="105"/>
      <c r="AC104" s="104">
        <f t="shared" si="83"/>
        <v>-0.57182925910685789</v>
      </c>
      <c r="AD104" s="114"/>
      <c r="AE104" s="139"/>
      <c r="AF104" s="160">
        <f>AC104/('Economic Model'!H$14*(1-'Economic Model'!C$25/100))</f>
        <v>-0.17723897375650072</v>
      </c>
      <c r="AG104" s="145"/>
      <c r="AH104" s="139"/>
      <c r="AI104" s="63"/>
      <c r="AJ104" s="288">
        <v>1.8394160583941606</v>
      </c>
      <c r="AK104" s="72"/>
      <c r="AL104" s="104">
        <f t="shared" si="71"/>
        <v>3.6939204341545011</v>
      </c>
      <c r="AM104" s="72"/>
      <c r="AN104" s="72">
        <v>5.5333364925486617</v>
      </c>
      <c r="AO104" s="30"/>
      <c r="AP104" s="139"/>
      <c r="AQ104" s="104">
        <f>AN104+(J104*'Economic Model'!C$30*'Economic Model'!C$33/1000)+('Economic Model'!K$61/100)</f>
        <v>6.6299564925486614</v>
      </c>
      <c r="AR104" s="139"/>
      <c r="AS104" s="104">
        <f>AQ104+('Economic Model'!K$58/100)</f>
        <v>7.2278400937607827</v>
      </c>
      <c r="AT104" s="139"/>
      <c r="AU104" s="139"/>
      <c r="AV104" s="99">
        <f t="shared" si="84"/>
        <v>1.8490665337671288</v>
      </c>
      <c r="AW104" s="99"/>
      <c r="AX104" s="99">
        <f t="shared" si="85"/>
        <v>1.2511829325550075</v>
      </c>
      <c r="AY104" s="99"/>
      <c r="AZ104" s="99">
        <f t="shared" si="86"/>
        <v>-0.57182925910685789</v>
      </c>
      <c r="BA104" s="99"/>
      <c r="BB104" s="99">
        <f t="shared" si="87"/>
        <v>1.8230121916618662</v>
      </c>
      <c r="BC104" s="71"/>
      <c r="BF104" s="210"/>
      <c r="BG104" s="15"/>
      <c r="BK104" s="298"/>
    </row>
    <row r="105" spans="1:63" ht="13.15" x14ac:dyDescent="0.4">
      <c r="A105" s="22">
        <v>41275</v>
      </c>
      <c r="C105" s="58"/>
      <c r="D105" s="125">
        <f>'Returns per Gal.'!D105</f>
        <v>2.1967391304347825</v>
      </c>
      <c r="E105" s="126"/>
      <c r="F105" s="127">
        <f>'Returns per Gal.'!F105</f>
        <v>257.64285714285717</v>
      </c>
      <c r="G105" s="126"/>
      <c r="H105" s="125">
        <f>'Returns per Gal.'!H105</f>
        <v>7.2666666666666702</v>
      </c>
      <c r="I105" s="126"/>
      <c r="J105" s="125">
        <f>'Returns per Gal.'!J105</f>
        <v>5.62</v>
      </c>
      <c r="K105" s="134"/>
      <c r="L105" s="28"/>
      <c r="M105" s="100">
        <f>D105*'Economic Model'!C$30</f>
        <v>6.1508695652173904</v>
      </c>
      <c r="N105" s="100"/>
      <c r="O105" s="100">
        <f>F105/2000*'Economic Model'!C$32</f>
        <v>2.1899642857142858</v>
      </c>
      <c r="P105" s="100"/>
      <c r="Q105" s="100">
        <f t="shared" si="80"/>
        <v>8.3408338509316771</v>
      </c>
      <c r="R105" s="100"/>
      <c r="S105" s="100">
        <f t="shared" si="81"/>
        <v>6.6572502497195556</v>
      </c>
      <c r="T105" s="112"/>
      <c r="U105" s="101"/>
      <c r="V105" s="100">
        <f>H105+(J105*'Economic Model'!C$30*'Economic Model'!C$33/1000)+('Economic Model'!K$61/100)</f>
        <v>8.3523666666666703</v>
      </c>
      <c r="W105" s="101"/>
      <c r="X105" s="100">
        <f>V105+('Economic Model'!K$58/100)</f>
        <v>8.9502502678787916</v>
      </c>
      <c r="Y105" s="129"/>
      <c r="Z105" s="101"/>
      <c r="AA105" s="100">
        <f t="shared" si="82"/>
        <v>-1.1532815734993207E-2</v>
      </c>
      <c r="AB105" s="101"/>
      <c r="AC105" s="100">
        <f t="shared" si="83"/>
        <v>-0.60941641694711457</v>
      </c>
      <c r="AD105" s="112"/>
      <c r="AE105" s="128"/>
      <c r="AF105" s="161">
        <f>AC105/('Economic Model'!H$14*(1-'Economic Model'!C$25/100))</f>
        <v>-0.18888914585933431</v>
      </c>
      <c r="AG105" s="278"/>
      <c r="AH105" s="157"/>
      <c r="AI105" s="58"/>
      <c r="AJ105" s="287">
        <v>1.8394160583941606</v>
      </c>
      <c r="AK105" s="17"/>
      <c r="AL105" s="100">
        <f t="shared" si="71"/>
        <v>3.707051546342762</v>
      </c>
      <c r="AM105" s="17"/>
      <c r="AN105" s="17">
        <v>5.5464676047369226</v>
      </c>
      <c r="AO105" s="28"/>
      <c r="AP105" s="128"/>
      <c r="AQ105" s="100">
        <f>AN105+(J105*'Economic Model'!C$30*'Economic Model'!C$33/1000)+('Economic Model'!K$61/100)</f>
        <v>6.6321676047369227</v>
      </c>
      <c r="AR105" s="128"/>
      <c r="AS105" s="100">
        <f>AQ105+('Economic Model'!K$58/100)</f>
        <v>7.230051205949044</v>
      </c>
      <c r="AT105" s="128"/>
      <c r="AU105" s="128"/>
      <c r="AV105" s="98">
        <f t="shared" si="84"/>
        <v>1.7086662461947544</v>
      </c>
      <c r="AW105" s="98"/>
      <c r="AX105" s="98">
        <f t="shared" si="85"/>
        <v>1.110782644982633</v>
      </c>
      <c r="AY105" s="98"/>
      <c r="AZ105" s="98">
        <f t="shared" si="86"/>
        <v>-0.60941641694711457</v>
      </c>
      <c r="BA105" s="98"/>
      <c r="BB105" s="98">
        <f t="shared" si="87"/>
        <v>1.7201990619297476</v>
      </c>
      <c r="BC105" s="57"/>
      <c r="BF105" s="210"/>
      <c r="BG105" s="15"/>
      <c r="BK105" s="298"/>
    </row>
    <row r="106" spans="1:63" ht="13.15" x14ac:dyDescent="0.4">
      <c r="A106" s="8">
        <v>41306</v>
      </c>
      <c r="C106" s="58"/>
      <c r="D106" s="125">
        <f>'Returns per Gal.'!D106</f>
        <v>2.3287499999999985</v>
      </c>
      <c r="E106" s="126"/>
      <c r="F106" s="127">
        <f>'Returns per Gal.'!F106</f>
        <v>265.57894736842104</v>
      </c>
      <c r="G106" s="126"/>
      <c r="H106" s="125">
        <f>'Returns per Gal.'!H106</f>
        <v>7.2592105263157913</v>
      </c>
      <c r="I106" s="126"/>
      <c r="J106" s="125">
        <f>'Returns per Gal.'!J106</f>
        <v>5.56</v>
      </c>
      <c r="K106" s="134"/>
      <c r="L106" s="28"/>
      <c r="M106" s="100">
        <f>D106*'Economic Model'!C$30</f>
        <v>6.5204999999999957</v>
      </c>
      <c r="N106" s="100"/>
      <c r="O106" s="100">
        <f>F106/2000*'Economic Model'!C$32</f>
        <v>2.2574210526315786</v>
      </c>
      <c r="P106" s="100"/>
      <c r="Q106" s="100">
        <f t="shared" ref="Q106" si="88">M106+O106</f>
        <v>8.7779210526315747</v>
      </c>
      <c r="R106" s="100"/>
      <c r="S106" s="100">
        <f t="shared" ref="S106" si="89">Q106-X106+H106</f>
        <v>7.0993774514194543</v>
      </c>
      <c r="T106" s="112"/>
      <c r="U106" s="101"/>
      <c r="V106" s="100">
        <f>H106+(J106*'Economic Model'!C$30*'Economic Model'!C$33/1000)+('Economic Model'!K$61/100)</f>
        <v>8.3398705263157904</v>
      </c>
      <c r="W106" s="101"/>
      <c r="X106" s="100">
        <f>V106+('Economic Model'!K$58/100)</f>
        <v>8.9377541275279118</v>
      </c>
      <c r="Y106" s="129"/>
      <c r="Z106" s="101"/>
      <c r="AA106" s="100">
        <f t="shared" ref="AA106" si="90">Q106-V106</f>
        <v>0.43805052631578434</v>
      </c>
      <c r="AB106" s="101"/>
      <c r="AC106" s="100">
        <f t="shared" ref="AC106" si="91">Q106-X106</f>
        <v>-0.15983307489633702</v>
      </c>
      <c r="AD106" s="112"/>
      <c r="AE106" s="128"/>
      <c r="AF106" s="159">
        <f>AC106/('Economic Model'!H$14*(1-'Economic Model'!C$25/100))</f>
        <v>-4.9540399893526453E-2</v>
      </c>
      <c r="AG106" s="135"/>
      <c r="AH106" s="128"/>
      <c r="AI106" s="58"/>
      <c r="AJ106" s="287">
        <v>1.8394160583941606</v>
      </c>
      <c r="AK106" s="17"/>
      <c r="AL106" s="100">
        <f t="shared" ref="AL106:AL142" si="92">AN106-AJ106</f>
        <v>3.720182658531022</v>
      </c>
      <c r="AM106" s="17"/>
      <c r="AN106" s="17">
        <v>5.5595987169251826</v>
      </c>
      <c r="AO106" s="28"/>
      <c r="AP106" s="128"/>
      <c r="AQ106" s="100">
        <f>AN106+(J106*'Economic Model'!C$30*'Economic Model'!C$33/1000)+('Economic Model'!K$61/100)</f>
        <v>6.6402587169251825</v>
      </c>
      <c r="AR106" s="128"/>
      <c r="AS106" s="100">
        <f>AQ106+('Economic Model'!K$58/100)</f>
        <v>7.2381423181373039</v>
      </c>
      <c r="AT106" s="128"/>
      <c r="AU106" s="128"/>
      <c r="AV106" s="98">
        <f t="shared" ref="AV106" si="93">Q106-AQ106</f>
        <v>2.1376623357063922</v>
      </c>
      <c r="AW106" s="98"/>
      <c r="AX106" s="98">
        <f t="shared" ref="AX106" si="94">Q106-AS106</f>
        <v>1.5397787344942708</v>
      </c>
      <c r="AY106" s="98"/>
      <c r="AZ106" s="98">
        <f t="shared" ref="AZ106" si="95">S106-H106</f>
        <v>-0.15983307489633702</v>
      </c>
      <c r="BA106" s="98"/>
      <c r="BB106" s="98">
        <f t="shared" ref="BB106" si="96">H106-AN106</f>
        <v>1.6996118093906087</v>
      </c>
      <c r="BC106" s="57"/>
      <c r="BD106" s="28"/>
      <c r="BE106" s="28"/>
      <c r="BF106" s="210"/>
      <c r="BG106" s="15"/>
      <c r="BK106" s="298"/>
    </row>
    <row r="107" spans="1:63" ht="13.15" x14ac:dyDescent="0.4">
      <c r="A107" s="8">
        <v>41334</v>
      </c>
      <c r="C107" s="58"/>
      <c r="D107" s="125">
        <f>'Returns per Gal.'!D107</f>
        <v>2.5190624999999995</v>
      </c>
      <c r="E107" s="126"/>
      <c r="F107" s="127">
        <f>'Returns per Gal.'!F107</f>
        <v>263.27976190476193</v>
      </c>
      <c r="G107" s="126"/>
      <c r="H107" s="125">
        <f>'Returns per Gal.'!H107</f>
        <v>7.4420089285714308</v>
      </c>
      <c r="I107" s="126"/>
      <c r="J107" s="125">
        <f>'Returns per Gal.'!J107</f>
        <v>5.81</v>
      </c>
      <c r="K107" s="134"/>
      <c r="L107" s="28"/>
      <c r="M107" s="100">
        <f>D107*'Economic Model'!C$30</f>
        <v>7.0533749999999982</v>
      </c>
      <c r="N107" s="100"/>
      <c r="O107" s="100">
        <f>F107/2000*'Economic Model'!C$32</f>
        <v>2.2378779761904766</v>
      </c>
      <c r="P107" s="100"/>
      <c r="Q107" s="100">
        <f t="shared" ref="Q107" si="97">M107+O107</f>
        <v>9.2912529761904743</v>
      </c>
      <c r="R107" s="100"/>
      <c r="S107" s="100">
        <f t="shared" ref="S107" si="98">Q107-X107+H107</f>
        <v>7.591709374978354</v>
      </c>
      <c r="T107" s="112"/>
      <c r="U107" s="101"/>
      <c r="V107" s="100">
        <f>H107+(J107*'Economic Model'!C$30*'Economic Model'!C$33/1000)+('Economic Model'!K$61/100)</f>
        <v>8.5436689285714298</v>
      </c>
      <c r="W107" s="101"/>
      <c r="X107" s="100">
        <f>V107+('Economic Model'!K$58/100)</f>
        <v>9.1415525297835512</v>
      </c>
      <c r="Y107" s="129"/>
      <c r="Z107" s="101"/>
      <c r="AA107" s="100">
        <f t="shared" ref="AA107" si="99">Q107-V107</f>
        <v>0.74758404761904451</v>
      </c>
      <c r="AB107" s="101"/>
      <c r="AC107" s="100">
        <f t="shared" ref="AC107" si="100">Q107-X107</f>
        <v>0.14970044640692315</v>
      </c>
      <c r="AD107" s="112"/>
      <c r="AE107" s="128"/>
      <c r="AF107" s="159">
        <f>AC107/('Economic Model'!H$14*(1-'Economic Model'!C$25/100))</f>
        <v>4.6399782923830617E-2</v>
      </c>
      <c r="AG107" s="135"/>
      <c r="AH107" s="128"/>
      <c r="AI107" s="58"/>
      <c r="AJ107" s="287">
        <v>1.8394160583941606</v>
      </c>
      <c r="AK107" s="17"/>
      <c r="AL107" s="100">
        <f t="shared" si="92"/>
        <v>3.7333137707192829</v>
      </c>
      <c r="AM107" s="17"/>
      <c r="AN107" s="17">
        <v>5.5727298291134435</v>
      </c>
      <c r="AO107" s="28"/>
      <c r="AP107" s="128"/>
      <c r="AQ107" s="100">
        <f>AN107+(J107*'Economic Model'!C$30*'Economic Model'!C$33/1000)+('Economic Model'!K$61/100)</f>
        <v>6.6743898291134434</v>
      </c>
      <c r="AR107" s="128"/>
      <c r="AS107" s="100">
        <f>AQ107+('Economic Model'!K$58/100)</f>
        <v>7.2722734303255647</v>
      </c>
      <c r="AT107" s="128"/>
      <c r="AU107" s="128"/>
      <c r="AV107" s="98">
        <f t="shared" ref="AV107" si="101">Q107-AQ107</f>
        <v>2.6168631470770309</v>
      </c>
      <c r="AW107" s="98"/>
      <c r="AX107" s="98">
        <f t="shared" ref="AX107" si="102">Q107-AS107</f>
        <v>2.0189795458649096</v>
      </c>
      <c r="AY107" s="98"/>
      <c r="AZ107" s="98">
        <f t="shared" ref="AZ107" si="103">S107-H107</f>
        <v>0.14970044640692315</v>
      </c>
      <c r="BA107" s="98"/>
      <c r="BB107" s="98">
        <f t="shared" ref="BB107" si="104">H107-AN107</f>
        <v>1.8692790994579873</v>
      </c>
      <c r="BC107" s="57"/>
      <c r="BF107" s="210"/>
      <c r="BG107" s="15"/>
      <c r="BK107" s="298"/>
    </row>
    <row r="108" spans="1:63" ht="13.15" x14ac:dyDescent="0.4">
      <c r="A108" s="8">
        <v>41365</v>
      </c>
      <c r="C108" s="58"/>
      <c r="D108" s="125">
        <f>'Returns per Gal.'!D108</f>
        <v>2.478409090909091</v>
      </c>
      <c r="E108" s="126"/>
      <c r="F108" s="127">
        <f>'Returns per Gal.'!F108</f>
        <v>239.83333333333334</v>
      </c>
      <c r="G108" s="126"/>
      <c r="H108" s="125">
        <f>'Returns per Gal.'!H108</f>
        <v>6.7354761904761915</v>
      </c>
      <c r="I108" s="126"/>
      <c r="J108" s="125">
        <f>'Returns per Gal.'!J108</f>
        <v>5.21</v>
      </c>
      <c r="K108" s="134"/>
      <c r="L108" s="28"/>
      <c r="M108" s="100">
        <f>D108*'Economic Model'!C$30</f>
        <v>6.9395454545454545</v>
      </c>
      <c r="N108" s="100"/>
      <c r="O108" s="100">
        <f>F108/2000*'Economic Model'!C$32</f>
        <v>2.0385833333333334</v>
      </c>
      <c r="P108" s="100"/>
      <c r="Q108" s="100">
        <f t="shared" ref="Q108" si="105">M108+O108</f>
        <v>8.9781287878787879</v>
      </c>
      <c r="R108" s="100"/>
      <c r="S108" s="100">
        <f t="shared" ref="S108" si="106">Q108-X108+H108</f>
        <v>7.3289851866666673</v>
      </c>
      <c r="T108" s="112"/>
      <c r="U108" s="101"/>
      <c r="V108" s="100">
        <f>H108+(J108*'Economic Model'!C$30*'Economic Model'!C$33/1000)+('Economic Model'!K$61/100)</f>
        <v>7.7867361904761916</v>
      </c>
      <c r="W108" s="101"/>
      <c r="X108" s="100">
        <f>V108+('Economic Model'!K$58/100)</f>
        <v>8.3846197916883121</v>
      </c>
      <c r="Y108" s="129"/>
      <c r="Z108" s="101"/>
      <c r="AA108" s="100">
        <f t="shared" ref="AA108" si="107">Q108-V108</f>
        <v>1.1913925974025963</v>
      </c>
      <c r="AB108" s="101"/>
      <c r="AC108" s="100">
        <f t="shared" ref="AC108" si="108">Q108-X108</f>
        <v>0.59350899619047581</v>
      </c>
      <c r="AD108" s="112"/>
      <c r="AE108" s="128"/>
      <c r="AF108" s="159">
        <f>AC108/('Economic Model'!H$14*(1-'Economic Model'!C$25/100))</f>
        <v>0.18395862702855051</v>
      </c>
      <c r="AG108" s="135"/>
      <c r="AH108" s="128"/>
      <c r="AI108" s="58"/>
      <c r="AJ108" s="287">
        <v>1.8394160583941606</v>
      </c>
      <c r="AK108" s="17"/>
      <c r="AL108" s="100">
        <f t="shared" si="92"/>
        <v>3.746444882907543</v>
      </c>
      <c r="AM108" s="17"/>
      <c r="AN108" s="17">
        <v>5.5858609413017035</v>
      </c>
      <c r="AO108" s="28"/>
      <c r="AP108" s="28"/>
      <c r="AQ108" s="100">
        <f>AN108+(J108*'Economic Model'!C$30*'Economic Model'!C$33/1000)+('Economic Model'!K$61/100)</f>
        <v>6.6371209413017036</v>
      </c>
      <c r="AR108" s="128"/>
      <c r="AS108" s="100">
        <f>AQ108+('Economic Model'!K$58/100)</f>
        <v>7.235004542513825</v>
      </c>
      <c r="AT108" s="128"/>
      <c r="AU108" s="128"/>
      <c r="AV108" s="98">
        <f t="shared" ref="AV108" si="109">Q108-AQ108</f>
        <v>2.3410078465770843</v>
      </c>
      <c r="AW108" s="98"/>
      <c r="AX108" s="98">
        <f t="shared" ref="AX108" si="110">Q108-AS108</f>
        <v>1.7431242453649629</v>
      </c>
      <c r="AY108" s="98"/>
      <c r="AZ108" s="98">
        <f t="shared" ref="AZ108" si="111">S108-H108</f>
        <v>0.59350899619047581</v>
      </c>
      <c r="BA108" s="98"/>
      <c r="BB108" s="98">
        <f t="shared" ref="BB108" si="112">H108-AN108</f>
        <v>1.149615249174488</v>
      </c>
      <c r="BC108" s="57"/>
      <c r="BF108" s="210"/>
      <c r="BG108" s="15"/>
      <c r="BK108" s="298"/>
    </row>
    <row r="109" spans="1:63" ht="13.15" x14ac:dyDescent="0.4">
      <c r="A109" s="8">
        <v>41395</v>
      </c>
      <c r="C109" s="58"/>
      <c r="D109" s="125">
        <f>'Returns per Gal.'!D109</f>
        <v>2.552142857142857</v>
      </c>
      <c r="E109" s="126"/>
      <c r="F109" s="127">
        <f>'Returns per Gal.'!F109</f>
        <v>223.10227272727272</v>
      </c>
      <c r="G109" s="126"/>
      <c r="H109" s="125">
        <f>'Returns per Gal.'!H109</f>
        <v>7.0344602272727288</v>
      </c>
      <c r="I109" s="126"/>
      <c r="J109" s="125">
        <f>'Returns per Gal.'!J109</f>
        <v>5.35</v>
      </c>
      <c r="K109" s="134"/>
      <c r="L109" s="28"/>
      <c r="M109" s="100">
        <f>D109*'Economic Model'!C$30</f>
        <v>7.145999999999999</v>
      </c>
      <c r="N109" s="100"/>
      <c r="O109" s="100">
        <f>F109/2000*'Economic Model'!C$32</f>
        <v>1.8963693181818182</v>
      </c>
      <c r="P109" s="100"/>
      <c r="Q109" s="100">
        <f t="shared" ref="Q109" si="113">M109+O109</f>
        <v>9.0423693181818177</v>
      </c>
      <c r="R109" s="100"/>
      <c r="S109" s="100">
        <f t="shared" ref="S109" si="114">Q109-X109+H109</f>
        <v>7.3814657169696973</v>
      </c>
      <c r="T109" s="112"/>
      <c r="U109" s="101"/>
      <c r="V109" s="100">
        <f>H109+(J109*'Economic Model'!C$30*'Economic Model'!C$33/1000)+('Economic Model'!K$61/100)</f>
        <v>8.0974802272727278</v>
      </c>
      <c r="W109" s="101"/>
      <c r="X109" s="100">
        <f>V109+('Economic Model'!K$58/100)</f>
        <v>8.6953638284848491</v>
      </c>
      <c r="Y109" s="129"/>
      <c r="Z109" s="101"/>
      <c r="AA109" s="100">
        <f t="shared" ref="AA109" si="115">Q109-V109</f>
        <v>0.9448890909090899</v>
      </c>
      <c r="AB109" s="101"/>
      <c r="AC109" s="100">
        <f t="shared" ref="AC109" si="116">Q109-X109</f>
        <v>0.34700548969696854</v>
      </c>
      <c r="AD109" s="112"/>
      <c r="AE109" s="128"/>
      <c r="AF109" s="159">
        <f>AC109/('Economic Model'!H$14*(1-'Economic Model'!C$25/100))</f>
        <v>0.10755465185154094</v>
      </c>
      <c r="AG109" s="135"/>
      <c r="AH109" s="128"/>
      <c r="AI109" s="58"/>
      <c r="AJ109" s="287">
        <v>1.8394160583941606</v>
      </c>
      <c r="AK109" s="17"/>
      <c r="AL109" s="100">
        <f t="shared" si="92"/>
        <v>3.759575995095803</v>
      </c>
      <c r="AM109" s="17"/>
      <c r="AN109" s="17">
        <v>5.5989920534899635</v>
      </c>
      <c r="AO109" s="28"/>
      <c r="AP109" s="28"/>
      <c r="AQ109" s="100">
        <f>AN109+(J109*'Economic Model'!C$30*'Economic Model'!C$33/1000)+('Economic Model'!K$61/100)</f>
        <v>6.6620120534899634</v>
      </c>
      <c r="AR109" s="128"/>
      <c r="AS109" s="100">
        <f>AQ109+('Economic Model'!K$58/100)</f>
        <v>7.2598956547020848</v>
      </c>
      <c r="AT109" s="128"/>
      <c r="AU109" s="128"/>
      <c r="AV109" s="98">
        <f t="shared" ref="AV109" si="117">Q109-AQ109</f>
        <v>2.3803572646918543</v>
      </c>
      <c r="AW109" s="98"/>
      <c r="AX109" s="98">
        <f t="shared" ref="AX109" si="118">Q109-AS109</f>
        <v>1.7824736634797329</v>
      </c>
      <c r="AY109" s="98"/>
      <c r="AZ109" s="98">
        <f t="shared" ref="AZ109" si="119">S109-H109</f>
        <v>0.34700548969696854</v>
      </c>
      <c r="BA109" s="98"/>
      <c r="BB109" s="98">
        <f t="shared" ref="BB109" si="120">H109-AN109</f>
        <v>1.4354681737827653</v>
      </c>
      <c r="BC109" s="57"/>
      <c r="BF109" s="210"/>
      <c r="BG109" s="15"/>
      <c r="BK109" s="298"/>
    </row>
    <row r="110" spans="1:63" ht="13.15" x14ac:dyDescent="0.4">
      <c r="A110" s="8">
        <v>41426</v>
      </c>
      <c r="C110" s="58"/>
      <c r="D110" s="125">
        <f>'Returns per Gal.'!D110</f>
        <v>2.570749999999999</v>
      </c>
      <c r="E110" s="126"/>
      <c r="F110" s="127">
        <f>'Returns per Gal.'!F110</f>
        <v>229.875</v>
      </c>
      <c r="G110" s="126"/>
      <c r="H110" s="125">
        <f>'Returns per Gal.'!H110</f>
        <v>7.1673093749999994</v>
      </c>
      <c r="I110" s="126"/>
      <c r="J110" s="125">
        <f>'Returns per Gal.'!J110</f>
        <v>5.39</v>
      </c>
      <c r="K110" s="134"/>
      <c r="L110" s="28"/>
      <c r="M110" s="100">
        <f>D110*'Economic Model'!C$30</f>
        <v>7.1980999999999966</v>
      </c>
      <c r="N110" s="100"/>
      <c r="O110" s="100">
        <f>F110/2000*'Economic Model'!C$32</f>
        <v>1.9539374999999999</v>
      </c>
      <c r="P110" s="100"/>
      <c r="Q110" s="100">
        <f t="shared" ref="Q110" si="121">M110+O110</f>
        <v>9.1520374999999969</v>
      </c>
      <c r="R110" s="100"/>
      <c r="S110" s="100">
        <f t="shared" ref="S110" si="122">Q110-X110+H110</f>
        <v>7.4877738987878759</v>
      </c>
      <c r="T110" s="112"/>
      <c r="U110" s="101"/>
      <c r="V110" s="100">
        <f>H110+(J110*'Economic Model'!C$30*'Economic Model'!C$33/1000)+('Economic Model'!K$61/100)</f>
        <v>8.2336893749999991</v>
      </c>
      <c r="W110" s="101"/>
      <c r="X110" s="100">
        <f>V110+('Economic Model'!K$58/100)</f>
        <v>8.8315729762121205</v>
      </c>
      <c r="Y110" s="129"/>
      <c r="Z110" s="101"/>
      <c r="AA110" s="100">
        <f t="shared" ref="AA110" si="123">Q110-V110</f>
        <v>0.91834812499999785</v>
      </c>
      <c r="AB110" s="101"/>
      <c r="AC110" s="100">
        <f t="shared" ref="AC110" si="124">Q110-X110</f>
        <v>0.32046452378787649</v>
      </c>
      <c r="AD110" s="112"/>
      <c r="AE110" s="128"/>
      <c r="AF110" s="159">
        <f>AC110/('Economic Model'!H$14*(1-'Economic Model'!C$25/100))</f>
        <v>9.9328256497828032E-2</v>
      </c>
      <c r="AG110" s="135"/>
      <c r="AH110" s="128"/>
      <c r="AI110" s="58"/>
      <c r="AJ110" s="287">
        <v>1.8394160583941606</v>
      </c>
      <c r="AK110" s="17"/>
      <c r="AL110" s="100">
        <f t="shared" si="92"/>
        <v>3.7727071072840639</v>
      </c>
      <c r="AM110" s="17"/>
      <c r="AN110" s="17">
        <v>5.6121231656782244</v>
      </c>
      <c r="AO110" s="28"/>
      <c r="AP110" s="28"/>
      <c r="AQ110" s="100">
        <f>AN110+(J110*'Economic Model'!C$30*'Economic Model'!C$33/1000)+('Economic Model'!K$61/100)</f>
        <v>6.6785031656782241</v>
      </c>
      <c r="AR110" s="128"/>
      <c r="AS110" s="100">
        <f>AQ110+('Economic Model'!K$58/100)</f>
        <v>7.2763867668903455</v>
      </c>
      <c r="AT110" s="128"/>
      <c r="AU110" s="128"/>
      <c r="AV110" s="98">
        <f t="shared" ref="AV110" si="125">Q110-AQ110</f>
        <v>2.4735343343217728</v>
      </c>
      <c r="AW110" s="98"/>
      <c r="AX110" s="98">
        <f t="shared" ref="AX110" si="126">Q110-AS110</f>
        <v>1.8756507331096515</v>
      </c>
      <c r="AY110" s="98"/>
      <c r="AZ110" s="98">
        <f t="shared" ref="AZ110" si="127">S110-H110</f>
        <v>0.32046452378787649</v>
      </c>
      <c r="BA110" s="98"/>
      <c r="BB110" s="98">
        <f t="shared" ref="BB110" si="128">H110-AN110</f>
        <v>1.555186209321775</v>
      </c>
      <c r="BC110" s="57"/>
      <c r="BF110" s="210"/>
      <c r="BG110" s="15"/>
      <c r="BK110" s="298"/>
    </row>
    <row r="111" spans="1:63" ht="13.15" x14ac:dyDescent="0.4">
      <c r="A111" s="8">
        <v>41456</v>
      </c>
      <c r="C111" s="58"/>
      <c r="D111" s="125">
        <f>'Returns per Gal.'!D111</f>
        <v>2.4321739130434779</v>
      </c>
      <c r="E111" s="126"/>
      <c r="F111" s="127">
        <f>'Returns per Gal.'!F111</f>
        <v>233.36363636363637</v>
      </c>
      <c r="G111" s="126"/>
      <c r="H111" s="125">
        <f>'Returns per Gal.'!H111</f>
        <v>6.7066761363636367</v>
      </c>
      <c r="I111" s="126"/>
      <c r="J111" s="125">
        <f>'Returns per Gal.'!J111</f>
        <v>4.8499999999999996</v>
      </c>
      <c r="K111" s="134"/>
      <c r="L111" s="28"/>
      <c r="M111" s="100">
        <f>D111*'Economic Model'!C$30</f>
        <v>6.8100869565217375</v>
      </c>
      <c r="N111" s="100"/>
      <c r="O111" s="100">
        <f>F111/2000*'Economic Model'!C$32</f>
        <v>1.9835909090909092</v>
      </c>
      <c r="P111" s="100"/>
      <c r="Q111" s="100">
        <f t="shared" ref="Q111" si="129">M111+O111</f>
        <v>8.7936778656126471</v>
      </c>
      <c r="R111" s="100"/>
      <c r="S111" s="100">
        <f t="shared" ref="S111" si="130">Q111-X111+H111</f>
        <v>7.1747742644005257</v>
      </c>
      <c r="T111" s="112"/>
      <c r="U111" s="101"/>
      <c r="V111" s="100">
        <f>H111+(J111*'Economic Model'!C$30*'Economic Model'!C$33/1000)+('Economic Model'!K$61/100)</f>
        <v>7.7276961363636367</v>
      </c>
      <c r="W111" s="101"/>
      <c r="X111" s="100">
        <f>V111+('Economic Model'!K$58/100)</f>
        <v>8.3255797375757581</v>
      </c>
      <c r="Y111" s="129"/>
      <c r="Z111" s="101"/>
      <c r="AA111" s="100">
        <f t="shared" ref="AA111" si="131">Q111-V111</f>
        <v>1.0659817292490104</v>
      </c>
      <c r="AB111" s="101"/>
      <c r="AC111" s="100">
        <f t="shared" ref="AC111" si="132">Q111-X111</f>
        <v>0.46809812803688899</v>
      </c>
      <c r="AD111" s="112"/>
      <c r="AE111" s="128"/>
      <c r="AF111" s="159">
        <f>AC111/('Economic Model'!H$14*(1-'Economic Model'!C$25/100))</f>
        <v>0.14508741990604149</v>
      </c>
      <c r="AG111" s="135"/>
      <c r="AH111" s="128"/>
      <c r="AI111" s="58"/>
      <c r="AJ111" s="287">
        <v>1.8394160583941606</v>
      </c>
      <c r="AK111" s="17"/>
      <c r="AL111" s="100">
        <f t="shared" si="92"/>
        <v>3.7858382194723239</v>
      </c>
      <c r="AM111" s="17"/>
      <c r="AN111" s="17">
        <v>5.6252542778664845</v>
      </c>
      <c r="AO111" s="28"/>
      <c r="AP111" s="28"/>
      <c r="AQ111" s="100">
        <f>AN111+(J111*'Economic Model'!C$30*'Economic Model'!C$33/1000)+('Economic Model'!K$61/100)</f>
        <v>6.6462742778664845</v>
      </c>
      <c r="AR111" s="128"/>
      <c r="AS111" s="100">
        <f>AQ111+('Economic Model'!K$58/100)</f>
        <v>7.2441578790786059</v>
      </c>
      <c r="AT111" s="128"/>
      <c r="AU111" s="128"/>
      <c r="AV111" s="98">
        <f t="shared" ref="AV111" si="133">Q111-AQ111</f>
        <v>2.1474035877461626</v>
      </c>
      <c r="AW111" s="98"/>
      <c r="AX111" s="98">
        <f t="shared" ref="AX111" si="134">Q111-AS111</f>
        <v>1.5495199865340412</v>
      </c>
      <c r="AY111" s="98"/>
      <c r="AZ111" s="98">
        <f t="shared" ref="AZ111" si="135">S111-H111</f>
        <v>0.46809812803688899</v>
      </c>
      <c r="BA111" s="98"/>
      <c r="BB111" s="98">
        <f t="shared" ref="BB111" si="136">H111-AN111</f>
        <v>1.0814218584971522</v>
      </c>
      <c r="BC111" s="57"/>
      <c r="BF111" s="210"/>
      <c r="BG111" s="15"/>
      <c r="BK111" s="298"/>
    </row>
    <row r="112" spans="1:63" ht="13.15" x14ac:dyDescent="0.4">
      <c r="A112" s="8">
        <v>41487</v>
      </c>
      <c r="C112" s="58"/>
      <c r="D112" s="125">
        <f>'Returns per Gal.'!D112</f>
        <v>2.2865909090909091</v>
      </c>
      <c r="E112" s="126"/>
      <c r="F112" s="127">
        <f>'Returns per Gal.'!F112</f>
        <v>224.73863636363637</v>
      </c>
      <c r="G112" s="126"/>
      <c r="H112" s="125">
        <f>'Returns per Gal.'!H112</f>
        <v>6.0741761363636382</v>
      </c>
      <c r="I112" s="126"/>
      <c r="J112" s="125">
        <f>'Returns per Gal.'!J112</f>
        <v>4.84</v>
      </c>
      <c r="K112" s="134"/>
      <c r="L112" s="28"/>
      <c r="M112" s="100">
        <f>D112*'Economic Model'!C$30</f>
        <v>6.4024545454545452</v>
      </c>
      <c r="N112" s="100"/>
      <c r="O112" s="100">
        <f>F112/2000*'Economic Model'!C$32</f>
        <v>1.9102784090909091</v>
      </c>
      <c r="P112" s="100"/>
      <c r="Q112" s="100">
        <f t="shared" ref="Q112" si="137">M112+O112</f>
        <v>8.3127329545454547</v>
      </c>
      <c r="R112" s="100"/>
      <c r="S112" s="100">
        <f t="shared" ref="S112" si="138">Q112-X112+H112</f>
        <v>6.6946693533333335</v>
      </c>
      <c r="T112" s="112"/>
      <c r="U112" s="101"/>
      <c r="V112" s="100">
        <f>H112+(J112*'Economic Model'!C$30*'Economic Model'!C$33/1000)+('Economic Model'!K$61/100)</f>
        <v>7.094356136363638</v>
      </c>
      <c r="W112" s="101"/>
      <c r="X112" s="100">
        <f>V112+('Economic Model'!K$58/100)</f>
        <v>7.6922397375757594</v>
      </c>
      <c r="Y112" s="129"/>
      <c r="Z112" s="101"/>
      <c r="AA112" s="100">
        <f t="shared" ref="AA112" si="139">Q112-V112</f>
        <v>1.2183768181818166</v>
      </c>
      <c r="AB112" s="101"/>
      <c r="AC112" s="100">
        <f t="shared" ref="AC112" si="140">Q112-X112</f>
        <v>0.62049321696969528</v>
      </c>
      <c r="AD112" s="112"/>
      <c r="AE112" s="128"/>
      <c r="AF112" s="159">
        <f>AC112/('Economic Model'!H$14*(1-'Economic Model'!C$25/100))</f>
        <v>0.19232240961287952</v>
      </c>
      <c r="AG112" s="135"/>
      <c r="AH112" s="128"/>
      <c r="AI112" s="58"/>
      <c r="AJ112" s="287">
        <v>1.8394160583941606</v>
      </c>
      <c r="AK112" s="17"/>
      <c r="AL112" s="100">
        <f t="shared" si="92"/>
        <v>3.7989693316605839</v>
      </c>
      <c r="AM112" s="17"/>
      <c r="AN112" s="17">
        <v>5.6383853900547445</v>
      </c>
      <c r="AO112" s="28"/>
      <c r="AP112" s="28"/>
      <c r="AQ112" s="100">
        <f>AN112+(J112*'Economic Model'!C$30*'Economic Model'!C$33/1000)+('Economic Model'!K$61/100)</f>
        <v>6.6585653900547443</v>
      </c>
      <c r="AR112" s="128"/>
      <c r="AS112" s="100">
        <f>AQ112+('Economic Model'!K$58/100)</f>
        <v>7.2564489912668657</v>
      </c>
      <c r="AT112" s="128"/>
      <c r="AU112" s="128"/>
      <c r="AV112" s="98">
        <f t="shared" ref="AV112" si="141">Q112-AQ112</f>
        <v>1.6541675644907103</v>
      </c>
      <c r="AW112" s="98"/>
      <c r="AX112" s="98">
        <f t="shared" ref="AX112" si="142">Q112-AS112</f>
        <v>1.056283963278589</v>
      </c>
      <c r="AY112" s="98"/>
      <c r="AZ112" s="98">
        <f t="shared" ref="AZ112" si="143">S112-H112</f>
        <v>0.62049321696969528</v>
      </c>
      <c r="BA112" s="98"/>
      <c r="BB112" s="98">
        <f t="shared" ref="BB112" si="144">H112-AN112</f>
        <v>0.4357907463088937</v>
      </c>
      <c r="BC112" s="57"/>
      <c r="BF112" s="210"/>
      <c r="BG112" s="15"/>
      <c r="BK112" s="298"/>
    </row>
    <row r="113" spans="1:63" ht="13.15" x14ac:dyDescent="0.4">
      <c r="A113" s="8">
        <v>41518</v>
      </c>
      <c r="C113" s="58"/>
      <c r="D113" s="125">
        <f>'Returns per Gal.'!D113</f>
        <v>2.3583333333333334</v>
      </c>
      <c r="E113" s="126"/>
      <c r="F113" s="127">
        <f>'Returns per Gal.'!F113</f>
        <v>218.7</v>
      </c>
      <c r="G113" s="126"/>
      <c r="H113" s="125">
        <f>'Returns per Gal.'!H113</f>
        <v>5.1482374999999996</v>
      </c>
      <c r="I113" s="126"/>
      <c r="J113" s="125">
        <f>'Returns per Gal.'!J113</f>
        <v>4.99</v>
      </c>
      <c r="K113" s="134"/>
      <c r="L113" s="28"/>
      <c r="M113" s="100">
        <f>D113*'Economic Model'!C$30</f>
        <v>6.6033333333333335</v>
      </c>
      <c r="N113" s="100"/>
      <c r="O113" s="100">
        <f>F113/2000*'Economic Model'!C$32</f>
        <v>1.8589499999999999</v>
      </c>
      <c r="P113" s="100"/>
      <c r="Q113" s="100">
        <f t="shared" ref="Q113" si="145">M113+O113</f>
        <v>8.4622833333333336</v>
      </c>
      <c r="R113" s="100"/>
      <c r="S113" s="100">
        <f t="shared" ref="S113" si="146">Q113-X113+H113</f>
        <v>6.8316197321212124</v>
      </c>
      <c r="T113" s="112"/>
      <c r="U113" s="101"/>
      <c r="V113" s="100">
        <f>H113+(J113*'Economic Model'!C$30*'Economic Model'!C$33/1000)+('Economic Model'!K$61/100)</f>
        <v>6.1810174999999994</v>
      </c>
      <c r="W113" s="101"/>
      <c r="X113" s="100">
        <f>V113+('Economic Model'!K$58/100)</f>
        <v>6.7789011012121208</v>
      </c>
      <c r="Y113" s="129"/>
      <c r="Z113" s="101"/>
      <c r="AA113" s="100">
        <f t="shared" ref="AA113:AA118" si="147">Q113-V113</f>
        <v>2.2812658333333342</v>
      </c>
      <c r="AB113" s="101"/>
      <c r="AC113" s="100">
        <f t="shared" ref="AC113" si="148">Q113-X113</f>
        <v>1.6833822321212129</v>
      </c>
      <c r="AD113" s="112"/>
      <c r="AE113" s="128"/>
      <c r="AF113" s="159">
        <f>AC113/('Economic Model'!H$14*(1-'Economic Model'!C$25/100))</f>
        <v>0.5217657797488402</v>
      </c>
      <c r="AG113" s="135"/>
      <c r="AH113" s="128"/>
      <c r="AI113" s="58"/>
      <c r="AJ113" s="287">
        <v>1.6463414634146341</v>
      </c>
      <c r="AK113" s="17"/>
      <c r="AL113" s="100">
        <f t="shared" si="92"/>
        <v>3.1513982147961128</v>
      </c>
      <c r="AM113" s="17"/>
      <c r="AN113" s="17">
        <v>4.7977396782107471</v>
      </c>
      <c r="AO113" s="28"/>
      <c r="AP113" s="28"/>
      <c r="AQ113" s="100">
        <f>AN113+(J113*'Economic Model'!C$30*'Economic Model'!C$33/1000)+('Economic Model'!K$61/100)</f>
        <v>5.8305196782107469</v>
      </c>
      <c r="AR113" s="128"/>
      <c r="AS113" s="100">
        <f>AQ113+('Economic Model'!K$58/100)</f>
        <v>6.4284032794228683</v>
      </c>
      <c r="AT113" s="128"/>
      <c r="AU113" s="128"/>
      <c r="AV113" s="98">
        <f t="shared" ref="AV113" si="149">Q113-AQ113</f>
        <v>2.6317636551225867</v>
      </c>
      <c r="AW113" s="98"/>
      <c r="AX113" s="98">
        <f t="shared" ref="AX113" si="150">Q113-AS113</f>
        <v>2.0338800539104653</v>
      </c>
      <c r="AY113" s="98"/>
      <c r="AZ113" s="98">
        <f t="shared" ref="AZ113" si="151">S113-H113</f>
        <v>1.6833822321212129</v>
      </c>
      <c r="BA113" s="98"/>
      <c r="BB113" s="98">
        <f t="shared" ref="BB113" si="152">H113-AN113</f>
        <v>0.35049782178925248</v>
      </c>
      <c r="BC113" s="57"/>
      <c r="BF113" s="210"/>
      <c r="BG113" s="15"/>
      <c r="BK113" s="298"/>
    </row>
    <row r="114" spans="1:63" ht="13.15" x14ac:dyDescent="0.4">
      <c r="A114" s="8">
        <v>41548</v>
      </c>
      <c r="C114" s="58"/>
      <c r="D114" s="125">
        <f>'Returns per Gal.'!D114</f>
        <v>2.0538461538461541</v>
      </c>
      <c r="E114" s="126"/>
      <c r="F114" s="127">
        <f>'Returns per Gal.'!F114</f>
        <v>202</v>
      </c>
      <c r="G114" s="126"/>
      <c r="H114" s="125">
        <f>'Returns per Gal.'!H114</f>
        <v>4.4284999999999997</v>
      </c>
      <c r="I114" s="126"/>
      <c r="J114" s="125">
        <f>'Returns per Gal.'!J114</f>
        <v>5.05</v>
      </c>
      <c r="K114" s="134"/>
      <c r="L114" s="28"/>
      <c r="M114" s="100">
        <f>D114*'Economic Model'!C$30</f>
        <v>5.7507692307692313</v>
      </c>
      <c r="N114" s="100"/>
      <c r="O114" s="100">
        <f>F114/2000*'Economic Model'!C$32</f>
        <v>1.7170000000000001</v>
      </c>
      <c r="P114" s="100"/>
      <c r="Q114" s="100">
        <f t="shared" ref="Q114" si="153">M114+O114</f>
        <v>7.4677692307692318</v>
      </c>
      <c r="R114" s="100"/>
      <c r="S114" s="100">
        <f t="shared" ref="S114" si="154">Q114-X114+H114</f>
        <v>5.8320656295571105</v>
      </c>
      <c r="T114" s="112"/>
      <c r="U114" s="101"/>
      <c r="V114" s="100">
        <f>H114+(J114*'Economic Model'!C$30*'Economic Model'!C$33/1000)+('Economic Model'!K$61/100)</f>
        <v>5.4663199999999996</v>
      </c>
      <c r="W114" s="101"/>
      <c r="X114" s="100">
        <f>V114+('Economic Model'!K$58/100)</f>
        <v>6.064203601212121</v>
      </c>
      <c r="Y114" s="129"/>
      <c r="Z114" s="101"/>
      <c r="AA114" s="100">
        <f t="shared" si="147"/>
        <v>2.0014492307692322</v>
      </c>
      <c r="AB114" s="101"/>
      <c r="AC114" s="100">
        <f t="shared" ref="AC114" si="155">Q114-X114</f>
        <v>1.4035656295571108</v>
      </c>
      <c r="AD114" s="112"/>
      <c r="AE114" s="128"/>
      <c r="AF114" s="159">
        <f>AC114/('Economic Model'!H$14*(1-'Economic Model'!C$25/100))</f>
        <v>0.43503638161354058</v>
      </c>
      <c r="AG114" s="135"/>
      <c r="AH114" s="128"/>
      <c r="AI114" s="58"/>
      <c r="AJ114" s="287">
        <v>1.6463414634146341</v>
      </c>
      <c r="AK114" s="17"/>
      <c r="AL114" s="100">
        <f t="shared" si="92"/>
        <v>3.1618703625190543</v>
      </c>
      <c r="AM114" s="17"/>
      <c r="AN114" s="17">
        <v>4.8082118259336886</v>
      </c>
      <c r="AO114" s="28"/>
      <c r="AP114" s="28"/>
      <c r="AQ114" s="100">
        <f>AN114+(J114*'Economic Model'!C$30*'Economic Model'!C$33/1000)+('Economic Model'!K$61/100)</f>
        <v>5.8460318259336885</v>
      </c>
      <c r="AR114" s="128"/>
      <c r="AS114" s="100">
        <f>AQ114+('Economic Model'!K$58/100)</f>
        <v>6.4439154271458099</v>
      </c>
      <c r="AT114" s="128"/>
      <c r="AU114" s="128"/>
      <c r="AV114" s="98">
        <f t="shared" ref="AV114" si="156">Q114-AQ114</f>
        <v>1.6217374048355433</v>
      </c>
      <c r="AW114" s="98"/>
      <c r="AX114" s="98">
        <f t="shared" ref="AX114" si="157">Q114-AS114</f>
        <v>1.0238538036234219</v>
      </c>
      <c r="AY114" s="98"/>
      <c r="AZ114" s="98">
        <f t="shared" ref="AZ114" si="158">S114-H114</f>
        <v>1.4035656295571108</v>
      </c>
      <c r="BA114" s="98"/>
      <c r="BB114" s="98">
        <f t="shared" ref="BB114" si="159">H114-AN114</f>
        <v>-0.37971182593368891</v>
      </c>
      <c r="BC114" s="57"/>
      <c r="BF114" s="210"/>
      <c r="BG114" s="15"/>
      <c r="BK114" s="298"/>
    </row>
    <row r="115" spans="1:63" ht="13.15" x14ac:dyDescent="0.4">
      <c r="A115" s="8">
        <v>41579</v>
      </c>
      <c r="C115" s="58"/>
      <c r="D115" s="125">
        <f>'Returns per Gal.'!D115</f>
        <v>1.9611904761904764</v>
      </c>
      <c r="E115" s="126"/>
      <c r="F115" s="127">
        <f>'Returns per Gal.'!F115</f>
        <v>206.44736842105263</v>
      </c>
      <c r="G115" s="126"/>
      <c r="H115" s="125">
        <f>'Returns per Gal.'!H115</f>
        <v>4.3354605263157904</v>
      </c>
      <c r="I115" s="126"/>
      <c r="J115" s="125">
        <f>'Returns per Gal.'!J115</f>
        <v>5.58</v>
      </c>
      <c r="K115" s="134"/>
      <c r="L115" s="28"/>
      <c r="M115" s="100">
        <f>D115*'Economic Model'!C$30</f>
        <v>5.4913333333333334</v>
      </c>
      <c r="N115" s="100"/>
      <c r="O115" s="100">
        <f>F115/2000*'Economic Model'!C$32</f>
        <v>1.7548026315789473</v>
      </c>
      <c r="P115" s="100"/>
      <c r="Q115" s="100">
        <f t="shared" ref="Q115" si="160">M115+O115</f>
        <v>7.2461359649122805</v>
      </c>
      <c r="R115" s="100"/>
      <c r="S115" s="100">
        <f t="shared" ref="S115" si="161">Q115-X115+H115</f>
        <v>5.5659123637001588</v>
      </c>
      <c r="T115" s="112"/>
      <c r="U115" s="101"/>
      <c r="V115" s="100">
        <f>H115+(J115*'Economic Model'!C$30*'Economic Model'!C$33/1000)+('Economic Model'!K$61/100)</f>
        <v>5.4178005263157907</v>
      </c>
      <c r="W115" s="101"/>
      <c r="X115" s="100">
        <f>V115+('Economic Model'!K$58/100)</f>
        <v>6.015684127527912</v>
      </c>
      <c r="Y115" s="129"/>
      <c r="Z115" s="101"/>
      <c r="AA115" s="100">
        <f t="shared" si="147"/>
        <v>1.8283354385964898</v>
      </c>
      <c r="AB115" s="101"/>
      <c r="AC115" s="100">
        <f t="shared" ref="AC115" si="162">Q115-X115</f>
        <v>1.2304518373843685</v>
      </c>
      <c r="AD115" s="112"/>
      <c r="AE115" s="128"/>
      <c r="AF115" s="159">
        <f>AC115/('Economic Model'!H$14*(1-'Economic Model'!C$25/100))</f>
        <v>0.38137961190623992</v>
      </c>
      <c r="AG115" s="135"/>
      <c r="AH115" s="128"/>
      <c r="AI115" s="58"/>
      <c r="AJ115" s="287">
        <v>1.6463414634146341</v>
      </c>
      <c r="AK115" s="17"/>
      <c r="AL115" s="100">
        <f t="shared" si="92"/>
        <v>3.1723425102419966</v>
      </c>
      <c r="AM115" s="17"/>
      <c r="AN115" s="17">
        <v>4.8186839736566309</v>
      </c>
      <c r="AO115" s="28"/>
      <c r="AP115" s="28"/>
      <c r="AQ115" s="100">
        <f>AN115+(J115*'Economic Model'!C$30*'Economic Model'!C$33/1000)+('Economic Model'!K$61/100)</f>
        <v>5.9010239736566312</v>
      </c>
      <c r="AR115" s="128"/>
      <c r="AS115" s="100">
        <f>AQ115+('Economic Model'!K$58/100)</f>
        <v>6.4989075748687526</v>
      </c>
      <c r="AT115" s="128"/>
      <c r="AU115" s="128"/>
      <c r="AV115" s="98">
        <f t="shared" ref="AV115" si="163">Q115-AQ115</f>
        <v>1.3451119912556493</v>
      </c>
      <c r="AW115" s="98"/>
      <c r="AX115" s="98">
        <f t="shared" ref="AX115" si="164">Q115-AS115</f>
        <v>0.74722839004352792</v>
      </c>
      <c r="AY115" s="98"/>
      <c r="AZ115" s="98">
        <f t="shared" ref="AZ115" si="165">S115-H115</f>
        <v>1.2304518373843685</v>
      </c>
      <c r="BA115" s="98"/>
      <c r="BB115" s="98">
        <f t="shared" ref="BB115" si="166">H115-AN115</f>
        <v>-0.48322344734084055</v>
      </c>
      <c r="BC115" s="57"/>
      <c r="BF115" s="210"/>
      <c r="BG115" s="15"/>
      <c r="BK115" s="298"/>
    </row>
    <row r="116" spans="1:63" ht="13.15" x14ac:dyDescent="0.4">
      <c r="A116" s="75">
        <v>41609</v>
      </c>
      <c r="B116" s="30"/>
      <c r="C116" s="63"/>
      <c r="D116" s="136">
        <f>'Returns per Gal.'!D116</f>
        <v>2.3029545454545461</v>
      </c>
      <c r="E116" s="137"/>
      <c r="F116" s="138">
        <f>'Returns per Gal.'!F116</f>
        <v>212.1904761904762</v>
      </c>
      <c r="G116" s="137"/>
      <c r="H116" s="136">
        <f>'Returns per Gal.'!H116</f>
        <v>4.34547619047619</v>
      </c>
      <c r="I116" s="137"/>
      <c r="J116" s="136">
        <f>'Returns per Gal.'!J116</f>
        <v>5.98</v>
      </c>
      <c r="K116" s="144"/>
      <c r="L116" s="30"/>
      <c r="M116" s="104">
        <f>D116*'Economic Model'!C$30</f>
        <v>6.4482727272727285</v>
      </c>
      <c r="N116" s="104"/>
      <c r="O116" s="104">
        <f>F116/2000*'Economic Model'!C$32</f>
        <v>1.8036190476190477</v>
      </c>
      <c r="P116" s="104"/>
      <c r="Q116" s="104">
        <f t="shared" ref="Q116" si="167">M116+O116</f>
        <v>8.2518917748917762</v>
      </c>
      <c r="R116" s="104"/>
      <c r="S116" s="104">
        <f t="shared" ref="S116" si="168">Q116-X116+H116</f>
        <v>6.5380681736796546</v>
      </c>
      <c r="T116" s="114"/>
      <c r="U116" s="105"/>
      <c r="V116" s="104">
        <f>H116+(J116*'Economic Model'!C$30*'Economic Model'!C$33/1000)+('Economic Model'!K$61/100)</f>
        <v>5.4614161904761902</v>
      </c>
      <c r="W116" s="105"/>
      <c r="X116" s="104">
        <f>V116+('Economic Model'!K$58/100)</f>
        <v>6.0592997916883116</v>
      </c>
      <c r="Y116" s="140"/>
      <c r="Z116" s="105"/>
      <c r="AA116" s="104">
        <f t="shared" si="147"/>
        <v>2.790475584415586</v>
      </c>
      <c r="AB116" s="105"/>
      <c r="AC116" s="104">
        <f t="shared" ref="AC116" si="169">Q116-X116</f>
        <v>2.1925919832034646</v>
      </c>
      <c r="AD116" s="114"/>
      <c r="AE116" s="139"/>
      <c r="AF116" s="160">
        <f>AC116/('Economic Model'!H$14*(1-'Economic Model'!C$25/100))</f>
        <v>0.67959578279832755</v>
      </c>
      <c r="AG116" s="145"/>
      <c r="AH116" s="139"/>
      <c r="AI116" s="63"/>
      <c r="AJ116" s="288">
        <v>1.6463414634146341</v>
      </c>
      <c r="AK116" s="72"/>
      <c r="AL116" s="104">
        <f t="shared" si="92"/>
        <v>3.182814657964939</v>
      </c>
      <c r="AM116" s="72"/>
      <c r="AN116" s="72">
        <v>4.8291561213795733</v>
      </c>
      <c r="AO116" s="30"/>
      <c r="AP116" s="30"/>
      <c r="AQ116" s="104">
        <f>AN116+(J116*'Economic Model'!C$30*'Economic Model'!C$33/1000)+('Economic Model'!K$61/100)</f>
        <v>5.9450961213795734</v>
      </c>
      <c r="AR116" s="139"/>
      <c r="AS116" s="104">
        <f>AQ116+('Economic Model'!K$58/100)</f>
        <v>6.5429797225916948</v>
      </c>
      <c r="AT116" s="139"/>
      <c r="AU116" s="139"/>
      <c r="AV116" s="99">
        <f t="shared" ref="AV116" si="170">Q116-AQ116</f>
        <v>2.3067956535122027</v>
      </c>
      <c r="AW116" s="99"/>
      <c r="AX116" s="99">
        <f t="shared" ref="AX116" si="171">Q116-AS116</f>
        <v>1.7089120523000814</v>
      </c>
      <c r="AY116" s="99"/>
      <c r="AZ116" s="99">
        <f t="shared" ref="AZ116" si="172">S116-H116</f>
        <v>2.1925919832034646</v>
      </c>
      <c r="BA116" s="99"/>
      <c r="BB116" s="99">
        <f t="shared" ref="BB116" si="173">H116-AN116</f>
        <v>-0.48367993090338324</v>
      </c>
      <c r="BC116" s="71"/>
      <c r="BF116" s="210"/>
      <c r="BG116" s="15"/>
      <c r="BK116" s="298"/>
    </row>
    <row r="117" spans="1:63" ht="13.15" x14ac:dyDescent="0.4">
      <c r="A117" s="22">
        <v>41640</v>
      </c>
      <c r="C117" s="58"/>
      <c r="D117" s="125">
        <f>'Returns per Gal.'!D117</f>
        <v>2.0704545454545444</v>
      </c>
      <c r="E117" s="126"/>
      <c r="F117" s="127">
        <f>'Returns per Gal.'!F117</f>
        <v>168.16666666666666</v>
      </c>
      <c r="G117" s="126"/>
      <c r="H117" s="125">
        <f>'Returns per Gal.'!H117</f>
        <v>4.2671422619047616</v>
      </c>
      <c r="I117" s="126"/>
      <c r="J117" s="125">
        <f>'Returns per Gal.'!J117</f>
        <v>7.2</v>
      </c>
      <c r="K117" s="134"/>
      <c r="L117" s="28"/>
      <c r="M117" s="100">
        <f>D117*'Economic Model'!C$30</f>
        <v>5.7972727272727242</v>
      </c>
      <c r="N117" s="100"/>
      <c r="O117" s="100">
        <f>F117/2000*'Economic Model'!C$32</f>
        <v>1.4294166666666666</v>
      </c>
      <c r="P117" s="100"/>
      <c r="Q117" s="100">
        <f t="shared" ref="Q117" si="174">M117+O117</f>
        <v>7.2266893939393908</v>
      </c>
      <c r="R117" s="100"/>
      <c r="S117" s="100">
        <f t="shared" ref="S117" si="175">Q117-X117+H117</f>
        <v>5.4103857927272694</v>
      </c>
      <c r="T117" s="112"/>
      <c r="U117" s="101"/>
      <c r="V117" s="100">
        <f>H117+(J117*'Economic Model'!C$30*'Economic Model'!C$33/1000)+('Economic Model'!K$61/100)</f>
        <v>5.4855622619047617</v>
      </c>
      <c r="W117" s="101"/>
      <c r="X117" s="100">
        <f>V117+('Economic Model'!K$58/100)</f>
        <v>6.0834458631168831</v>
      </c>
      <c r="Y117" s="129"/>
      <c r="Z117" s="101"/>
      <c r="AA117" s="100">
        <f t="shared" si="147"/>
        <v>1.7411271320346291</v>
      </c>
      <c r="AB117" s="101"/>
      <c r="AC117" s="100">
        <f t="shared" ref="AC117" si="176">Q117-X117</f>
        <v>1.1432435308225077</v>
      </c>
      <c r="AD117" s="112"/>
      <c r="AE117" s="128"/>
      <c r="AF117" s="159">
        <f>AC117/('Economic Model'!H$14*(1-'Economic Model'!C$25/100))</f>
        <v>0.35434932181194084</v>
      </c>
      <c r="AG117" s="135"/>
      <c r="AH117" s="128"/>
      <c r="AI117" s="58"/>
      <c r="AJ117" s="287">
        <v>1.6463414634146341</v>
      </c>
      <c r="AK117" s="17"/>
      <c r="AL117" s="100">
        <f t="shared" si="92"/>
        <v>3.1932868056878805</v>
      </c>
      <c r="AM117" s="17"/>
      <c r="AN117" s="17">
        <v>4.8396282691025148</v>
      </c>
      <c r="AO117" s="28"/>
      <c r="AP117" s="28"/>
      <c r="AQ117" s="100">
        <f>AN117+(J117*'Economic Model'!C$30*'Economic Model'!C$33/1000)+('Economic Model'!K$61/100)</f>
        <v>6.0580482691025148</v>
      </c>
      <c r="AR117" s="128"/>
      <c r="AS117" s="100">
        <f>AQ117+('Economic Model'!K$58/100)</f>
        <v>6.6559318703146362</v>
      </c>
      <c r="AT117" s="128"/>
      <c r="AU117" s="128"/>
      <c r="AV117" s="98">
        <f t="shared" ref="AV117" si="177">Q117-AQ117</f>
        <v>1.168641124836876</v>
      </c>
      <c r="AW117" s="98"/>
      <c r="AX117" s="98">
        <f t="shared" ref="AX117" si="178">Q117-AS117</f>
        <v>0.57075752362475463</v>
      </c>
      <c r="AY117" s="98"/>
      <c r="AZ117" s="98">
        <f t="shared" ref="AZ117" si="179">S117-H117</f>
        <v>1.1432435308225077</v>
      </c>
      <c r="BA117" s="98"/>
      <c r="BB117" s="98">
        <f t="shared" ref="BB117" si="180">H117-AN117</f>
        <v>-0.57248600719775311</v>
      </c>
      <c r="BC117" s="57"/>
      <c r="BF117" s="210"/>
      <c r="BG117" s="15"/>
      <c r="BK117" s="298"/>
    </row>
    <row r="118" spans="1:63" ht="13.15" x14ac:dyDescent="0.4">
      <c r="A118" s="8">
        <v>41671</v>
      </c>
      <c r="C118" s="58"/>
      <c r="D118" s="125">
        <f>'Returns per Gal.'!D118</f>
        <v>1.9445000000000001</v>
      </c>
      <c r="E118" s="126"/>
      <c r="F118" s="127">
        <f>'Returns per Gal.'!F118</f>
        <v>202.13157894736841</v>
      </c>
      <c r="G118" s="126"/>
      <c r="H118" s="125">
        <f>'Returns per Gal.'!H118</f>
        <v>4.4448355263157904</v>
      </c>
      <c r="I118" s="126"/>
      <c r="J118" s="125">
        <f>'Returns per Gal.'!J118</f>
        <v>8.77</v>
      </c>
      <c r="K118" s="128"/>
      <c r="L118" s="14"/>
      <c r="M118" s="100">
        <f>D118*'Economic Model'!C$30</f>
        <v>5.4446000000000003</v>
      </c>
      <c r="N118" s="100"/>
      <c r="O118" s="100">
        <f>F118/2000*'Economic Model'!C$32</f>
        <v>1.7181184210526315</v>
      </c>
      <c r="P118" s="100"/>
      <c r="Q118" s="100">
        <f t="shared" ref="Q118" si="181">M118+O118</f>
        <v>7.1627184210526318</v>
      </c>
      <c r="R118" s="100"/>
      <c r="S118" s="100">
        <f t="shared" ref="S118" si="182">Q118-X118+H118</f>
        <v>5.2145348198405106</v>
      </c>
      <c r="T118" s="100"/>
      <c r="U118" s="146"/>
      <c r="V118" s="100">
        <f>H118+(J118*'Economic Model'!C$30*'Economic Model'!C$33/1000)+('Economic Model'!K$61/100)</f>
        <v>5.7951355263157902</v>
      </c>
      <c r="W118" s="101"/>
      <c r="X118" s="100">
        <f>V118+('Economic Model'!K$58/100)</f>
        <v>6.3930191275279116</v>
      </c>
      <c r="Y118" s="286"/>
      <c r="Z118" s="146"/>
      <c r="AA118" s="100">
        <f t="shared" si="147"/>
        <v>1.3675828947368416</v>
      </c>
      <c r="AB118" s="101"/>
      <c r="AC118" s="100">
        <f t="shared" ref="AC118" si="183">Q118-X118</f>
        <v>0.76969929352472022</v>
      </c>
      <c r="AD118" s="100"/>
      <c r="AE118" s="158"/>
      <c r="AF118" s="159">
        <f>AC118/('Economic Model'!H$14*(1-'Economic Model'!C$25/100))</f>
        <v>0.2385689621732561</v>
      </c>
      <c r="AG118" s="135"/>
      <c r="AH118" s="128"/>
      <c r="AI118" s="58"/>
      <c r="AJ118" s="287">
        <v>1.6463414634146341</v>
      </c>
      <c r="AK118" s="17"/>
      <c r="AL118" s="100">
        <f t="shared" si="92"/>
        <v>3.2037589534108228</v>
      </c>
      <c r="AM118" s="17"/>
      <c r="AN118" s="17">
        <v>4.8501004168254571</v>
      </c>
      <c r="AO118" s="28"/>
      <c r="AP118" s="28"/>
      <c r="AQ118" s="100">
        <f>AN118+(J118*'Economic Model'!C$30*'Economic Model'!C$33/1000)+('Economic Model'!K$61/100)</f>
        <v>6.200400416825457</v>
      </c>
      <c r="AR118" s="128"/>
      <c r="AS118" s="100">
        <f>AQ118+('Economic Model'!K$58/100)</f>
        <v>6.7982840180375783</v>
      </c>
      <c r="AT118" s="128"/>
      <c r="AU118" s="128"/>
      <c r="AV118" s="98">
        <f t="shared" ref="AV118" si="184">Q118-AQ118</f>
        <v>0.96231800422717484</v>
      </c>
      <c r="AW118" s="98"/>
      <c r="AX118" s="98">
        <f t="shared" ref="AX118" si="185">Q118-AS118</f>
        <v>0.36443440301505348</v>
      </c>
      <c r="AY118" s="98"/>
      <c r="AZ118" s="98">
        <f t="shared" ref="AZ118" si="186">S118-H118</f>
        <v>0.76969929352472022</v>
      </c>
      <c r="BA118" s="98"/>
      <c r="BB118" s="98">
        <f t="shared" ref="BB118" si="187">H118-AN118</f>
        <v>-0.40526489050966674</v>
      </c>
      <c r="BC118" s="57"/>
      <c r="BF118" s="210"/>
      <c r="BG118" s="15"/>
      <c r="BK118" s="298"/>
    </row>
    <row r="119" spans="1:63" ht="13.15" x14ac:dyDescent="0.4">
      <c r="A119" s="8">
        <v>41699</v>
      </c>
      <c r="B119" s="28"/>
      <c r="C119" s="58"/>
      <c r="D119" s="125">
        <f>'Returns per Gal.'!D119</f>
        <v>2.4778571428571428</v>
      </c>
      <c r="E119" s="126"/>
      <c r="F119" s="127">
        <f>'Returns per Gal.'!F119</f>
        <v>236.13095238095238</v>
      </c>
      <c r="G119" s="126"/>
      <c r="H119" s="125">
        <f>'Returns per Gal.'!H119</f>
        <v>4.6688095238095242</v>
      </c>
      <c r="I119" s="126"/>
      <c r="J119" s="125">
        <f>'Returns per Gal.'!J119</f>
        <v>8.8699999999999992</v>
      </c>
      <c r="K119" s="128"/>
      <c r="L119" s="14"/>
      <c r="M119" s="100">
        <f>D119*'Economic Model'!C$30</f>
        <v>6.9379999999999997</v>
      </c>
      <c r="N119" s="100"/>
      <c r="O119" s="100">
        <f>F119/2000*'Economic Model'!C$32</f>
        <v>2.0071130952380951</v>
      </c>
      <c r="P119" s="100"/>
      <c r="Q119" s="100">
        <f t="shared" ref="Q119:Q124" si="188">M119+O119</f>
        <v>8.9451130952380957</v>
      </c>
      <c r="R119" s="100"/>
      <c r="S119" s="100">
        <f t="shared" ref="S119:S124" si="189">Q119-X119+H119</f>
        <v>6.9885294940259746</v>
      </c>
      <c r="T119" s="100"/>
      <c r="U119" s="146"/>
      <c r="V119" s="100">
        <f>H119+(J119*'Economic Model'!C$30*'Economic Model'!C$33/1000)+('Economic Model'!K$61/100)</f>
        <v>6.027509523809524</v>
      </c>
      <c r="W119" s="101"/>
      <c r="X119" s="100">
        <f>V119+('Economic Model'!K$58/100)</f>
        <v>6.6253931250216453</v>
      </c>
      <c r="Y119" s="286"/>
      <c r="Z119" s="146"/>
      <c r="AA119" s="100">
        <f t="shared" ref="AA119:AA124" si="190">Q119-V119</f>
        <v>2.9176035714285717</v>
      </c>
      <c r="AB119" s="101"/>
      <c r="AC119" s="100">
        <f t="shared" ref="AC119:AC124" si="191">Q119-X119</f>
        <v>2.3197199702164504</v>
      </c>
      <c r="AD119" s="100"/>
      <c r="AE119" s="158"/>
      <c r="AF119" s="159">
        <f>AC119/('Economic Model'!H$14*(1-'Economic Model'!C$25/100))</f>
        <v>0.71899921239740794</v>
      </c>
      <c r="AG119" s="57"/>
      <c r="AH119" s="28"/>
      <c r="AI119" s="58"/>
      <c r="AJ119" s="287">
        <v>1.6463414634146341</v>
      </c>
      <c r="AK119" s="17"/>
      <c r="AL119" s="100">
        <f t="shared" si="92"/>
        <v>3.2142311011337652</v>
      </c>
      <c r="AM119" s="17"/>
      <c r="AN119" s="17">
        <v>4.8605725645483995</v>
      </c>
      <c r="AO119" s="28"/>
      <c r="AP119" s="28"/>
      <c r="AQ119" s="100">
        <f>AN119+(J119*'Economic Model'!C$30*'Economic Model'!C$33/1000)+('Economic Model'!K$61/100)</f>
        <v>6.2192725645483993</v>
      </c>
      <c r="AR119" s="128"/>
      <c r="AS119" s="100">
        <f>AQ119+('Economic Model'!K$58/100)</f>
        <v>6.8171561657605206</v>
      </c>
      <c r="AT119" s="128"/>
      <c r="AU119" s="128"/>
      <c r="AV119" s="98">
        <f t="shared" ref="AV119:AV124" si="192">Q119-AQ119</f>
        <v>2.7258405306896965</v>
      </c>
      <c r="AW119" s="98"/>
      <c r="AX119" s="98">
        <f t="shared" ref="AX119:AX124" si="193">Q119-AS119</f>
        <v>2.1279569294775751</v>
      </c>
      <c r="AY119" s="98"/>
      <c r="AZ119" s="98">
        <f t="shared" ref="AZ119:AZ124" si="194">S119-H119</f>
        <v>2.3197199702164504</v>
      </c>
      <c r="BA119" s="98"/>
      <c r="BB119" s="98">
        <f t="shared" ref="BB119:BB124" si="195">H119-AN119</f>
        <v>-0.19176304073887529</v>
      </c>
      <c r="BC119" s="289"/>
      <c r="BD119" s="28"/>
      <c r="BE119" s="28"/>
      <c r="BG119" s="15"/>
      <c r="BK119" s="298"/>
    </row>
    <row r="120" spans="1:63" ht="13.15" x14ac:dyDescent="0.4">
      <c r="A120" s="8">
        <v>41730</v>
      </c>
      <c r="C120" s="58"/>
      <c r="D120" s="125">
        <f>'Returns per Gal.'!D120</f>
        <v>2.7863636363636357</v>
      </c>
      <c r="E120" s="126"/>
      <c r="F120" s="127">
        <f>'Returns per Gal.'!F120</f>
        <v>233.0952380952381</v>
      </c>
      <c r="G120" s="126"/>
      <c r="H120" s="125">
        <f>'Returns per Gal.'!H120</f>
        <v>4.8590119047619051</v>
      </c>
      <c r="I120" s="126"/>
      <c r="J120" s="125">
        <f>'Returns per Gal.'!J120</f>
        <v>7.91</v>
      </c>
      <c r="K120" s="128"/>
      <c r="L120" s="14"/>
      <c r="M120" s="100">
        <f>D120*'Economic Model'!C$30</f>
        <v>7.8018181818181791</v>
      </c>
      <c r="N120" s="100"/>
      <c r="O120" s="100">
        <f>F120/2000*'Economic Model'!C$32</f>
        <v>1.981309523809524</v>
      </c>
      <c r="P120" s="100"/>
      <c r="Q120" s="100">
        <f t="shared" si="188"/>
        <v>9.7831277056277024</v>
      </c>
      <c r="R120" s="100"/>
      <c r="S120" s="100">
        <f t="shared" si="189"/>
        <v>7.9071841044155811</v>
      </c>
      <c r="T120" s="100"/>
      <c r="U120" s="146"/>
      <c r="V120" s="100">
        <f>H120+(J120*'Economic Model'!C$30*'Economic Model'!C$33/1000)+('Economic Model'!K$61/100)</f>
        <v>6.1370719047619051</v>
      </c>
      <c r="W120" s="101"/>
      <c r="X120" s="100">
        <f>V120+('Economic Model'!K$58/100)</f>
        <v>6.7349555059740265</v>
      </c>
      <c r="Y120" s="286"/>
      <c r="Z120" s="146"/>
      <c r="AA120" s="100">
        <f t="shared" si="190"/>
        <v>3.6460558008657973</v>
      </c>
      <c r="AB120" s="101"/>
      <c r="AC120" s="100">
        <f t="shared" si="191"/>
        <v>3.0481721996536759</v>
      </c>
      <c r="AD120" s="100"/>
      <c r="AE120" s="158"/>
      <c r="AF120" s="159">
        <f>AC120/('Economic Model'!H$14*(1-'Economic Model'!C$25/100))</f>
        <v>0.94478361135899025</v>
      </c>
      <c r="AG120" s="57"/>
      <c r="AI120" s="58"/>
      <c r="AJ120" s="287">
        <v>1.6463414634146341</v>
      </c>
      <c r="AK120" s="17"/>
      <c r="AL120" s="100">
        <f t="shared" si="92"/>
        <v>3.2247032488567067</v>
      </c>
      <c r="AM120" s="17"/>
      <c r="AN120" s="17">
        <v>4.8710447122713409</v>
      </c>
      <c r="AO120" s="28"/>
      <c r="AP120" s="28"/>
      <c r="AQ120" s="100">
        <f>AN120+(J120*'Economic Model'!C$30*'Economic Model'!C$33/1000)+('Economic Model'!K$61/100)</f>
        <v>6.1491047122713409</v>
      </c>
      <c r="AR120" s="128"/>
      <c r="AS120" s="100">
        <f>AQ120+('Economic Model'!K$58/100)</f>
        <v>6.7469883134834623</v>
      </c>
      <c r="AT120" s="128"/>
      <c r="AU120" s="128"/>
      <c r="AV120" s="98">
        <f t="shared" si="192"/>
        <v>3.6340229933563615</v>
      </c>
      <c r="AW120" s="98"/>
      <c r="AX120" s="98">
        <f t="shared" si="193"/>
        <v>3.0361393921442401</v>
      </c>
      <c r="AY120" s="98"/>
      <c r="AZ120" s="98">
        <f t="shared" si="194"/>
        <v>3.0481721996536759</v>
      </c>
      <c r="BA120" s="98"/>
      <c r="BB120" s="98">
        <f t="shared" si="195"/>
        <v>-1.2032807509435806E-2</v>
      </c>
      <c r="BC120" s="292" t="s">
        <v>0</v>
      </c>
      <c r="BD120" s="28"/>
      <c r="BG120" s="15"/>
      <c r="BK120" s="298"/>
    </row>
    <row r="121" spans="1:63" ht="13.15" x14ac:dyDescent="0.4">
      <c r="A121" s="8">
        <v>41760</v>
      </c>
      <c r="C121" s="58"/>
      <c r="D121" s="125">
        <f>'Returns per Gal.'!D121</f>
        <v>2.2397727272727264</v>
      </c>
      <c r="E121" s="126"/>
      <c r="F121" s="127">
        <f>'Returns per Gal.'!F121</f>
        <v>213.92857142857142</v>
      </c>
      <c r="G121" s="126"/>
      <c r="H121" s="125">
        <f>'Returns per Gal.'!H121</f>
        <v>4.7784523809523813</v>
      </c>
      <c r="I121" s="126"/>
      <c r="J121" s="125">
        <f>'Returns per Gal.'!J121</f>
        <v>7.78</v>
      </c>
      <c r="K121" s="128"/>
      <c r="L121" s="14"/>
      <c r="M121" s="100">
        <f>D121*'Economic Model'!C$30</f>
        <v>6.2713636363636338</v>
      </c>
      <c r="N121" s="100"/>
      <c r="O121" s="100">
        <f>F121/2000*'Economic Model'!C$32</f>
        <v>1.8183928571428569</v>
      </c>
      <c r="P121" s="100"/>
      <c r="Q121" s="100">
        <f t="shared" si="188"/>
        <v>8.0897564935064903</v>
      </c>
      <c r="R121" s="100"/>
      <c r="S121" s="100">
        <f t="shared" si="189"/>
        <v>6.2247328922943685</v>
      </c>
      <c r="T121" s="100"/>
      <c r="U121" s="146"/>
      <c r="V121" s="100">
        <f>H121+(J121*'Economic Model'!C$30*'Economic Model'!C$33/1000)+('Economic Model'!K$61/100)</f>
        <v>6.0455923809523817</v>
      </c>
      <c r="W121" s="101"/>
      <c r="X121" s="100">
        <f>V121+('Economic Model'!K$58/100)</f>
        <v>6.6434759821645031</v>
      </c>
      <c r="Y121" s="286"/>
      <c r="Z121" s="146"/>
      <c r="AA121" s="100">
        <f t="shared" si="190"/>
        <v>2.0441641125541086</v>
      </c>
      <c r="AB121" s="101"/>
      <c r="AC121" s="100">
        <f t="shared" si="191"/>
        <v>1.4462805113419872</v>
      </c>
      <c r="AD121" s="100"/>
      <c r="AE121" s="158"/>
      <c r="AF121" s="159">
        <f>AC121/('Economic Model'!H$14*(1-'Economic Model'!C$25/100))</f>
        <v>0.44827589619085778</v>
      </c>
      <c r="AG121" s="57"/>
      <c r="AI121" s="58"/>
      <c r="AJ121" s="287">
        <v>1.6463414634146341</v>
      </c>
      <c r="AK121" s="17"/>
      <c r="AL121" s="100">
        <f t="shared" si="92"/>
        <v>3.235175396579649</v>
      </c>
      <c r="AM121" s="17"/>
      <c r="AN121" s="17">
        <v>4.8815168599942833</v>
      </c>
      <c r="AO121" s="28"/>
      <c r="AP121" s="28"/>
      <c r="AQ121" s="100">
        <f>AN121+(J121*'Economic Model'!C$30*'Economic Model'!C$33/1000)+('Economic Model'!K$61/100)</f>
        <v>6.1486568599942837</v>
      </c>
      <c r="AR121" s="128"/>
      <c r="AS121" s="100">
        <f>AQ121+('Economic Model'!K$58/100)</f>
        <v>6.746540461206405</v>
      </c>
      <c r="AT121" s="128"/>
      <c r="AU121" s="128"/>
      <c r="AV121" s="98">
        <f t="shared" si="192"/>
        <v>1.9410996335122066</v>
      </c>
      <c r="AW121" s="98"/>
      <c r="AX121" s="98">
        <f t="shared" si="193"/>
        <v>1.3432160323000852</v>
      </c>
      <c r="AY121" s="98"/>
      <c r="AZ121" s="98">
        <f t="shared" si="194"/>
        <v>1.4462805113419872</v>
      </c>
      <c r="BA121" s="98"/>
      <c r="BB121" s="98">
        <f t="shared" si="195"/>
        <v>-0.10306447904190197</v>
      </c>
      <c r="BC121" s="289"/>
      <c r="BD121" s="28"/>
      <c r="BG121" s="15"/>
      <c r="BK121" s="298"/>
    </row>
    <row r="122" spans="1:63" ht="13.15" x14ac:dyDescent="0.4">
      <c r="A122" s="8">
        <v>41791</v>
      </c>
      <c r="C122" s="58"/>
      <c r="D122" s="125">
        <f>'Returns per Gal.'!D122</f>
        <v>2.2238095238095239</v>
      </c>
      <c r="E122" s="126"/>
      <c r="F122" s="127">
        <f>'Returns per Gal.'!F122</f>
        <v>167.21428571428572</v>
      </c>
      <c r="G122" s="126"/>
      <c r="H122" s="125">
        <f>'Returns per Gal.'!H122</f>
        <v>4.4533869047619055</v>
      </c>
      <c r="I122" s="126"/>
      <c r="J122" s="125">
        <f>'Returns per Gal.'!J122</f>
        <v>8.66</v>
      </c>
      <c r="K122" s="128"/>
      <c r="L122" s="14"/>
      <c r="M122" s="100">
        <f>D122*'Economic Model'!C$30</f>
        <v>6.2266666666666666</v>
      </c>
      <c r="N122" s="100"/>
      <c r="O122" s="100">
        <f>F122/2000*'Economic Model'!C$32</f>
        <v>1.4213214285714286</v>
      </c>
      <c r="P122" s="100"/>
      <c r="Q122" s="100">
        <f t="shared" si="188"/>
        <v>7.6479880952380954</v>
      </c>
      <c r="R122" s="100"/>
      <c r="S122" s="100">
        <f t="shared" si="189"/>
        <v>5.7090444940259744</v>
      </c>
      <c r="T122" s="100"/>
      <c r="U122" s="146"/>
      <c r="V122" s="100">
        <f>H122+(J122*'Economic Model'!C$30*'Economic Model'!C$33/1000)+('Economic Model'!K$61/100)</f>
        <v>5.7944469047619052</v>
      </c>
      <c r="W122" s="101"/>
      <c r="X122" s="100">
        <f>V122+('Economic Model'!K$58/100)</f>
        <v>6.3923305059740265</v>
      </c>
      <c r="Y122" s="286"/>
      <c r="Z122" s="146"/>
      <c r="AA122" s="100">
        <f t="shared" si="190"/>
        <v>1.8535411904761903</v>
      </c>
      <c r="AB122" s="101"/>
      <c r="AC122" s="100">
        <f t="shared" si="191"/>
        <v>1.2556575892640689</v>
      </c>
      <c r="AD122" s="100"/>
      <c r="AE122" s="158"/>
      <c r="AF122" s="159">
        <f>AC122/('Economic Model'!H$14*(1-'Economic Model'!C$25/100))</f>
        <v>0.38919215651596628</v>
      </c>
      <c r="AG122" s="57"/>
      <c r="AI122" s="58"/>
      <c r="AJ122" s="287">
        <v>1.6463414634146341</v>
      </c>
      <c r="AK122" s="17"/>
      <c r="AL122" s="100">
        <f t="shared" si="92"/>
        <v>3.2456475443025914</v>
      </c>
      <c r="AM122" s="17"/>
      <c r="AN122" s="17">
        <v>4.8919890077172257</v>
      </c>
      <c r="AO122" s="28"/>
      <c r="AP122" s="28"/>
      <c r="AQ122" s="100">
        <f>AN122+(J122*'Economic Model'!C$30*'Economic Model'!C$33/1000)+('Economic Model'!K$61/100)</f>
        <v>6.2330490077172254</v>
      </c>
      <c r="AR122" s="128"/>
      <c r="AS122" s="100">
        <f>AQ122+('Economic Model'!K$58/100)</f>
        <v>6.8309326089293467</v>
      </c>
      <c r="AT122" s="128"/>
      <c r="AU122" s="128"/>
      <c r="AV122" s="98">
        <f t="shared" si="192"/>
        <v>1.4149390875208701</v>
      </c>
      <c r="AW122" s="98"/>
      <c r="AX122" s="98">
        <f t="shared" si="193"/>
        <v>0.81705548630874869</v>
      </c>
      <c r="AY122" s="98"/>
      <c r="AZ122" s="98">
        <f t="shared" si="194"/>
        <v>1.2556575892640689</v>
      </c>
      <c r="BA122" s="98"/>
      <c r="BB122" s="98">
        <f t="shared" si="195"/>
        <v>-0.43860210295532021</v>
      </c>
      <c r="BC122" s="289"/>
      <c r="BD122" s="28"/>
      <c r="BG122" s="15"/>
      <c r="BK122" s="298"/>
    </row>
    <row r="123" spans="1:63" ht="13.15" x14ac:dyDescent="0.4">
      <c r="A123" s="8">
        <v>41821</v>
      </c>
      <c r="C123" s="58"/>
      <c r="D123" s="125">
        <f>'Returns per Gal.'!D123</f>
        <v>2.0961363636363632</v>
      </c>
      <c r="E123" s="126"/>
      <c r="F123" s="127">
        <f>'Returns per Gal.'!F123</f>
        <v>129.56818181818181</v>
      </c>
      <c r="G123" s="126"/>
      <c r="H123" s="125">
        <f>'Returns per Gal.'!H123</f>
        <v>3.7986363636363638</v>
      </c>
      <c r="I123" s="126"/>
      <c r="J123" s="125">
        <f>'Returns per Gal.'!J123</f>
        <v>7.6</v>
      </c>
      <c r="K123" s="128"/>
      <c r="L123" s="14"/>
      <c r="M123" s="100">
        <f>D123*'Economic Model'!C$30</f>
        <v>5.8691818181818167</v>
      </c>
      <c r="N123" s="100"/>
      <c r="O123" s="100">
        <f>F123/2000*'Economic Model'!C$32</f>
        <v>1.1013295454545453</v>
      </c>
      <c r="P123" s="100"/>
      <c r="Q123" s="100">
        <f t="shared" si="188"/>
        <v>6.970511363636362</v>
      </c>
      <c r="R123" s="100"/>
      <c r="S123" s="100">
        <f t="shared" si="189"/>
        <v>5.1206077624242408</v>
      </c>
      <c r="T123" s="100"/>
      <c r="U123" s="146"/>
      <c r="V123" s="100">
        <f>H123+(J123*'Economic Model'!C$30*'Economic Model'!C$33/1000)+('Economic Model'!K$61/100)</f>
        <v>5.0506563636363637</v>
      </c>
      <c r="W123" s="101"/>
      <c r="X123" s="100">
        <f>V123+('Economic Model'!K$58/100)</f>
        <v>5.6485399648484851</v>
      </c>
      <c r="Y123" s="286"/>
      <c r="Z123" s="146"/>
      <c r="AA123" s="100">
        <f t="shared" si="190"/>
        <v>1.9198549999999983</v>
      </c>
      <c r="AB123" s="101"/>
      <c r="AC123" s="100">
        <f t="shared" si="191"/>
        <v>1.321971398787877</v>
      </c>
      <c r="AD123" s="100"/>
      <c r="AE123" s="158"/>
      <c r="AF123" s="159">
        <f>AC123/('Economic Model'!H$14*(1-'Economic Model'!C$25/100))</f>
        <v>0.40974617916993378</v>
      </c>
      <c r="AG123" s="57"/>
      <c r="AI123" s="58"/>
      <c r="AJ123" s="287">
        <v>1.6463414634146341</v>
      </c>
      <c r="AK123" s="17"/>
      <c r="AL123" s="100">
        <f t="shared" si="92"/>
        <v>3.2561196920255329</v>
      </c>
      <c r="AM123" s="17"/>
      <c r="AN123" s="17">
        <v>4.9024611554401671</v>
      </c>
      <c r="AO123" s="28"/>
      <c r="AP123" s="28"/>
      <c r="AQ123" s="100">
        <f>AN123+(J123*'Economic Model'!C$30*'Economic Model'!C$33/1000)+('Economic Model'!K$61/100)</f>
        <v>6.1544811554401671</v>
      </c>
      <c r="AR123" s="128"/>
      <c r="AS123" s="100">
        <f>AQ123+('Economic Model'!K$58/100)</f>
        <v>6.7523647566522884</v>
      </c>
      <c r="AT123" s="128"/>
      <c r="AU123" s="128"/>
      <c r="AV123" s="98">
        <f t="shared" si="192"/>
        <v>0.81603020819619498</v>
      </c>
      <c r="AW123" s="98"/>
      <c r="AX123" s="98">
        <f t="shared" si="193"/>
        <v>0.21814660698407362</v>
      </c>
      <c r="AY123" s="98"/>
      <c r="AZ123" s="98">
        <f t="shared" si="194"/>
        <v>1.321971398787877</v>
      </c>
      <c r="BA123" s="98"/>
      <c r="BB123" s="98">
        <f t="shared" si="195"/>
        <v>-1.1038247918038033</v>
      </c>
      <c r="BC123" s="289"/>
      <c r="BD123" s="28"/>
      <c r="BG123" s="15"/>
      <c r="BK123" s="298"/>
    </row>
    <row r="124" spans="1:63" ht="13.15" x14ac:dyDescent="0.4">
      <c r="A124" s="8">
        <v>41852</v>
      </c>
      <c r="C124" s="58"/>
      <c r="D124" s="125">
        <f>'Returns per Gal.'!D124</f>
        <v>2.0964285714285715</v>
      </c>
      <c r="E124" s="126"/>
      <c r="F124" s="127">
        <f>'Returns per Gal.'!F124</f>
        <v>107.91666666666667</v>
      </c>
      <c r="G124" s="126"/>
      <c r="H124" s="125">
        <f>'Returns per Gal.'!H124</f>
        <v>3.5396428571428582</v>
      </c>
      <c r="I124" s="126"/>
      <c r="J124" s="125">
        <f>'Returns per Gal.'!J124</f>
        <v>8</v>
      </c>
      <c r="K124" s="128"/>
      <c r="L124" s="14"/>
      <c r="M124" s="100">
        <f>D124*'Economic Model'!C$30</f>
        <v>5.87</v>
      </c>
      <c r="N124" s="100"/>
      <c r="O124" s="100">
        <f>F124/2000*'Economic Model'!C$32</f>
        <v>0.91729166666666673</v>
      </c>
      <c r="P124" s="100"/>
      <c r="Q124" s="100">
        <f t="shared" si="188"/>
        <v>6.7872916666666665</v>
      </c>
      <c r="R124" s="100"/>
      <c r="S124" s="100">
        <f t="shared" si="189"/>
        <v>4.9037880654545454</v>
      </c>
      <c r="T124" s="100"/>
      <c r="U124" s="146"/>
      <c r="V124" s="100">
        <f>H124+(J124*'Economic Model'!C$30*'Economic Model'!C$33/1000)+('Economic Model'!K$61/100)</f>
        <v>4.8252628571428584</v>
      </c>
      <c r="W124" s="101"/>
      <c r="X124" s="100">
        <f>V124+('Economic Model'!K$58/100)</f>
        <v>5.4231464583549798</v>
      </c>
      <c r="Y124" s="286"/>
      <c r="Z124" s="146"/>
      <c r="AA124" s="100">
        <f t="shared" si="190"/>
        <v>1.9620288095238081</v>
      </c>
      <c r="AB124" s="101"/>
      <c r="AC124" s="100">
        <f t="shared" si="191"/>
        <v>1.3641452083116867</v>
      </c>
      <c r="AD124" s="100"/>
      <c r="AE124" s="158"/>
      <c r="AF124" s="159">
        <f>AC124/('Economic Model'!H$14*(1-'Economic Model'!C$25/100))</f>
        <v>0.42281798793165604</v>
      </c>
      <c r="AG124" s="57"/>
      <c r="AI124" s="58"/>
      <c r="AJ124" s="287">
        <v>1.6463414634146341</v>
      </c>
      <c r="AK124" s="17"/>
      <c r="AL124" s="100">
        <f t="shared" si="92"/>
        <v>3.2665918397484752</v>
      </c>
      <c r="AM124" s="17"/>
      <c r="AN124" s="17">
        <v>4.9129333031631095</v>
      </c>
      <c r="AO124" s="28"/>
      <c r="AP124" s="28"/>
      <c r="AQ124" s="100">
        <f>AN124+(J124*'Economic Model'!C$30*'Economic Model'!C$33/1000)+('Economic Model'!K$61/100)</f>
        <v>6.1985533031631093</v>
      </c>
      <c r="AR124" s="128"/>
      <c r="AS124" s="100">
        <f>AQ124+('Economic Model'!K$58/100)</f>
        <v>6.7964369043752306</v>
      </c>
      <c r="AT124" s="128"/>
      <c r="AU124" s="128"/>
      <c r="AV124" s="98">
        <f t="shared" si="192"/>
        <v>0.58873836350355724</v>
      </c>
      <c r="AW124" s="98"/>
      <c r="AX124" s="98">
        <f t="shared" si="193"/>
        <v>-9.1452377085641245E-3</v>
      </c>
      <c r="AY124" s="98"/>
      <c r="AZ124" s="98">
        <f t="shared" si="194"/>
        <v>1.3641452083116872</v>
      </c>
      <c r="BA124" s="98"/>
      <c r="BB124" s="98">
        <f t="shared" si="195"/>
        <v>-1.3732904460202513</v>
      </c>
      <c r="BC124" s="289"/>
      <c r="BD124" s="28"/>
      <c r="BG124" s="15"/>
      <c r="BK124" s="298"/>
    </row>
    <row r="125" spans="1:63" ht="13.15" x14ac:dyDescent="0.4">
      <c r="A125" s="8">
        <v>41883</v>
      </c>
      <c r="C125" s="58"/>
      <c r="D125" s="125">
        <f>'Returns per Gal.'!D125</f>
        <v>1.8397727272727267</v>
      </c>
      <c r="E125" s="126"/>
      <c r="F125" s="127">
        <f>'Returns per Gal.'!F125</f>
        <v>121.72619047619048</v>
      </c>
      <c r="G125" s="126"/>
      <c r="H125" s="125">
        <f>'Returns per Gal.'!H125</f>
        <v>3.3420357142857129</v>
      </c>
      <c r="I125" s="126"/>
      <c r="J125" s="125">
        <f>'Returns per Gal.'!J125</f>
        <v>7.8</v>
      </c>
      <c r="K125" s="128"/>
      <c r="L125" s="14"/>
      <c r="M125" s="100">
        <f>D125*'Economic Model'!C$30</f>
        <v>5.1513636363636346</v>
      </c>
      <c r="N125" s="100"/>
      <c r="O125" s="100">
        <f>F125/2000*'Economic Model'!C$32</f>
        <v>1.0346726190476192</v>
      </c>
      <c r="P125" s="100"/>
      <c r="Q125" s="100">
        <f t="shared" ref="Q125" si="196">M125+O125</f>
        <v>6.1860362554112536</v>
      </c>
      <c r="R125" s="100"/>
      <c r="S125" s="100">
        <f t="shared" ref="S125" si="197">Q125-X125+H125</f>
        <v>4.3193326541991315</v>
      </c>
      <c r="T125" s="100"/>
      <c r="U125" s="146"/>
      <c r="V125" s="100">
        <f>H125+(J125*'Economic Model'!C$30*'Economic Model'!C$33/1000)+('Economic Model'!K$61/100)</f>
        <v>4.6108557142857132</v>
      </c>
      <c r="W125" s="101"/>
      <c r="X125" s="100">
        <f>V125+('Economic Model'!K$58/100)</f>
        <v>5.2087393154978345</v>
      </c>
      <c r="Y125" s="286"/>
      <c r="Z125" s="146"/>
      <c r="AA125" s="100">
        <f t="shared" ref="AA125" si="198">Q125-V125</f>
        <v>1.5751805411255404</v>
      </c>
      <c r="AB125" s="101"/>
      <c r="AC125" s="100">
        <f t="shared" ref="AC125" si="199">Q125-X125</f>
        <v>0.97729693991341904</v>
      </c>
      <c r="AD125" s="100"/>
      <c r="AE125" s="158"/>
      <c r="AF125" s="159">
        <f>AC125/('Economic Model'!H$14*(1-'Economic Model'!C$25/100))</f>
        <v>0.30291403233924796</v>
      </c>
      <c r="AG125" s="57"/>
      <c r="AI125" s="58"/>
      <c r="AJ125" s="17">
        <v>1.4606741573033708</v>
      </c>
      <c r="AK125" s="17"/>
      <c r="AL125" s="17">
        <f t="shared" si="92"/>
        <v>2.8539367926322572</v>
      </c>
      <c r="AM125" s="17"/>
      <c r="AN125" s="17">
        <v>4.314610949935628</v>
      </c>
      <c r="AO125" s="28"/>
      <c r="AP125" s="28"/>
      <c r="AQ125" s="100">
        <f>AN125+(J125*'Economic Model'!C$30*'Economic Model'!C$33/1000)+('Economic Model'!K$61/100)</f>
        <v>5.5834309499356278</v>
      </c>
      <c r="AR125" s="128"/>
      <c r="AS125" s="100">
        <f>AQ125+('Economic Model'!K$58/100)</f>
        <v>6.1813145511477492</v>
      </c>
      <c r="AT125" s="128"/>
      <c r="AU125" s="128"/>
      <c r="AV125" s="98">
        <f t="shared" ref="AV125" si="200">Q125-AQ125</f>
        <v>0.60260530547562574</v>
      </c>
      <c r="AW125" s="98"/>
      <c r="AX125" s="98">
        <f t="shared" ref="AX125" si="201">Q125-AS125</f>
        <v>4.7217042635043782E-3</v>
      </c>
      <c r="AY125" s="98"/>
      <c r="AZ125" s="98">
        <f t="shared" ref="AZ125" si="202">S125-H125</f>
        <v>0.97729693991341859</v>
      </c>
      <c r="BA125" s="98"/>
      <c r="BB125" s="98">
        <f t="shared" ref="BB125" si="203">H125-AN125</f>
        <v>-0.9725752356499151</v>
      </c>
      <c r="BC125" s="289"/>
      <c r="BD125" s="28"/>
      <c r="BG125" s="15"/>
      <c r="BK125" s="298"/>
    </row>
    <row r="126" spans="1:63" ht="13.15" x14ac:dyDescent="0.4">
      <c r="A126" s="8">
        <v>41913</v>
      </c>
      <c r="C126" s="58"/>
      <c r="D126" s="125">
        <f>'Returns per Gal.'!D126</f>
        <v>1.5606521739130437</v>
      </c>
      <c r="E126" s="126"/>
      <c r="F126" s="127">
        <f>'Returns per Gal.'!F126</f>
        <v>102.86363636363636</v>
      </c>
      <c r="G126" s="126"/>
      <c r="H126" s="125">
        <f>'Returns per Gal.'!H126</f>
        <v>3.2640909090909087</v>
      </c>
      <c r="I126" s="126"/>
      <c r="J126" s="125">
        <f>'Returns per Gal.'!J126</f>
        <v>6.67</v>
      </c>
      <c r="K126" s="128"/>
      <c r="L126" s="14"/>
      <c r="M126" s="100">
        <f>D126*'Economic Model'!C$30</f>
        <v>4.3698260869565217</v>
      </c>
      <c r="N126" s="100"/>
      <c r="O126" s="100">
        <f>F126/2000*'Economic Model'!C$32</f>
        <v>0.87434090909090911</v>
      </c>
      <c r="P126" s="100"/>
      <c r="Q126" s="100">
        <f>M126+O126</f>
        <v>5.2441669960474311</v>
      </c>
      <c r="R126" s="100"/>
      <c r="S126" s="100">
        <f>Q126-X126+H126</f>
        <v>3.47238339483531</v>
      </c>
      <c r="T126" s="100"/>
      <c r="U126" s="146"/>
      <c r="V126" s="100">
        <f>H126+(J126*'Economic Model'!C$30*'Economic Model'!C$33/1000)+('Economic Model'!K$61/100)</f>
        <v>4.4379909090909084</v>
      </c>
      <c r="W126" s="101"/>
      <c r="X126" s="100">
        <f>V126+('Economic Model'!K$58/100)</f>
        <v>5.0358745103030298</v>
      </c>
      <c r="Y126" s="286"/>
      <c r="Z126" s="146"/>
      <c r="AA126" s="100">
        <f t="shared" ref="AA126" si="204">Q126-V126</f>
        <v>0.80617608695652265</v>
      </c>
      <c r="AB126" s="101"/>
      <c r="AC126" s="100">
        <f t="shared" ref="AC126" si="205">Q126-X126</f>
        <v>0.20829248574440129</v>
      </c>
      <c r="AD126" s="100"/>
      <c r="AE126" s="158"/>
      <c r="AF126" s="159">
        <f>AC126/('Economic Model'!H$14*(1-'Economic Model'!C$25/100))</f>
        <v>6.4560436225648693E-2</v>
      </c>
      <c r="AG126" s="57"/>
      <c r="AI126" s="58"/>
      <c r="AJ126" s="17">
        <v>1.4606741573033708</v>
      </c>
      <c r="AK126" s="17"/>
      <c r="AL126" s="17">
        <f t="shared" si="92"/>
        <v>2.8624592594218172</v>
      </c>
      <c r="AM126" s="17"/>
      <c r="AN126" s="17">
        <v>4.323133416725188</v>
      </c>
      <c r="AO126" s="28"/>
      <c r="AP126" s="28"/>
      <c r="AQ126" s="100">
        <f>AN126+(J126*'Economic Model'!C$30*'Economic Model'!C$33/1000)+('Economic Model'!K$61/100)</f>
        <v>5.4970334167251877</v>
      </c>
      <c r="AR126" s="128"/>
      <c r="AS126" s="100">
        <f>AQ126+('Economic Model'!K$58/100)</f>
        <v>6.0949170179373091</v>
      </c>
      <c r="AT126" s="128"/>
      <c r="AU126" s="128"/>
      <c r="AV126" s="98">
        <f t="shared" ref="AV126" si="206">Q126-AQ126</f>
        <v>-0.25286642067775666</v>
      </c>
      <c r="AW126" s="98"/>
      <c r="AX126" s="98">
        <f t="shared" ref="AX126" si="207">Q126-AS126</f>
        <v>-0.85075002188987803</v>
      </c>
      <c r="AY126" s="98"/>
      <c r="AZ126" s="98">
        <f t="shared" ref="AZ126" si="208">S126-H126</f>
        <v>0.20829248574440129</v>
      </c>
      <c r="BA126" s="98"/>
      <c r="BB126" s="98">
        <f t="shared" ref="BB126" si="209">H126-AN126</f>
        <v>-1.0590425076342793</v>
      </c>
      <c r="BC126" s="289"/>
      <c r="BD126" s="28"/>
      <c r="BG126" s="15"/>
      <c r="BK126" s="298"/>
    </row>
    <row r="127" spans="1:63" ht="13.15" x14ac:dyDescent="0.4">
      <c r="A127" s="8">
        <v>41944</v>
      </c>
      <c r="C127" s="58"/>
      <c r="D127" s="125">
        <f>'Returns per Gal.'!D127</f>
        <v>2.0038888888888886</v>
      </c>
      <c r="E127" s="126"/>
      <c r="F127" s="127">
        <f>'Returns per Gal.'!F127</f>
        <v>108.33823529411765</v>
      </c>
      <c r="G127" s="126"/>
      <c r="H127" s="125">
        <f>'Returns per Gal.'!H127</f>
        <v>3.5112500000000004</v>
      </c>
      <c r="I127" s="126"/>
      <c r="J127" s="125">
        <f>'Returns per Gal.'!J127</f>
        <v>6.49</v>
      </c>
      <c r="K127" s="128"/>
      <c r="L127" s="14"/>
      <c r="M127" s="100">
        <f>D127*'Economic Model'!C$30</f>
        <v>5.6108888888888879</v>
      </c>
      <c r="N127" s="100"/>
      <c r="O127" s="100">
        <f>F127/2000*'Economic Model'!C$32</f>
        <v>0.920875</v>
      </c>
      <c r="P127" s="100"/>
      <c r="Q127" s="100">
        <f t="shared" ref="Q127" si="210">M127+O127</f>
        <v>6.5317638888888876</v>
      </c>
      <c r="R127" s="100"/>
      <c r="S127" s="100">
        <f t="shared" ref="S127" si="211">Q127-X127+H127</f>
        <v>4.7751002876767661</v>
      </c>
      <c r="T127" s="100"/>
      <c r="U127" s="146"/>
      <c r="V127" s="100">
        <f>H127+(J127*'Economic Model'!C$30*'Economic Model'!C$33/1000)+('Economic Model'!K$61/100)</f>
        <v>4.6700300000000006</v>
      </c>
      <c r="W127" s="101"/>
      <c r="X127" s="100">
        <f>V127+('Economic Model'!K$58/100)</f>
        <v>5.2679136012121219</v>
      </c>
      <c r="Y127" s="286"/>
      <c r="Z127" s="146"/>
      <c r="AA127" s="100">
        <f t="shared" ref="AA127" si="212">Q127-V127</f>
        <v>1.861733888888887</v>
      </c>
      <c r="AB127" s="101"/>
      <c r="AC127" s="100">
        <f t="shared" ref="AC127" si="213">Q127-X127</f>
        <v>1.2638502876767657</v>
      </c>
      <c r="AD127" s="100"/>
      <c r="AE127" s="158"/>
      <c r="AF127" s="159">
        <f>AC127/('Economic Model'!H$14*(1-'Economic Model'!C$25/100))</f>
        <v>0.39173149047944844</v>
      </c>
      <c r="AG127" s="57"/>
      <c r="AI127" s="58"/>
      <c r="AJ127" s="17">
        <v>1.4606741573033708</v>
      </c>
      <c r="AK127" s="17"/>
      <c r="AL127" s="17">
        <f t="shared" si="92"/>
        <v>2.8709817262113773</v>
      </c>
      <c r="AM127" s="17"/>
      <c r="AN127" s="17">
        <v>4.3316558835147481</v>
      </c>
      <c r="AO127" s="28"/>
      <c r="AP127" s="28"/>
      <c r="AQ127" s="100">
        <f>AN127+(J127*'Economic Model'!C$30*'Economic Model'!C$33/1000)+('Economic Model'!K$61/100)</f>
        <v>5.4904358835147482</v>
      </c>
      <c r="AR127" s="128"/>
      <c r="AS127" s="100">
        <f>AQ127+('Economic Model'!K$58/100)</f>
        <v>6.0883194847268696</v>
      </c>
      <c r="AT127" s="128"/>
      <c r="AU127" s="128"/>
      <c r="AV127" s="98">
        <f t="shared" ref="AV127" si="214">Q127-AQ127</f>
        <v>1.0413280053741394</v>
      </c>
      <c r="AW127" s="98"/>
      <c r="AX127" s="98">
        <f t="shared" ref="AX127" si="215">Q127-AS127</f>
        <v>0.44344440416201802</v>
      </c>
      <c r="AY127" s="98"/>
      <c r="AZ127" s="98">
        <f t="shared" ref="AZ127" si="216">S127-H127</f>
        <v>1.2638502876767657</v>
      </c>
      <c r="BA127" s="98"/>
      <c r="BB127" s="98">
        <f t="shared" ref="BB127" si="217">H127-AN127</f>
        <v>-0.82040588351474764</v>
      </c>
      <c r="BC127" s="289"/>
      <c r="BD127" s="28"/>
      <c r="BG127" s="15"/>
      <c r="BK127" s="298"/>
    </row>
    <row r="128" spans="1:63" ht="13.15" x14ac:dyDescent="0.4">
      <c r="A128" s="75">
        <v>41974</v>
      </c>
      <c r="B128" s="30"/>
      <c r="C128" s="63"/>
      <c r="D128" s="136">
        <f>'Returns per Gal.'!D128</f>
        <v>2.0152380952380944</v>
      </c>
      <c r="E128" s="137"/>
      <c r="F128" s="138">
        <f>'Returns per Gal.'!F128</f>
        <v>138.26190476190476</v>
      </c>
      <c r="G128" s="137"/>
      <c r="H128" s="136">
        <f>'Returns per Gal.'!H128</f>
        <v>3.774791666666665</v>
      </c>
      <c r="I128" s="137"/>
      <c r="J128" s="136">
        <f>'Returns per Gal.'!J128</f>
        <v>6.91</v>
      </c>
      <c r="K128" s="139"/>
      <c r="L128" s="64"/>
      <c r="M128" s="104">
        <f>D128*'Economic Model'!C$30</f>
        <v>5.6426666666666643</v>
      </c>
      <c r="N128" s="104"/>
      <c r="O128" s="104">
        <f>F128/2000*'Economic Model'!C$32</f>
        <v>1.1752261904761905</v>
      </c>
      <c r="P128" s="104"/>
      <c r="Q128" s="104">
        <f t="shared" ref="Q128" si="218">M128+O128</f>
        <v>6.817892857142855</v>
      </c>
      <c r="R128" s="104"/>
      <c r="S128" s="104">
        <f t="shared" ref="S128" si="219">Q128-X128+H128</f>
        <v>5.0259492559307333</v>
      </c>
      <c r="T128" s="104"/>
      <c r="U128" s="150"/>
      <c r="V128" s="104">
        <f>H128+(J128*'Economic Model'!C$30*'Economic Model'!C$33/1000)+('Economic Model'!K$61/100)</f>
        <v>4.9688516666666649</v>
      </c>
      <c r="W128" s="105"/>
      <c r="X128" s="104">
        <f>V128+('Economic Model'!K$58/100)</f>
        <v>5.5667352678787863</v>
      </c>
      <c r="Y128" s="295"/>
      <c r="Z128" s="150"/>
      <c r="AA128" s="104">
        <f t="shared" ref="AA128" si="220">Q128-V128</f>
        <v>1.8490411904761901</v>
      </c>
      <c r="AB128" s="105"/>
      <c r="AC128" s="104">
        <f t="shared" ref="AC128" si="221">Q128-X128</f>
        <v>1.2511575892640687</v>
      </c>
      <c r="AD128" s="104"/>
      <c r="AE128" s="296"/>
      <c r="AF128" s="160">
        <f>AC128/('Economic Model'!H$14*(1-'Economic Model'!C$25/100))</f>
        <v>0.38779737762138855</v>
      </c>
      <c r="AG128" s="71"/>
      <c r="AH128" s="30"/>
      <c r="AI128" s="63"/>
      <c r="AJ128" s="72">
        <v>1.4606741573033708</v>
      </c>
      <c r="AK128" s="72"/>
      <c r="AL128" s="72">
        <f t="shared" si="92"/>
        <v>2.8795041930009373</v>
      </c>
      <c r="AM128" s="72"/>
      <c r="AN128" s="72">
        <v>4.3401783503043081</v>
      </c>
      <c r="AO128" s="30"/>
      <c r="AP128" s="30"/>
      <c r="AQ128" s="104">
        <f>AN128+(J128*'Economic Model'!C$30*'Economic Model'!C$33/1000)+('Economic Model'!K$61/100)</f>
        <v>5.5342383503043084</v>
      </c>
      <c r="AR128" s="139"/>
      <c r="AS128" s="104">
        <f>AQ128+('Economic Model'!K$58/100)</f>
        <v>6.1321219515164298</v>
      </c>
      <c r="AT128" s="139"/>
      <c r="AU128" s="139"/>
      <c r="AV128" s="99">
        <f t="shared" ref="AV128" si="222">Q128-AQ128</f>
        <v>1.2836545068385465</v>
      </c>
      <c r="AW128" s="99"/>
      <c r="AX128" s="99">
        <f t="shared" ref="AX128" si="223">Q128-AS128</f>
        <v>0.68577090562642518</v>
      </c>
      <c r="AY128" s="99"/>
      <c r="AZ128" s="99">
        <f t="shared" ref="AZ128" si="224">S128-H128</f>
        <v>1.2511575892640683</v>
      </c>
      <c r="BA128" s="99"/>
      <c r="BB128" s="99">
        <f t="shared" ref="BB128" si="225">H128-AN128</f>
        <v>-0.56538668363764311</v>
      </c>
      <c r="BC128" s="293"/>
      <c r="BD128" s="28"/>
      <c r="BG128" s="15"/>
      <c r="BK128" s="298"/>
    </row>
    <row r="129" spans="1:63" ht="13.15" x14ac:dyDescent="0.4">
      <c r="A129" s="22">
        <v>42005</v>
      </c>
      <c r="C129" s="58"/>
      <c r="D129" s="125">
        <f>'Returns per Gal.'!D129</f>
        <v>1.3817500000000009</v>
      </c>
      <c r="E129" s="126"/>
      <c r="F129" s="127">
        <f>'Returns per Gal.'!F129</f>
        <v>172.5625</v>
      </c>
      <c r="G129" s="126"/>
      <c r="H129" s="125">
        <f>'Returns per Gal.'!H129</f>
        <v>3.7328750000000013</v>
      </c>
      <c r="I129" s="126"/>
      <c r="J129" s="125">
        <f>'Returns per Gal.'!J129</f>
        <v>6.42</v>
      </c>
      <c r="K129" s="128"/>
      <c r="L129" s="14"/>
      <c r="M129" s="100">
        <f>D129*'Economic Model'!C$30</f>
        <v>3.8689000000000022</v>
      </c>
      <c r="N129" s="100"/>
      <c r="O129" s="100">
        <f>F129/2000*'Economic Model'!C$32</f>
        <v>1.4667812500000001</v>
      </c>
      <c r="P129" s="100"/>
      <c r="Q129" s="100">
        <f t="shared" ref="Q129" si="226">M129+O129</f>
        <v>5.3356812500000022</v>
      </c>
      <c r="R129" s="100"/>
      <c r="S129" s="100">
        <f t="shared" ref="S129" si="227">Q129-X129+H129</f>
        <v>3.5848976487878805</v>
      </c>
      <c r="T129" s="100"/>
      <c r="U129" s="146"/>
      <c r="V129" s="100">
        <f>H129+(J129*'Economic Model'!C$30*'Economic Model'!C$33/1000)+('Economic Model'!K$61/100)</f>
        <v>4.8857750000000015</v>
      </c>
      <c r="W129" s="101"/>
      <c r="X129" s="100">
        <f>V129+('Economic Model'!K$58/100)</f>
        <v>5.4836586012121229</v>
      </c>
      <c r="Y129" s="286"/>
      <c r="Z129" s="146"/>
      <c r="AA129" s="100">
        <f t="shared" ref="AA129" si="228">Q129-V129</f>
        <v>0.44990625000000062</v>
      </c>
      <c r="AB129" s="101"/>
      <c r="AC129" s="100">
        <f t="shared" ref="AC129" si="229">Q129-X129</f>
        <v>-0.14797735121212074</v>
      </c>
      <c r="AD129" s="100"/>
      <c r="AE129" s="158"/>
      <c r="AF129" s="159">
        <f>AC129/('Economic Model'!H$14*(1-'Economic Model'!C$25/100))</f>
        <v>-4.5865708076928691E-2</v>
      </c>
      <c r="AG129" s="57"/>
      <c r="AI129" s="58"/>
      <c r="AJ129" s="17">
        <v>1.4606741573033708</v>
      </c>
      <c r="AK129" s="17"/>
      <c r="AL129" s="17">
        <f t="shared" si="92"/>
        <v>2.8880266597904964</v>
      </c>
      <c r="AM129" s="17"/>
      <c r="AN129" s="17">
        <v>4.3487008170938672</v>
      </c>
      <c r="AO129" s="28"/>
      <c r="AP129" s="28"/>
      <c r="AQ129" s="100">
        <f>AN129+(J129*'Economic Model'!C$30*'Economic Model'!C$33/1000)+('Economic Model'!K$61/100)</f>
        <v>5.5016008170938671</v>
      </c>
      <c r="AR129" s="128"/>
      <c r="AS129" s="100">
        <f>AQ129+('Economic Model'!K$58/100)</f>
        <v>6.0994844183059884</v>
      </c>
      <c r="AT129" s="128"/>
      <c r="AU129" s="128"/>
      <c r="AV129" s="98">
        <f t="shared" ref="AV129" si="230">Q129-AQ129</f>
        <v>-0.16591956709386491</v>
      </c>
      <c r="AW129" s="98"/>
      <c r="AX129" s="98">
        <f t="shared" ref="AX129" si="231">Q129-AS129</f>
        <v>-0.76380316830598627</v>
      </c>
      <c r="AY129" s="98"/>
      <c r="AZ129" s="98">
        <f t="shared" ref="AZ129" si="232">S129-H129</f>
        <v>-0.14797735121212074</v>
      </c>
      <c r="BA129" s="98"/>
      <c r="BB129" s="98">
        <f t="shared" ref="BB129" si="233">H129-AN129</f>
        <v>-0.61582581709386597</v>
      </c>
      <c r="BC129" s="289"/>
      <c r="BG129" s="15"/>
      <c r="BK129" s="298"/>
    </row>
    <row r="130" spans="1:63" ht="13.15" x14ac:dyDescent="0.4">
      <c r="A130" s="8">
        <v>42036</v>
      </c>
      <c r="C130" s="58"/>
      <c r="D130" s="125">
        <f>'Returns per Gal.'!D130</f>
        <v>1.3131578947368425</v>
      </c>
      <c r="E130" s="126"/>
      <c r="F130" s="127">
        <f>'Returns per Gal.'!F130</f>
        <v>170.98684210526315</v>
      </c>
      <c r="G130" s="126"/>
      <c r="H130" s="125">
        <f>'Returns per Gal.'!H130</f>
        <v>3.7432894736842113</v>
      </c>
      <c r="I130" s="126"/>
      <c r="J130" s="125">
        <f>'Returns per Gal.'!J130</f>
        <v>5.65</v>
      </c>
      <c r="K130" s="28"/>
      <c r="L130" s="14"/>
      <c r="M130" s="100">
        <f>D130*'Economic Model'!C$30</f>
        <v>3.6768421052631588</v>
      </c>
      <c r="N130" s="100"/>
      <c r="O130" s="100">
        <f>F130/2000*'Economic Model'!C$32</f>
        <v>1.4533881578947367</v>
      </c>
      <c r="P130" s="100"/>
      <c r="Q130" s="100">
        <f t="shared" ref="Q130" si="234">M130+O130</f>
        <v>5.1302302631578955</v>
      </c>
      <c r="R130" s="100"/>
      <c r="S130" s="100">
        <f t="shared" ref="S130" si="235">Q130-X130+H130</f>
        <v>3.444126661945774</v>
      </c>
      <c r="T130" s="100"/>
      <c r="U130" s="146"/>
      <c r="V130" s="100">
        <f>H130+(J130*'Economic Model'!C$30*'Economic Model'!C$33/1000)+('Economic Model'!K$61/100)</f>
        <v>4.8315094736842115</v>
      </c>
      <c r="W130" s="101"/>
      <c r="X130" s="100">
        <f>V130+('Economic Model'!K$58/100)</f>
        <v>5.4293930748963328</v>
      </c>
      <c r="Y130" s="286"/>
      <c r="Z130" s="146"/>
      <c r="AA130" s="100">
        <f t="shared" ref="AA130" si="236">Q130-V130</f>
        <v>0.29872078947368408</v>
      </c>
      <c r="AB130" s="101"/>
      <c r="AC130" s="100">
        <f t="shared" ref="AC130" si="237">Q130-X130</f>
        <v>-0.29916281173843728</v>
      </c>
      <c r="AD130" s="100"/>
      <c r="AE130" s="158"/>
      <c r="AF130" s="159">
        <f>AC130/('Economic Model'!H$14*(1-'Economic Model'!C$25/100))</f>
        <v>-9.2725772412288146E-2</v>
      </c>
      <c r="AG130" s="57"/>
      <c r="AI130" s="58"/>
      <c r="AJ130" s="17">
        <v>1.4606741573033708</v>
      </c>
      <c r="AK130" s="17"/>
      <c r="AL130" s="17">
        <f t="shared" si="92"/>
        <v>2.8965491265800565</v>
      </c>
      <c r="AM130" s="17"/>
      <c r="AN130" s="17">
        <v>4.3572232838834273</v>
      </c>
      <c r="AO130" s="28"/>
      <c r="AP130" s="28"/>
      <c r="AQ130" s="100">
        <f>AN130+(J130*'Economic Model'!C$30*'Economic Model'!C$33/1000)+('Economic Model'!K$61/100)</f>
        <v>5.445443283883427</v>
      </c>
      <c r="AR130" s="128"/>
      <c r="AS130" s="100">
        <f>AQ130+('Economic Model'!K$58/100)</f>
        <v>6.0433268850955484</v>
      </c>
      <c r="AT130" s="128"/>
      <c r="AU130" s="128"/>
      <c r="AV130" s="98">
        <f t="shared" ref="AV130" si="238">Q130-AQ130</f>
        <v>-0.31521302072553148</v>
      </c>
      <c r="AW130" s="98"/>
      <c r="AX130" s="98">
        <f t="shared" ref="AX130" si="239">Q130-AS130</f>
        <v>-0.91309662193765284</v>
      </c>
      <c r="AY130" s="98"/>
      <c r="AZ130" s="98">
        <f t="shared" ref="AZ130" si="240">S130-H130</f>
        <v>-0.29916281173843728</v>
      </c>
      <c r="BA130" s="98"/>
      <c r="BB130" s="98">
        <f t="shared" ref="BB130" si="241">H130-AN130</f>
        <v>-0.613933810199216</v>
      </c>
      <c r="BC130" s="289">
        <v>5.44</v>
      </c>
      <c r="BG130" s="15"/>
      <c r="BK130" s="298"/>
    </row>
    <row r="131" spans="1:63" ht="13.15" x14ac:dyDescent="0.4">
      <c r="A131" s="8">
        <v>42064</v>
      </c>
      <c r="C131" s="58"/>
      <c r="D131" s="125">
        <f>'Returns per Gal.'!D131</f>
        <v>1.3863636363636365</v>
      </c>
      <c r="E131" s="126"/>
      <c r="F131" s="127">
        <f>'Returns per Gal.'!F131</f>
        <v>174.5</v>
      </c>
      <c r="G131" s="126"/>
      <c r="H131" s="125">
        <f>'Returns per Gal.'!H131</f>
        <v>3.7748011363636351</v>
      </c>
      <c r="I131" s="126"/>
      <c r="J131" s="125">
        <f>'Returns per Gal.'!J131</f>
        <v>5.69</v>
      </c>
      <c r="K131" s="28"/>
      <c r="L131" s="14"/>
      <c r="M131" s="100">
        <f>D131*'Economic Model'!C$30</f>
        <v>3.8818181818181818</v>
      </c>
      <c r="N131" s="100"/>
      <c r="O131" s="100">
        <f>F131/2000*'Economic Model'!C$32</f>
        <v>1.48325</v>
      </c>
      <c r="P131" s="100"/>
      <c r="Q131" s="100">
        <f t="shared" ref="Q131" si="242">M131+O131</f>
        <v>5.3650681818181818</v>
      </c>
      <c r="R131" s="100"/>
      <c r="S131" s="100">
        <f t="shared" ref="S131" si="243">Q131-X131+H131</f>
        <v>3.67560458060606</v>
      </c>
      <c r="T131" s="100"/>
      <c r="U131" s="146"/>
      <c r="V131" s="100">
        <f>H131+(J131*'Economic Model'!C$30*'Economic Model'!C$33/1000)+('Economic Model'!K$61/100)</f>
        <v>4.8663811363636356</v>
      </c>
      <c r="W131" s="101"/>
      <c r="X131" s="100">
        <f>V131+('Economic Model'!K$58/100)</f>
        <v>5.4642647375757569</v>
      </c>
      <c r="Y131" s="286"/>
      <c r="Z131" s="146"/>
      <c r="AA131" s="100">
        <f t="shared" ref="AA131" si="244">Q131-V131</f>
        <v>0.49868704545454623</v>
      </c>
      <c r="AB131" s="101"/>
      <c r="AC131" s="100">
        <f t="shared" ref="AC131" si="245">Q131-X131</f>
        <v>-9.9196555757575133E-2</v>
      </c>
      <c r="AD131" s="100"/>
      <c r="AE131" s="158"/>
      <c r="AF131" s="159">
        <f>AC131/('Economic Model'!H$14*(1-'Economic Model'!C$25/100))</f>
        <v>-3.074605830788148E-2</v>
      </c>
      <c r="AG131" s="57"/>
      <c r="AI131" s="58"/>
      <c r="AJ131" s="17">
        <v>1.4606741573033708</v>
      </c>
      <c r="AK131" s="28"/>
      <c r="AL131" s="17">
        <f t="shared" si="92"/>
        <v>2.9050715933696165</v>
      </c>
      <c r="AM131" s="28"/>
      <c r="AN131" s="17">
        <v>4.3657457506729873</v>
      </c>
      <c r="AO131" s="28"/>
      <c r="AP131" s="28"/>
      <c r="AQ131" s="100">
        <f>AN131+(J131*'Economic Model'!C$30*'Economic Model'!C$33/1000)+('Economic Model'!K$61/100)</f>
        <v>5.4573257506729878</v>
      </c>
      <c r="AR131" s="128"/>
      <c r="AS131" s="100">
        <f>AQ131+('Economic Model'!K$58/100)</f>
        <v>6.0552093518851091</v>
      </c>
      <c r="AT131" s="128"/>
      <c r="AU131" s="128"/>
      <c r="AV131" s="98">
        <f t="shared" ref="AV131" si="246">Q131-AQ131</f>
        <v>-9.225756885480596E-2</v>
      </c>
      <c r="AW131" s="98"/>
      <c r="AX131" s="98">
        <f t="shared" ref="AX131" si="247">Q131-AS131</f>
        <v>-0.69014117006692732</v>
      </c>
      <c r="AY131" s="98"/>
      <c r="AZ131" s="98">
        <f t="shared" ref="AZ131" si="248">S131-H131</f>
        <v>-9.9196555757575133E-2</v>
      </c>
      <c r="BA131" s="98"/>
      <c r="BB131" s="98">
        <f t="shared" ref="BB131" si="249">H131-AN131</f>
        <v>-0.59094461430935219</v>
      </c>
      <c r="BC131" s="289">
        <v>5.46</v>
      </c>
      <c r="BG131" s="15"/>
      <c r="BK131" s="298"/>
    </row>
    <row r="132" spans="1:63" ht="13.15" x14ac:dyDescent="0.4">
      <c r="A132" s="8">
        <v>42095</v>
      </c>
      <c r="C132" s="58"/>
      <c r="D132" s="125">
        <f>'Returns per Gal.'!D132</f>
        <v>1.4792857142857136</v>
      </c>
      <c r="E132" s="126"/>
      <c r="F132" s="127">
        <f>'Returns per Gal.'!F132</f>
        <v>180.5</v>
      </c>
      <c r="G132" s="126"/>
      <c r="H132" s="125">
        <f>'Returns per Gal.'!H132</f>
        <v>3.68485119047619</v>
      </c>
      <c r="I132" s="126"/>
      <c r="J132" s="125">
        <f>'Returns per Gal.'!J132</f>
        <v>4.4800000000000004</v>
      </c>
      <c r="K132" s="28"/>
      <c r="L132" s="14"/>
      <c r="M132" s="100">
        <f>D132*'Economic Model'!C$30</f>
        <v>4.1419999999999977</v>
      </c>
      <c r="N132" s="100"/>
      <c r="O132" s="100">
        <f>F132/2000*'Economic Model'!C$32</f>
        <v>1.5342499999999999</v>
      </c>
      <c r="P132" s="100"/>
      <c r="Q132" s="100">
        <f t="shared" ref="Q132" si="250">M132+O132</f>
        <v>5.6762499999999978</v>
      </c>
      <c r="R132" s="100"/>
      <c r="S132" s="100">
        <f t="shared" ref="S132" si="251">Q132-X132+H132</f>
        <v>4.0884263987878757</v>
      </c>
      <c r="T132" s="100"/>
      <c r="U132" s="146"/>
      <c r="V132" s="100">
        <f>H132+(J132*'Economic Model'!C$30*'Economic Model'!C$33/1000)+('Economic Model'!K$61/100)</f>
        <v>4.6747911904761903</v>
      </c>
      <c r="W132" s="101"/>
      <c r="X132" s="100">
        <f>V132+('Economic Model'!K$58/100)</f>
        <v>5.2726747916883117</v>
      </c>
      <c r="Y132" s="286"/>
      <c r="Z132" s="146"/>
      <c r="AA132" s="100">
        <f t="shared" ref="AA132" si="252">Q132-V132</f>
        <v>1.0014588095238075</v>
      </c>
      <c r="AB132" s="101"/>
      <c r="AC132" s="100">
        <f t="shared" ref="AC132" si="253">Q132-X132</f>
        <v>0.40357520831168614</v>
      </c>
      <c r="AD132" s="100"/>
      <c r="AE132" s="158"/>
      <c r="AF132" s="159">
        <f>AC132/('Economic Model'!H$14*(1-'Economic Model'!C$25/100))</f>
        <v>0.12508848509509823</v>
      </c>
      <c r="AG132" s="57"/>
      <c r="AI132" s="58"/>
      <c r="AJ132" s="17">
        <v>1.4606741573033708</v>
      </c>
      <c r="AK132" s="28"/>
      <c r="AL132" s="17">
        <f t="shared" si="92"/>
        <v>2.9135940601591765</v>
      </c>
      <c r="AM132" s="28"/>
      <c r="AN132" s="17">
        <v>4.3742682174625473</v>
      </c>
      <c r="AO132" s="28"/>
      <c r="AP132" s="28"/>
      <c r="AQ132" s="100">
        <f>AN132+(J132*'Economic Model'!C$30*'Economic Model'!C$33/1000)+('Economic Model'!K$61/100)</f>
        <v>5.3642082174625472</v>
      </c>
      <c r="AR132" s="128"/>
      <c r="AS132" s="100">
        <f>AQ132+('Economic Model'!K$58/100)</f>
        <v>5.9620918186746685</v>
      </c>
      <c r="AT132" s="128"/>
      <c r="AU132" s="128"/>
      <c r="AV132" s="98">
        <f t="shared" ref="AV132" si="254">Q132-AQ132</f>
        <v>0.31204178253745063</v>
      </c>
      <c r="AW132" s="98"/>
      <c r="AX132" s="98">
        <f t="shared" ref="AX132" si="255">Q132-AS132</f>
        <v>-0.28584181867467073</v>
      </c>
      <c r="AY132" s="98"/>
      <c r="AZ132" s="98">
        <f t="shared" ref="AZ132" si="256">S132-H132</f>
        <v>0.4035752083116857</v>
      </c>
      <c r="BA132" s="98"/>
      <c r="BB132" s="98">
        <f t="shared" ref="BB132" si="257">H132-AN132</f>
        <v>-0.68941702698635732</v>
      </c>
      <c r="BC132" s="289">
        <v>5.49</v>
      </c>
      <c r="BG132" s="15"/>
      <c r="BK132" s="298"/>
    </row>
    <row r="133" spans="1:63" ht="13.15" x14ac:dyDescent="0.4">
      <c r="A133" s="8">
        <v>42125</v>
      </c>
      <c r="C133" s="58"/>
      <c r="D133" s="125">
        <f>'Returns per Gal.'!D133</f>
        <v>1.5679999999999994</v>
      </c>
      <c r="E133" s="126"/>
      <c r="F133" s="127">
        <f>'Returns per Gal.'!F133</f>
        <v>169.0625</v>
      </c>
      <c r="G133" s="126"/>
      <c r="H133" s="125">
        <f>'Returns per Gal.'!H133</f>
        <v>3.5542500000000006</v>
      </c>
      <c r="I133" s="126"/>
      <c r="J133" s="125">
        <f>'Returns per Gal.'!J133</f>
        <v>4.7699999999999996</v>
      </c>
      <c r="K133" s="28"/>
      <c r="L133" s="14"/>
      <c r="M133" s="100">
        <f>D133*'Economic Model'!C$30</f>
        <v>4.3903999999999979</v>
      </c>
      <c r="N133" s="100"/>
      <c r="O133" s="100">
        <f>F133/2000*'Economic Model'!C$32</f>
        <v>1.43703125</v>
      </c>
      <c r="P133" s="100"/>
      <c r="Q133" s="100">
        <f t="shared" ref="Q133" si="258">M133+O133</f>
        <v>5.8274312499999983</v>
      </c>
      <c r="R133" s="100"/>
      <c r="S133" s="100">
        <f t="shared" ref="S133" si="259">Q133-X133+H133</f>
        <v>4.2152476487878774</v>
      </c>
      <c r="T133" s="100"/>
      <c r="U133" s="146"/>
      <c r="V133" s="100">
        <f>H133+(J133*'Economic Model'!C$30*'Economic Model'!C$33/1000)+('Economic Model'!K$61/100)</f>
        <v>4.5685500000000001</v>
      </c>
      <c r="W133" s="101"/>
      <c r="X133" s="100">
        <f>V133+('Economic Model'!K$58/100)</f>
        <v>5.1664336012121215</v>
      </c>
      <c r="Y133" s="286"/>
      <c r="Z133" s="146"/>
      <c r="AA133" s="100">
        <f t="shared" ref="AA133" si="260">Q133-V133</f>
        <v>1.2588812499999982</v>
      </c>
      <c r="AB133" s="101"/>
      <c r="AC133" s="100">
        <f t="shared" ref="AC133" si="261">Q133-X133</f>
        <v>0.66099764878787681</v>
      </c>
      <c r="AD133" s="100"/>
      <c r="AE133" s="158"/>
      <c r="AF133" s="159">
        <f>AC133/('Economic Model'!H$14*(1-'Economic Model'!C$25/100))</f>
        <v>0.20487679330995984</v>
      </c>
      <c r="AG133" s="57"/>
      <c r="AI133" s="58"/>
      <c r="AJ133" s="17">
        <v>1.4606741573033708</v>
      </c>
      <c r="AK133" s="28"/>
      <c r="AL133" s="17">
        <f t="shared" si="92"/>
        <v>2.9221165269487366</v>
      </c>
      <c r="AM133" s="28"/>
      <c r="AN133" s="17">
        <v>4.3827906842521074</v>
      </c>
      <c r="AO133" s="28"/>
      <c r="AP133" s="28"/>
      <c r="AQ133" s="100">
        <f>AN133+(J133*'Economic Model'!C$30*'Economic Model'!C$33/1000)+('Economic Model'!K$61/100)</f>
        <v>5.3970906842521069</v>
      </c>
      <c r="AR133" s="128"/>
      <c r="AS133" s="100">
        <f>AQ133+('Economic Model'!K$58/100)</f>
        <v>5.9949742854642283</v>
      </c>
      <c r="AT133" s="128"/>
      <c r="AU133" s="128"/>
      <c r="AV133" s="98">
        <f t="shared" ref="AV133" si="262">Q133-AQ133</f>
        <v>0.43034056574789137</v>
      </c>
      <c r="AW133" s="98"/>
      <c r="AX133" s="98">
        <f t="shared" ref="AX133" si="263">Q133-AS133</f>
        <v>-0.16754303546422999</v>
      </c>
      <c r="AY133" s="98"/>
      <c r="AZ133" s="98">
        <f t="shared" ref="AZ133" si="264">S133-H133</f>
        <v>0.66099764878787681</v>
      </c>
      <c r="BA133" s="98"/>
      <c r="BB133" s="98">
        <f t="shared" ref="BB133" si="265">H133-AN133</f>
        <v>-0.82854068425210681</v>
      </c>
      <c r="BC133" s="289">
        <v>5.52</v>
      </c>
      <c r="BG133" s="15"/>
      <c r="BK133" s="298"/>
    </row>
    <row r="134" spans="1:63" ht="13.15" x14ac:dyDescent="0.4">
      <c r="A134" s="8">
        <v>42156</v>
      </c>
      <c r="C134" s="58"/>
      <c r="D134" s="125">
        <f>'Returns per Gal.'!D134</f>
        <v>1.4402272727272736</v>
      </c>
      <c r="E134" s="126"/>
      <c r="F134" s="127">
        <f>'Returns per Gal.'!F134</f>
        <v>148.25</v>
      </c>
      <c r="G134" s="126"/>
      <c r="H134" s="125">
        <f>'Returns per Gal.'!H134</f>
        <v>3.5038715909090898</v>
      </c>
      <c r="I134" s="126"/>
      <c r="J134" s="125">
        <f>'Returns per Gal.'!J134</f>
        <v>4.78</v>
      </c>
      <c r="K134" s="28"/>
      <c r="L134" s="14"/>
      <c r="M134" s="100">
        <f>D134*'Economic Model'!C$30</f>
        <v>4.0326363636363656</v>
      </c>
      <c r="N134" s="100"/>
      <c r="O134" s="100">
        <f>F134/2000*'Economic Model'!C$32</f>
        <v>1.2601249999999999</v>
      </c>
      <c r="P134" s="100"/>
      <c r="Q134" s="100">
        <f t="shared" ref="Q134" si="266">M134+O134</f>
        <v>5.292761363636366</v>
      </c>
      <c r="R134" s="100"/>
      <c r="S134" s="100">
        <f t="shared" ref="S134" si="267">Q134-X134+H134</f>
        <v>3.6797377624242449</v>
      </c>
      <c r="T134" s="100"/>
      <c r="U134" s="146"/>
      <c r="V134" s="100">
        <f>H134+(J134*'Economic Model'!C$30*'Economic Model'!C$33/1000)+('Economic Model'!K$61/100)</f>
        <v>4.5190115909090895</v>
      </c>
      <c r="W134" s="101"/>
      <c r="X134" s="100">
        <f>V134+('Economic Model'!K$58/100)</f>
        <v>5.1168951921212109</v>
      </c>
      <c r="Y134" s="286"/>
      <c r="Z134" s="146"/>
      <c r="AA134" s="100">
        <f t="shared" ref="AA134" si="268">Q134-V134</f>
        <v>0.77374977272727641</v>
      </c>
      <c r="AB134" s="101"/>
      <c r="AC134" s="100">
        <f t="shared" ref="AC134" si="269">Q134-X134</f>
        <v>0.17586617151515505</v>
      </c>
      <c r="AD134" s="100"/>
      <c r="AE134" s="158"/>
      <c r="AF134" s="159">
        <f>AC134/('Economic Model'!H$14*(1-'Economic Model'!C$25/100))</f>
        <v>5.4509872066560362E-2</v>
      </c>
      <c r="AG134" s="57"/>
      <c r="AI134" s="58"/>
      <c r="AJ134" s="17">
        <v>1.4606741573033708</v>
      </c>
      <c r="AK134" s="28"/>
      <c r="AL134" s="17">
        <f t="shared" si="92"/>
        <v>2.9306389937382966</v>
      </c>
      <c r="AM134" s="28"/>
      <c r="AN134" s="17">
        <v>4.3913131510416674</v>
      </c>
      <c r="AO134" s="28"/>
      <c r="AP134" s="28"/>
      <c r="AQ134" s="100">
        <f>AN134+(J134*'Economic Model'!C$30*'Economic Model'!C$33/1000)+('Economic Model'!K$61/100)</f>
        <v>5.4064531510416671</v>
      </c>
      <c r="AR134" s="128"/>
      <c r="AS134" s="100">
        <f>AQ134+('Economic Model'!K$58/100)</f>
        <v>6.0043367522537885</v>
      </c>
      <c r="AT134" s="128"/>
      <c r="AU134" s="128"/>
      <c r="AV134" s="98">
        <f t="shared" ref="AV134:AV136" si="270">Q134-AQ134</f>
        <v>-0.11369178740530117</v>
      </c>
      <c r="AW134" s="98"/>
      <c r="AX134" s="98">
        <f t="shared" ref="AX134:AX136" si="271">Q134-AS134</f>
        <v>-0.71157538861742253</v>
      </c>
      <c r="AY134" s="98"/>
      <c r="AZ134" s="98">
        <f t="shared" ref="AZ134:AZ136" si="272">S134-H134</f>
        <v>0.17586617151515505</v>
      </c>
      <c r="BA134" s="98"/>
      <c r="BB134" s="98">
        <f t="shared" ref="BB134:BB136" si="273">H134-AN134</f>
        <v>-0.88744156013257758</v>
      </c>
      <c r="BC134" s="289">
        <v>5.55</v>
      </c>
      <c r="BG134" s="15"/>
      <c r="BK134" s="298"/>
    </row>
    <row r="135" spans="1:63" ht="13.15" x14ac:dyDescent="0.4">
      <c r="A135" s="8">
        <v>42186</v>
      </c>
      <c r="C135" s="58"/>
      <c r="D135" s="125">
        <f>'Returns per Gal.'!D135</f>
        <v>1.4927272727272729</v>
      </c>
      <c r="E135" s="126"/>
      <c r="F135" s="127">
        <f>'Returns per Gal.'!F135</f>
        <v>141.97727272727272</v>
      </c>
      <c r="G135" s="126"/>
      <c r="H135" s="125">
        <f>'Returns per Gal.'!H135</f>
        <v>3.812727272727273</v>
      </c>
      <c r="I135" s="126"/>
      <c r="J135" s="125">
        <f>'Returns per Gal.'!J135</f>
        <v>5.46</v>
      </c>
      <c r="K135" s="28"/>
      <c r="L135" s="14"/>
      <c r="M135" s="100">
        <f>D135*'Economic Model'!C$30</f>
        <v>4.179636363636364</v>
      </c>
      <c r="N135" s="100"/>
      <c r="O135" s="100">
        <f>F135/2000*'Economic Model'!C$32</f>
        <v>1.2068068181818181</v>
      </c>
      <c r="P135" s="100"/>
      <c r="Q135" s="100">
        <f t="shared" ref="Q135" si="274">M135+O135</f>
        <v>5.3864431818181817</v>
      </c>
      <c r="R135" s="100"/>
      <c r="S135" s="100">
        <f t="shared" ref="S135" si="275">Q135-X135+H135</f>
        <v>3.7162995806060599</v>
      </c>
      <c r="T135" s="100"/>
      <c r="U135" s="146"/>
      <c r="V135" s="100">
        <f>H135+(J135*'Economic Model'!C$30*'Economic Model'!C$33/1000)+('Economic Model'!K$61/100)</f>
        <v>4.8849872727272734</v>
      </c>
      <c r="W135" s="101"/>
      <c r="X135" s="100">
        <f>V135+('Economic Model'!K$58/100)</f>
        <v>5.4828708739393948</v>
      </c>
      <c r="Y135" s="286"/>
      <c r="Z135" s="146"/>
      <c r="AA135" s="100">
        <f t="shared" ref="AA135" si="276">Q135-V135</f>
        <v>0.50145590909090831</v>
      </c>
      <c r="AB135" s="101"/>
      <c r="AC135" s="100">
        <f t="shared" ref="AC135" si="277">Q135-X135</f>
        <v>-9.6427692121213049E-2</v>
      </c>
      <c r="AD135" s="100"/>
      <c r="AE135" s="158"/>
      <c r="AF135" s="159">
        <f>AC135/('Economic Model'!H$14*(1-'Economic Model'!C$25/100))</f>
        <v>-2.9887846627445588E-2</v>
      </c>
      <c r="AG135" s="57"/>
      <c r="AI135" s="58"/>
      <c r="AJ135" s="17">
        <v>1.4606741573033708</v>
      </c>
      <c r="AK135" s="28"/>
      <c r="AL135" s="17">
        <f t="shared" si="92"/>
        <v>2.9391614605278567</v>
      </c>
      <c r="AM135" s="28"/>
      <c r="AN135" s="17">
        <v>4.3998356178312275</v>
      </c>
      <c r="AO135" s="28"/>
      <c r="AP135" s="28"/>
      <c r="AQ135" s="100">
        <f>AN135+(J135*'Economic Model'!C$30*'Economic Model'!C$33/1000)+('Economic Model'!K$61/100)</f>
        <v>5.4720956178312274</v>
      </c>
      <c r="AR135" s="128"/>
      <c r="AS135" s="100">
        <f>AQ135+('Economic Model'!K$58/100)</f>
        <v>6.0699792190433488</v>
      </c>
      <c r="AT135" s="128"/>
      <c r="AU135" s="128"/>
      <c r="AV135" s="98">
        <f t="shared" si="270"/>
        <v>-8.565243601304573E-2</v>
      </c>
      <c r="AW135" s="98"/>
      <c r="AX135" s="98">
        <f t="shared" si="271"/>
        <v>-0.68353603722516709</v>
      </c>
      <c r="AY135" s="98"/>
      <c r="AZ135" s="98">
        <f>S135-H135</f>
        <v>-9.6427692121213049E-2</v>
      </c>
      <c r="BA135" s="98"/>
      <c r="BB135" s="98">
        <f t="shared" si="273"/>
        <v>-0.58710834510395449</v>
      </c>
      <c r="BC135" s="290"/>
      <c r="BG135" s="15"/>
      <c r="BK135" s="298"/>
    </row>
    <row r="136" spans="1:63" ht="13.15" x14ac:dyDescent="0.4">
      <c r="A136" s="8">
        <v>42217</v>
      </c>
      <c r="C136" s="58"/>
      <c r="D136" s="125">
        <f>'Returns per Gal.'!D136</f>
        <v>1.4154761904761906</v>
      </c>
      <c r="E136" s="126"/>
      <c r="F136" s="127">
        <f>'Returns per Gal.'!F136</f>
        <v>144.75</v>
      </c>
      <c r="G136" s="126"/>
      <c r="H136" s="125">
        <f>'Returns per Gal.'!H136</f>
        <v>3.5095833333333326</v>
      </c>
      <c r="I136" s="126"/>
      <c r="J136" s="125">
        <f>'Returns per Gal.'!J136</f>
        <v>5.13</v>
      </c>
      <c r="K136" s="28"/>
      <c r="L136" s="14"/>
      <c r="M136" s="100">
        <f>D136*'Economic Model'!C$30</f>
        <v>3.9633333333333334</v>
      </c>
      <c r="N136" s="100"/>
      <c r="O136" s="100">
        <f>F136/2000*'Economic Model'!C$32</f>
        <v>1.230375</v>
      </c>
      <c r="P136" s="100"/>
      <c r="Q136" s="100">
        <f t="shared" ref="Q136" si="278">M136+O136</f>
        <v>5.1937083333333334</v>
      </c>
      <c r="R136" s="100"/>
      <c r="S136" s="100">
        <f t="shared" ref="S136" si="279">Q136-X136+H136</f>
        <v>3.5512847321212124</v>
      </c>
      <c r="T136" s="100"/>
      <c r="U136" s="146"/>
      <c r="V136" s="100">
        <f>H136+(J136*'Economic Model'!C$30*'Economic Model'!C$33/1000)+('Economic Model'!K$61/100)</f>
        <v>4.5541233333333322</v>
      </c>
      <c r="W136" s="101"/>
      <c r="X136" s="100">
        <f>V136+('Economic Model'!K$58/100)</f>
        <v>5.1520069345454536</v>
      </c>
      <c r="Y136" s="286"/>
      <c r="Z136" s="146"/>
      <c r="AA136" s="100">
        <f t="shared" ref="AA136" si="280">Q136-V136</f>
        <v>0.63958500000000118</v>
      </c>
      <c r="AB136" s="101"/>
      <c r="AC136" s="100">
        <f t="shared" ref="AC136" si="281">Q136-X136</f>
        <v>4.1701398787879818E-2</v>
      </c>
      <c r="AD136" s="100"/>
      <c r="AE136" s="158"/>
      <c r="AF136" s="159">
        <f>AC136/('Economic Model'!H$14*(1-'Economic Model'!C$25/100))</f>
        <v>1.2925384645267379E-2</v>
      </c>
      <c r="AG136" s="57"/>
      <c r="AI136" s="58"/>
      <c r="AJ136" s="17">
        <v>1.4606741573033708</v>
      </c>
      <c r="AK136" s="28"/>
      <c r="AL136" s="17">
        <f t="shared" si="92"/>
        <v>2.9476839273174167</v>
      </c>
      <c r="AM136" s="28"/>
      <c r="AN136" s="17">
        <v>4.4083580846207875</v>
      </c>
      <c r="AO136" s="28"/>
      <c r="AP136" s="28"/>
      <c r="AQ136" s="100">
        <f>AN136+(J136*'Economic Model'!C$30*'Economic Model'!C$33/1000)+('Economic Model'!K$61/100)</f>
        <v>5.4528980846207871</v>
      </c>
      <c r="AR136" s="128"/>
      <c r="AS136" s="100">
        <f>AQ136+('Economic Model'!K$58/100)</f>
        <v>6.0507816858329084</v>
      </c>
      <c r="AT136" s="128"/>
      <c r="AU136" s="128"/>
      <c r="AV136" s="98">
        <f t="shared" si="270"/>
        <v>-0.2591897512874537</v>
      </c>
      <c r="AW136" s="98"/>
      <c r="AX136" s="98">
        <f t="shared" si="271"/>
        <v>-0.85707335249957506</v>
      </c>
      <c r="AY136" s="98"/>
      <c r="AZ136" s="98">
        <f t="shared" si="272"/>
        <v>4.1701398787879818E-2</v>
      </c>
      <c r="BA136" s="98"/>
      <c r="BB136" s="98">
        <f t="shared" si="273"/>
        <v>-0.89877475128745488</v>
      </c>
      <c r="BC136" s="290"/>
      <c r="BG136" s="15"/>
      <c r="BK136" s="298"/>
    </row>
    <row r="137" spans="1:63" ht="13.15" x14ac:dyDescent="0.4">
      <c r="A137" s="8">
        <v>42248</v>
      </c>
      <c r="C137" s="58"/>
      <c r="D137" s="125">
        <f>'Returns per Gal.'!D137</f>
        <v>1.4080952380952378</v>
      </c>
      <c r="E137" s="126"/>
      <c r="F137" s="127">
        <f>'Returns per Gal.'!F137</f>
        <v>130.26190476190476</v>
      </c>
      <c r="G137" s="126"/>
      <c r="H137" s="125">
        <f>'Returns per Gal.'!H137</f>
        <v>3.5240476190476202</v>
      </c>
      <c r="I137" s="162"/>
      <c r="J137" s="125">
        <f>'Returns per Gal.'!J137</f>
        <v>6.19</v>
      </c>
      <c r="K137" s="28"/>
      <c r="L137" s="14"/>
      <c r="M137" s="100">
        <f>D137*'Economic Model'!C$30</f>
        <v>3.9426666666666659</v>
      </c>
      <c r="N137" s="100"/>
      <c r="O137" s="100">
        <f>F137/2000*'Economic Model'!C$32</f>
        <v>1.1072261904761904</v>
      </c>
      <c r="P137" s="100"/>
      <c r="Q137" s="100">
        <f t="shared" ref="Q137:Q138" si="282">M137+O137</f>
        <v>5.0498928571428561</v>
      </c>
      <c r="R137" s="100"/>
      <c r="S137" s="100">
        <f t="shared" ref="S137:S138" si="283">Q137-X137+H137</f>
        <v>3.3184292559307349</v>
      </c>
      <c r="T137" s="100"/>
      <c r="U137" s="146"/>
      <c r="V137" s="100">
        <f>H137+(J137*'Economic Model'!C$30*'Economic Model'!C$33/1000)+('Economic Model'!K$61/100)</f>
        <v>4.65762761904762</v>
      </c>
      <c r="W137" s="101"/>
      <c r="X137" s="100">
        <f>V137+('Economic Model'!K$58/100)</f>
        <v>5.2555112202597414</v>
      </c>
      <c r="Y137" s="286"/>
      <c r="Z137" s="146"/>
      <c r="AA137" s="100">
        <f t="shared" ref="AA137:AA138" si="284">Q137-V137</f>
        <v>0.39226523809523606</v>
      </c>
      <c r="AB137" s="101"/>
      <c r="AC137" s="100">
        <f t="shared" ref="AC137:AC138" si="285">Q137-X137</f>
        <v>-0.20561836311688531</v>
      </c>
      <c r="AD137" s="100"/>
      <c r="AE137" s="158"/>
      <c r="AF137" s="159">
        <f>AC137/('Economic Model'!H$14*(1-'Economic Model'!C$25/100))</f>
        <v>-6.3731589602899361E-2</v>
      </c>
      <c r="AG137" s="57"/>
      <c r="AH137" s="28"/>
      <c r="AI137" s="58"/>
      <c r="AJ137" s="297">
        <v>1.28125</v>
      </c>
      <c r="AK137" s="28"/>
      <c r="AL137" s="297">
        <f t="shared" si="92"/>
        <v>2.5958860948350697</v>
      </c>
      <c r="AM137" s="28"/>
      <c r="AN137" s="297">
        <v>3.8771360948350697</v>
      </c>
      <c r="AO137" s="28"/>
      <c r="AP137" s="28"/>
      <c r="AQ137" s="100">
        <f>AN137+(J137*'Economic Model'!C$30*'Economic Model'!C$33/1000)+('Economic Model'!K$61/100)</f>
        <v>5.01071609483507</v>
      </c>
      <c r="AR137" s="128"/>
      <c r="AS137" s="100">
        <f>AQ137+('Economic Model'!K$58/100)</f>
        <v>5.6085996960471913</v>
      </c>
      <c r="AT137" s="128"/>
      <c r="AU137" s="128"/>
      <c r="AV137" s="98">
        <f t="shared" ref="AV137:AV138" si="286">Q137-AQ137</f>
        <v>3.9176762307786106E-2</v>
      </c>
      <c r="AW137" s="98"/>
      <c r="AX137" s="98">
        <f t="shared" ref="AX137:AX138" si="287">Q137-AS137</f>
        <v>-0.55870683890433526</v>
      </c>
      <c r="AY137" s="98"/>
      <c r="AZ137" s="98">
        <f t="shared" ref="AZ137:AZ138" si="288">S137-H137</f>
        <v>-0.20561836311688531</v>
      </c>
      <c r="BA137" s="98"/>
      <c r="BB137" s="98">
        <f t="shared" ref="BB137:BB138" si="289">H137-AN137</f>
        <v>-0.35308847578744951</v>
      </c>
      <c r="BC137" s="57"/>
      <c r="BG137" s="15"/>
      <c r="BK137" s="298"/>
    </row>
    <row r="138" spans="1:63" ht="13.15" x14ac:dyDescent="0.4">
      <c r="A138" s="8">
        <v>42278</v>
      </c>
      <c r="C138" s="58"/>
      <c r="D138" s="125">
        <f>'Returns per Gal.'!D138</f>
        <v>1.4723809523809526</v>
      </c>
      <c r="E138" s="126"/>
      <c r="F138" s="127">
        <f>'Returns per Gal.'!F138</f>
        <v>110.61904761904762</v>
      </c>
      <c r="G138" s="126"/>
      <c r="H138" s="125">
        <f>'Returns per Gal.'!H138</f>
        <v>3.5657142857142854</v>
      </c>
      <c r="I138" s="162"/>
      <c r="J138" s="125">
        <f>'Returns per Gal.'!J138</f>
        <v>4.57</v>
      </c>
      <c r="K138" s="28"/>
      <c r="L138" s="14"/>
      <c r="M138" s="100">
        <f>D138*'Economic Model'!C$30</f>
        <v>4.1226666666666674</v>
      </c>
      <c r="N138" s="100"/>
      <c r="O138" s="100">
        <f>F138/2000*'Economic Model'!C$32</f>
        <v>0.94026190476190474</v>
      </c>
      <c r="P138" s="100"/>
      <c r="Q138" s="100">
        <f t="shared" si="282"/>
        <v>5.0629285714285723</v>
      </c>
      <c r="R138" s="100"/>
      <c r="S138" s="100">
        <f t="shared" si="283"/>
        <v>3.4675449702164509</v>
      </c>
      <c r="T138" s="100"/>
      <c r="U138" s="146"/>
      <c r="V138" s="100">
        <f>H138+(J138*'Economic Model'!C$30*'Economic Model'!C$33/1000)+('Economic Model'!K$61/100)</f>
        <v>4.5632142857142854</v>
      </c>
      <c r="W138" s="101"/>
      <c r="X138" s="100">
        <f>V138+('Economic Model'!K$58/100)</f>
        <v>5.1610978869264068</v>
      </c>
      <c r="Y138" s="286"/>
      <c r="Z138" s="146"/>
      <c r="AA138" s="100">
        <f t="shared" si="284"/>
        <v>0.49971428571428689</v>
      </c>
      <c r="AB138" s="101"/>
      <c r="AC138" s="100">
        <f t="shared" si="285"/>
        <v>-9.8169315497834475E-2</v>
      </c>
      <c r="AD138" s="100"/>
      <c r="AE138" s="158"/>
      <c r="AF138" s="159">
        <f>AC138/('Economic Model'!H$14*(1-'Economic Model'!C$25/100))</f>
        <v>-3.0427664300337751E-2</v>
      </c>
      <c r="AG138" s="57"/>
      <c r="AI138" s="58"/>
      <c r="AJ138" s="297">
        <v>1.28125</v>
      </c>
      <c r="AK138" s="28"/>
      <c r="AL138" s="297">
        <f t="shared" si="92"/>
        <v>2.6039466688368056</v>
      </c>
      <c r="AM138" s="28"/>
      <c r="AN138" s="297">
        <v>3.8851966688368056</v>
      </c>
      <c r="AO138" s="28"/>
      <c r="AP138" s="28"/>
      <c r="AQ138" s="100">
        <f>AN138+(J138*'Economic Model'!C$30*'Economic Model'!C$33/1000)+('Economic Model'!K$61/100)</f>
        <v>4.8826966688368056</v>
      </c>
      <c r="AR138" s="128"/>
      <c r="AS138" s="100">
        <f>AQ138+('Economic Model'!K$58/100)</f>
        <v>5.480580270048927</v>
      </c>
      <c r="AT138" s="128"/>
      <c r="AU138" s="128"/>
      <c r="AV138" s="98">
        <f t="shared" si="286"/>
        <v>0.18023190259176669</v>
      </c>
      <c r="AW138" s="98"/>
      <c r="AX138" s="98">
        <f t="shared" si="287"/>
        <v>-0.41765169862035467</v>
      </c>
      <c r="AY138" s="98"/>
      <c r="AZ138" s="98">
        <f t="shared" si="288"/>
        <v>-9.8169315497834475E-2</v>
      </c>
      <c r="BA138" s="98"/>
      <c r="BB138" s="98">
        <f t="shared" si="289"/>
        <v>-0.3194823831225202</v>
      </c>
      <c r="BC138" s="57"/>
      <c r="BG138" s="15"/>
      <c r="BK138" s="298"/>
    </row>
    <row r="139" spans="1:63" ht="13.15" x14ac:dyDescent="0.4">
      <c r="A139" s="8">
        <v>42309</v>
      </c>
      <c r="C139" s="58"/>
      <c r="D139" s="125">
        <f>'Returns per Gal.'!D139</f>
        <v>1.4250000000000007</v>
      </c>
      <c r="E139" s="126"/>
      <c r="F139" s="127">
        <f>'Returns per Gal.'!F139</f>
        <v>116.05</v>
      </c>
      <c r="G139" s="126"/>
      <c r="H139" s="125">
        <f>'Returns per Gal.'!H139</f>
        <v>3.4855312500000002</v>
      </c>
      <c r="I139" s="162"/>
      <c r="J139" s="125">
        <f>'Returns per Gal.'!J139</f>
        <v>5.28</v>
      </c>
      <c r="K139" s="28"/>
      <c r="L139" s="14"/>
      <c r="M139" s="100">
        <f>D139*'Economic Model'!C$30</f>
        <v>3.9900000000000015</v>
      </c>
      <c r="N139" s="100"/>
      <c r="O139" s="100">
        <f>F139/2000*'Economic Model'!C$32</f>
        <v>0.986425</v>
      </c>
      <c r="P139" s="100"/>
      <c r="Q139" s="100">
        <f t="shared" ref="Q139:Q140" si="290">M139+O139</f>
        <v>4.9764250000000017</v>
      </c>
      <c r="R139" s="100"/>
      <c r="S139" s="100">
        <f t="shared" ref="S139:S140" si="291">Q139-X139+H139</f>
        <v>3.3214013987878808</v>
      </c>
      <c r="T139" s="100"/>
      <c r="U139" s="146"/>
      <c r="V139" s="100">
        <f>H139+(J139*'Economic Model'!C$30*'Economic Model'!C$33/1000)+('Economic Model'!K$61/100)</f>
        <v>4.5426712499999997</v>
      </c>
      <c r="W139" s="101"/>
      <c r="X139" s="100">
        <f>V139+('Economic Model'!K$58/100)</f>
        <v>5.1405548512121211</v>
      </c>
      <c r="Y139" s="286"/>
      <c r="Z139" s="146"/>
      <c r="AA139" s="100">
        <f t="shared" ref="AA139:AA140" si="292">Q139-V139</f>
        <v>0.43375375000000194</v>
      </c>
      <c r="AB139" s="101"/>
      <c r="AC139" s="100">
        <f t="shared" ref="AC139:AC140" si="293">Q139-X139</f>
        <v>-0.16412985121211943</v>
      </c>
      <c r="AD139" s="100"/>
      <c r="AE139" s="158"/>
      <c r="AF139" s="159">
        <f>AC139/('Economic Model'!H$14*(1-'Economic Model'!C$25/100))</f>
        <v>-5.0872189431298599E-2</v>
      </c>
      <c r="AG139" s="57"/>
      <c r="AI139" s="58"/>
      <c r="AJ139" s="297">
        <v>1.28125</v>
      </c>
      <c r="AK139" s="28"/>
      <c r="AL139" s="297">
        <f t="shared" si="92"/>
        <v>2.6120072428385419</v>
      </c>
      <c r="AM139" s="28"/>
      <c r="AN139" s="297">
        <v>3.8932572428385419</v>
      </c>
      <c r="AO139" s="28"/>
      <c r="AP139" s="28"/>
      <c r="AQ139" s="100">
        <f>AN139+(J139*'Economic Model'!C$30*'Economic Model'!C$33/1000)+('Economic Model'!K$61/100)</f>
        <v>4.9503972428385419</v>
      </c>
      <c r="AR139" s="128"/>
      <c r="AS139" s="100">
        <f>AQ139+('Economic Model'!K$58/100)</f>
        <v>5.5482808440506632</v>
      </c>
      <c r="AT139" s="128"/>
      <c r="AU139" s="128"/>
      <c r="AV139" s="98">
        <f t="shared" ref="AV139:AV140" si="294">Q139-AQ139</f>
        <v>2.6027757161459775E-2</v>
      </c>
      <c r="AW139" s="98"/>
      <c r="AX139" s="98">
        <f t="shared" ref="AX139:AX140" si="295">Q139-AS139</f>
        <v>-0.57185584405066159</v>
      </c>
      <c r="AY139" s="98"/>
      <c r="AZ139" s="98">
        <f t="shared" ref="AZ139:AZ140" si="296">S139-H139</f>
        <v>-0.16412985121211943</v>
      </c>
      <c r="BA139" s="98"/>
      <c r="BB139" s="98">
        <f t="shared" ref="BB139:BB140" si="297">H139-AN139</f>
        <v>-0.40772599283854172</v>
      </c>
      <c r="BC139" s="57"/>
      <c r="BG139" s="15"/>
      <c r="BK139" s="298"/>
    </row>
    <row r="140" spans="1:63" ht="13.15" x14ac:dyDescent="0.4">
      <c r="A140" s="75">
        <v>42339</v>
      </c>
      <c r="B140" s="30"/>
      <c r="C140" s="63"/>
      <c r="D140" s="136">
        <f>'Returns per Gal.'!D140</f>
        <v>1.3475000000000001</v>
      </c>
      <c r="E140" s="137"/>
      <c r="F140" s="138">
        <f>'Returns per Gal.'!F140</f>
        <v>120.23863636363636</v>
      </c>
      <c r="G140" s="137"/>
      <c r="H140" s="136">
        <f>'Returns per Gal.'!H140</f>
        <v>3.5268181818181814</v>
      </c>
      <c r="I140" s="137"/>
      <c r="J140" s="136">
        <f>'Returns per Gal.'!J140</f>
        <v>4.62</v>
      </c>
      <c r="K140" s="139"/>
      <c r="L140" s="64"/>
      <c r="M140" s="104">
        <f>D140*'Economic Model'!C$30</f>
        <v>3.7730000000000001</v>
      </c>
      <c r="N140" s="104"/>
      <c r="O140" s="104">
        <f>F140/2000*'Economic Model'!C$32</f>
        <v>1.0220284090909091</v>
      </c>
      <c r="P140" s="104"/>
      <c r="Q140" s="104">
        <f t="shared" si="290"/>
        <v>4.795028409090909</v>
      </c>
      <c r="R140" s="104"/>
      <c r="S140" s="104">
        <f t="shared" si="291"/>
        <v>3.195444807878788</v>
      </c>
      <c r="T140" s="104"/>
      <c r="U140" s="150"/>
      <c r="V140" s="104">
        <f>H140+(J140*'Economic Model'!C$30*'Economic Model'!C$33/1000)+('Economic Model'!K$61/100)</f>
        <v>4.528518181818181</v>
      </c>
      <c r="W140" s="105"/>
      <c r="X140" s="104">
        <f>V140+('Economic Model'!K$58/100)</f>
        <v>5.1264017830303024</v>
      </c>
      <c r="Y140" s="295"/>
      <c r="Z140" s="150"/>
      <c r="AA140" s="104">
        <f t="shared" si="292"/>
        <v>0.266510227272728</v>
      </c>
      <c r="AB140" s="105"/>
      <c r="AC140" s="104">
        <f t="shared" si="293"/>
        <v>-0.33137337393939337</v>
      </c>
      <c r="AD140" s="104"/>
      <c r="AE140" s="296"/>
      <c r="AF140" s="160">
        <f>AC140/('Economic Model'!H$14*(1-'Economic Model'!C$25/100))</f>
        <v>-0.10270946404348283</v>
      </c>
      <c r="AG140" s="71"/>
      <c r="AH140" s="30"/>
      <c r="AI140" s="63"/>
      <c r="AJ140" s="72">
        <v>1.28125</v>
      </c>
      <c r="AK140" s="72"/>
      <c r="AL140" s="72">
        <f t="shared" si="92"/>
        <v>2.6200678168402778</v>
      </c>
      <c r="AM140" s="72"/>
      <c r="AN140" s="72">
        <v>3.9013178168402778</v>
      </c>
      <c r="AO140" s="30"/>
      <c r="AP140" s="30"/>
      <c r="AQ140" s="104">
        <f>AN140+(J140*'Economic Model'!C$30*'Economic Model'!C$33/1000)+('Economic Model'!K$61/100)</f>
        <v>4.9030178168402783</v>
      </c>
      <c r="AR140" s="139"/>
      <c r="AS140" s="104">
        <f>AQ140+('Economic Model'!K$58/100)</f>
        <v>5.5009014180523996</v>
      </c>
      <c r="AT140" s="139"/>
      <c r="AU140" s="139"/>
      <c r="AV140" s="99">
        <f t="shared" si="294"/>
        <v>-0.10798940774936927</v>
      </c>
      <c r="AW140" s="99"/>
      <c r="AX140" s="99">
        <f t="shared" si="295"/>
        <v>-0.70587300896149063</v>
      </c>
      <c r="AY140" s="99"/>
      <c r="AZ140" s="99">
        <f t="shared" si="296"/>
        <v>-0.33137337393939337</v>
      </c>
      <c r="BA140" s="99"/>
      <c r="BB140" s="99">
        <f t="shared" si="297"/>
        <v>-0.37449963502209638</v>
      </c>
      <c r="BC140" s="293"/>
      <c r="BD140" s="28"/>
      <c r="BG140" s="15"/>
      <c r="BK140" s="298"/>
    </row>
    <row r="141" spans="1:63" ht="13.15" x14ac:dyDescent="0.4">
      <c r="A141" s="22">
        <v>42370</v>
      </c>
      <c r="C141" s="58"/>
      <c r="D141" s="125">
        <f>'Returns per Gal.'!D141</f>
        <v>1.2348157845798291</v>
      </c>
      <c r="E141" s="126"/>
      <c r="F141" s="127">
        <f>'Returns per Gal.'!F141</f>
        <v>121.73684210526316</v>
      </c>
      <c r="G141" s="126"/>
      <c r="H141" s="125">
        <f>'Returns per Gal.'!H141</f>
        <v>3.4529276250538077</v>
      </c>
      <c r="I141" s="126"/>
      <c r="J141" s="125">
        <f>'Returns per Gal.'!J141</f>
        <v>5.01</v>
      </c>
      <c r="K141" s="128"/>
      <c r="L141" s="14"/>
      <c r="M141" s="100">
        <f>D141*'Economic Model'!C$30</f>
        <v>3.4574841968235215</v>
      </c>
      <c r="N141" s="100"/>
      <c r="O141" s="100">
        <f>F141/2000*'Economic Model'!C$32</f>
        <v>1.0347631578947369</v>
      </c>
      <c r="P141" s="100"/>
      <c r="Q141" s="100">
        <f t="shared" ref="Q141" si="298">M141+O141</f>
        <v>4.4922473547182582</v>
      </c>
      <c r="R141" s="100"/>
      <c r="S141" s="100">
        <f t="shared" ref="S141" si="299">Q141-X141+H141</f>
        <v>2.8599037535061367</v>
      </c>
      <c r="T141" s="100"/>
      <c r="U141" s="146"/>
      <c r="V141" s="100">
        <f>H141+(J141*'Economic Model'!C$30*'Economic Model'!C$33/1000)+('Economic Model'!K$61/100)</f>
        <v>4.4873876250538078</v>
      </c>
      <c r="W141" s="101"/>
      <c r="X141" s="100">
        <f>V141+('Economic Model'!K$58/100)</f>
        <v>5.0852712262659292</v>
      </c>
      <c r="Y141" s="286"/>
      <c r="Z141" s="146"/>
      <c r="AA141" s="100">
        <f t="shared" ref="AA141" si="300">Q141-V141</f>
        <v>4.8597296644503629E-3</v>
      </c>
      <c r="AB141" s="101"/>
      <c r="AC141" s="100">
        <f t="shared" ref="AC141" si="301">Q141-X141</f>
        <v>-0.593023871547671</v>
      </c>
      <c r="AD141" s="100"/>
      <c r="AE141" s="158"/>
      <c r="AF141" s="159">
        <f>AC141/('Economic Model'!H$14*(1-'Economic Model'!C$25/100))</f>
        <v>-0.18380826222565635</v>
      </c>
      <c r="AG141" s="57"/>
      <c r="AI141" s="58"/>
      <c r="AJ141" s="17">
        <v>1.28125</v>
      </c>
      <c r="AK141" s="17"/>
      <c r="AL141" s="17">
        <f t="shared" ref="AL141" si="302">AN141-AJ141</f>
        <v>2.6281283908420141</v>
      </c>
      <c r="AM141" s="17"/>
      <c r="AN141" s="17">
        <v>3.9093783908420141</v>
      </c>
      <c r="AO141" s="28"/>
      <c r="AP141" s="28"/>
      <c r="AQ141" s="100">
        <f>AN141+(J141*'Economic Model'!C$30*'Economic Model'!C$33/1000)+('Economic Model'!K$61/100)</f>
        <v>4.9438383908420143</v>
      </c>
      <c r="AR141" s="128"/>
      <c r="AS141" s="100">
        <f>AQ141+('Economic Model'!K$58/100)</f>
        <v>5.5417219920541356</v>
      </c>
      <c r="AT141" s="128"/>
      <c r="AU141" s="128"/>
      <c r="AV141" s="98">
        <f t="shared" ref="AV141" si="303">Q141-AQ141</f>
        <v>-0.45159103612375606</v>
      </c>
      <c r="AW141" s="98"/>
      <c r="AX141" s="98">
        <f t="shared" ref="AX141" si="304">Q141-AS141</f>
        <v>-1.0494746373358774</v>
      </c>
      <c r="AY141" s="98"/>
      <c r="AZ141" s="98">
        <f t="shared" ref="AZ141" si="305">S141-H141</f>
        <v>-0.593023871547671</v>
      </c>
      <c r="BA141" s="98"/>
      <c r="BB141" s="98">
        <f t="shared" ref="BB141" si="306">H141-AN141</f>
        <v>-0.45645076578820643</v>
      </c>
      <c r="BC141" s="289"/>
      <c r="BG141" s="15"/>
      <c r="BK141" s="298"/>
    </row>
    <row r="142" spans="1:63" ht="13.15" x14ac:dyDescent="0.4">
      <c r="A142" s="8">
        <v>42401</v>
      </c>
      <c r="C142" s="58"/>
      <c r="D142" s="125">
        <f>'Returns per Gal.'!D142</f>
        <v>1.3037500083446503</v>
      </c>
      <c r="E142" s="126"/>
      <c r="F142" s="127">
        <f>'Returns per Gal.'!F142</f>
        <v>122.6</v>
      </c>
      <c r="G142" s="126"/>
      <c r="H142" s="125">
        <f>'Returns per Gal.'!H142</f>
        <v>3.4756249994039536</v>
      </c>
      <c r="I142" s="126"/>
      <c r="J142" s="125">
        <f>'Returns per Gal.'!J142</f>
        <v>4.3600000000000003</v>
      </c>
      <c r="K142" s="28"/>
      <c r="L142" s="14"/>
      <c r="M142" s="100">
        <f>D142*'Economic Model'!C$30</f>
        <v>3.6505000233650207</v>
      </c>
      <c r="N142" s="100"/>
      <c r="O142" s="100">
        <f>F142/2000*'Economic Model'!C$32</f>
        <v>1.0421</v>
      </c>
      <c r="P142" s="100"/>
      <c r="Q142" s="100">
        <f t="shared" ref="Q142:Q143" si="307">M142+O142</f>
        <v>4.6926000233650207</v>
      </c>
      <c r="R142" s="100"/>
      <c r="S142" s="100">
        <f t="shared" ref="S142:S143" si="308">Q142-X142+H142</f>
        <v>3.1148564221528994</v>
      </c>
      <c r="T142" s="100"/>
      <c r="U142" s="146"/>
      <c r="V142" s="100">
        <f>H142+(J142*'Economic Model'!C$30*'Economic Model'!C$33/1000)+('Economic Model'!K$61/100)</f>
        <v>4.4554849994039536</v>
      </c>
      <c r="W142" s="101"/>
      <c r="X142" s="100">
        <f>V142+('Economic Model'!K$58/100)</f>
        <v>5.053368600616075</v>
      </c>
      <c r="Y142" s="286"/>
      <c r="Z142" s="146"/>
      <c r="AA142" s="100">
        <f t="shared" ref="AA142:AA143" si="309">Q142-V142</f>
        <v>0.2371150239610671</v>
      </c>
      <c r="AB142" s="101"/>
      <c r="AC142" s="100">
        <f t="shared" ref="AC142:AC143" si="310">Q142-X142</f>
        <v>-0.36076857725105427</v>
      </c>
      <c r="AD142" s="100"/>
      <c r="AE142" s="158"/>
      <c r="AF142" s="159">
        <f>AC142/('Economic Model'!H$14*(1-'Economic Model'!C$25/100))</f>
        <v>-0.11182053275035514</v>
      </c>
      <c r="AG142" s="57"/>
      <c r="AI142" s="58"/>
      <c r="AJ142" s="17">
        <v>1.28125</v>
      </c>
      <c r="AK142" s="17"/>
      <c r="AL142" s="17">
        <f t="shared" si="92"/>
        <v>2.63618896484375</v>
      </c>
      <c r="AM142" s="17"/>
      <c r="AN142" s="17">
        <v>3.91743896484375</v>
      </c>
      <c r="AO142" s="28"/>
      <c r="AP142" s="28"/>
      <c r="AQ142" s="100">
        <f>AN142+(J142*'Economic Model'!C$30*'Economic Model'!C$33/1000)+('Economic Model'!K$61/100)</f>
        <v>4.8972989648437499</v>
      </c>
      <c r="AR142" s="128"/>
      <c r="AS142" s="100">
        <f>AQ142+('Economic Model'!K$58/100)</f>
        <v>5.4951825660558713</v>
      </c>
      <c r="AT142" s="128"/>
      <c r="AU142" s="128"/>
      <c r="AV142" s="98">
        <f t="shared" ref="AV142:AV143" si="311">Q142-AQ142</f>
        <v>-0.20469894147872925</v>
      </c>
      <c r="AW142" s="98"/>
      <c r="AX142" s="98">
        <f t="shared" ref="AX142:AX143" si="312">Q142-AS142</f>
        <v>-0.80258254269085061</v>
      </c>
      <c r="AY142" s="98"/>
      <c r="AZ142" s="98">
        <f t="shared" ref="AZ142:AZ143" si="313">S142-H142</f>
        <v>-0.36076857725105427</v>
      </c>
      <c r="BA142" s="98"/>
      <c r="BB142" s="98">
        <f t="shared" ref="BB142:BB143" si="314">H142-AN142</f>
        <v>-0.44181396543979634</v>
      </c>
      <c r="BC142" s="289"/>
      <c r="BG142" s="15"/>
      <c r="BK142" s="298"/>
    </row>
    <row r="143" spans="1:63" ht="13.15" x14ac:dyDescent="0.4">
      <c r="A143" s="8">
        <v>42430</v>
      </c>
      <c r="C143" s="58"/>
      <c r="D143" s="125">
        <f>'Returns per Gal.'!D143</f>
        <v>1.272826085401618</v>
      </c>
      <c r="E143" s="126"/>
      <c r="F143" s="127">
        <f>'Returns per Gal.'!F143</f>
        <v>123.98913043478261</v>
      </c>
      <c r="G143" s="126"/>
      <c r="H143" s="125">
        <f>'Returns per Gal.'!H143</f>
        <v>3.4381521688336911</v>
      </c>
      <c r="I143" s="126"/>
      <c r="J143" s="125">
        <f>'Returns per Gal.'!J143</f>
        <v>4.8600000000000003</v>
      </c>
      <c r="K143" s="28"/>
      <c r="L143" s="14"/>
      <c r="M143" s="100">
        <f>D143*'Economic Model'!C$30</f>
        <v>3.5639130391245302</v>
      </c>
      <c r="N143" s="100"/>
      <c r="O143" s="100">
        <f>F143/2000*'Economic Model'!C$32</f>
        <v>1.0539076086956523</v>
      </c>
      <c r="P143" s="100"/>
      <c r="Q143" s="100">
        <f t="shared" si="307"/>
        <v>4.6178206478201824</v>
      </c>
      <c r="R143" s="100"/>
      <c r="S143" s="100">
        <f t="shared" si="308"/>
        <v>2.9980770466080613</v>
      </c>
      <c r="T143" s="100"/>
      <c r="U143" s="146"/>
      <c r="V143" s="100">
        <f>H143+(J143*'Economic Model'!C$30*'Economic Model'!C$33/1000)+('Economic Model'!K$61/100)</f>
        <v>4.4600121688336909</v>
      </c>
      <c r="W143" s="101"/>
      <c r="X143" s="100">
        <f>V143+('Economic Model'!K$58/100)</f>
        <v>5.0578957700458123</v>
      </c>
      <c r="Y143" s="286"/>
      <c r="Z143" s="146"/>
      <c r="AA143" s="100">
        <f t="shared" si="309"/>
        <v>0.15780847898649153</v>
      </c>
      <c r="AB143" s="101"/>
      <c r="AC143" s="100">
        <f t="shared" si="310"/>
        <v>-0.44007512222562983</v>
      </c>
      <c r="AD143" s="100"/>
      <c r="AE143" s="158"/>
      <c r="AF143" s="159">
        <f>AC143/('Economic Model'!H$14*(1-'Economic Model'!C$25/100))</f>
        <v>-0.1364016650020031</v>
      </c>
      <c r="AG143" s="57"/>
      <c r="AI143" s="58"/>
      <c r="AJ143" s="17">
        <v>1.28125</v>
      </c>
      <c r="AK143" s="28"/>
      <c r="AL143" s="17">
        <f>AN143-AJ143</f>
        <v>2.6442495388454863</v>
      </c>
      <c r="AM143" s="28"/>
      <c r="AN143" s="17">
        <v>3.9254995388454863</v>
      </c>
      <c r="AO143" s="28"/>
      <c r="AP143" s="28"/>
      <c r="AQ143" s="100">
        <f>AN143+(J143*'Economic Model'!C$30*'Economic Model'!C$33/1000)+('Economic Model'!K$61/100)</f>
        <v>4.9473595388454861</v>
      </c>
      <c r="AR143" s="128"/>
      <c r="AS143" s="100">
        <f>AQ143+('Economic Model'!K$58/100)</f>
        <v>5.5452431400576074</v>
      </c>
      <c r="AT143" s="128"/>
      <c r="AU143" s="128"/>
      <c r="AV143" s="98">
        <f t="shared" si="311"/>
        <v>-0.32953889102530365</v>
      </c>
      <c r="AW143" s="98"/>
      <c r="AX143" s="98">
        <f t="shared" si="312"/>
        <v>-0.92742249223742501</v>
      </c>
      <c r="AY143" s="98"/>
      <c r="AZ143" s="98">
        <f t="shared" si="313"/>
        <v>-0.44007512222562983</v>
      </c>
      <c r="BA143" s="98"/>
      <c r="BB143" s="98">
        <f t="shared" si="314"/>
        <v>-0.48734737001179518</v>
      </c>
      <c r="BC143" s="289"/>
      <c r="BG143" s="15"/>
      <c r="BK143" s="298"/>
    </row>
    <row r="144" spans="1:63" ht="13.15" x14ac:dyDescent="0.4">
      <c r="A144" s="8">
        <v>42461</v>
      </c>
      <c r="C144" s="58"/>
      <c r="D144" s="125">
        <f>'Returns per Gal.'!D144</f>
        <v>1.4169047531627474</v>
      </c>
      <c r="E144" s="126"/>
      <c r="F144" s="127">
        <f>'Returns per Gal.'!F144</f>
        <v>115.80952380952381</v>
      </c>
      <c r="G144" s="126"/>
      <c r="H144" s="125">
        <f>'Returns per Gal.'!H144</f>
        <v>3.4765476158687045</v>
      </c>
      <c r="I144" s="126"/>
      <c r="J144" s="125">
        <f>'Returns per Gal.'!J144</f>
        <v>4.4400000000000004</v>
      </c>
      <c r="K144" s="28"/>
      <c r="L144" s="14"/>
      <c r="M144" s="100">
        <f>D144*'Economic Model'!C$30</f>
        <v>3.9673333088556926</v>
      </c>
      <c r="N144" s="100"/>
      <c r="O144" s="100">
        <f>F144/2000*'Economic Model'!C$32</f>
        <v>0.98438095238095236</v>
      </c>
      <c r="P144" s="100"/>
      <c r="Q144" s="100">
        <f t="shared" ref="Q144:Q145" si="315">M144+O144</f>
        <v>4.9517142612366447</v>
      </c>
      <c r="R144" s="100"/>
      <c r="S144" s="100">
        <f t="shared" ref="S144:S145" si="316">Q144-X144+H144</f>
        <v>3.3672506600245233</v>
      </c>
      <c r="T144" s="100"/>
      <c r="U144" s="146"/>
      <c r="V144" s="100">
        <f>H144+(J144*'Economic Model'!C$30*'Economic Model'!C$33/1000)+('Economic Model'!K$61/100)</f>
        <v>4.4631276158687045</v>
      </c>
      <c r="W144" s="101"/>
      <c r="X144" s="100">
        <f>V144+('Economic Model'!K$58/100)</f>
        <v>5.0610112170808259</v>
      </c>
      <c r="Y144" s="286"/>
      <c r="Z144" s="146"/>
      <c r="AA144" s="100">
        <f t="shared" ref="AA144:AA145" si="317">Q144-V144</f>
        <v>0.48858664536794016</v>
      </c>
      <c r="AB144" s="101"/>
      <c r="AC144" s="100">
        <f t="shared" ref="AC144:AC145" si="318">Q144-X144</f>
        <v>-0.1092969558441812</v>
      </c>
      <c r="AD144" s="100"/>
      <c r="AE144" s="158"/>
      <c r="AF144" s="159">
        <f>AC144/('Economic Model'!H$14*(1-'Economic Model'!C$25/100))</f>
        <v>-3.387668605623459E-2</v>
      </c>
      <c r="AG144" s="57"/>
      <c r="AI144" s="58"/>
      <c r="AJ144" s="17">
        <v>1.28125</v>
      </c>
      <c r="AK144" s="28"/>
      <c r="AL144" s="17">
        <f t="shared" ref="AL144:AL184" si="319">AN144-AJ144</f>
        <v>2.6523101128472222</v>
      </c>
      <c r="AM144" s="28"/>
      <c r="AN144" s="17">
        <v>3.9335601128472222</v>
      </c>
      <c r="AO144" s="28"/>
      <c r="AP144" s="28"/>
      <c r="AQ144" s="100">
        <f>AN144+(J144*'Economic Model'!C$30*'Economic Model'!C$33/1000)+('Economic Model'!K$61/100)</f>
        <v>4.9201401128472222</v>
      </c>
      <c r="AR144" s="128"/>
      <c r="AS144" s="100">
        <f>AQ144+('Economic Model'!K$58/100)</f>
        <v>5.5180237140593436</v>
      </c>
      <c r="AT144" s="128"/>
      <c r="AU144" s="128"/>
      <c r="AV144" s="98">
        <f t="shared" ref="AV144:AV145" si="320">Q144-AQ144</f>
        <v>3.1574148389422518E-2</v>
      </c>
      <c r="AW144" s="98"/>
      <c r="AX144" s="98">
        <f t="shared" ref="AX144:AX145" si="321">Q144-AS144</f>
        <v>-0.56630945282269884</v>
      </c>
      <c r="AY144" s="98"/>
      <c r="AZ144" s="98">
        <f t="shared" ref="AZ144:AZ145" si="322">S144-H144</f>
        <v>-0.1092969558441812</v>
      </c>
      <c r="BA144" s="98"/>
      <c r="BB144" s="98">
        <f t="shared" ref="BB144:BB145" si="323">H144-AN144</f>
        <v>-0.45701249697851765</v>
      </c>
      <c r="BC144" s="289"/>
      <c r="BG144" s="15"/>
      <c r="BK144" s="298"/>
    </row>
    <row r="145" spans="1:63" ht="13.15" x14ac:dyDescent="0.4">
      <c r="A145" s="8">
        <v>42491</v>
      </c>
      <c r="C145" s="58"/>
      <c r="D145" s="125">
        <f>'Returns per Gal.'!D145</f>
        <v>1.4661904602959042</v>
      </c>
      <c r="E145" s="126"/>
      <c r="F145" s="127">
        <f>'Returns per Gal.'!F145</f>
        <v>132.0952380952381</v>
      </c>
      <c r="G145" s="126"/>
      <c r="H145" s="125">
        <f>'Returns per Gal.'!H145</f>
        <v>3.607440488792601</v>
      </c>
      <c r="I145" s="126"/>
      <c r="J145" s="125">
        <f>'Returns per Gal.'!J145</f>
        <v>4.07</v>
      </c>
      <c r="K145" s="28"/>
      <c r="L145" s="14"/>
      <c r="M145" s="100">
        <f>D145*'Economic Model'!C$30</f>
        <v>4.1053332888285317</v>
      </c>
      <c r="N145" s="100"/>
      <c r="O145" s="100">
        <f>F145/2000*'Economic Model'!C$32</f>
        <v>1.1228095238095239</v>
      </c>
      <c r="P145" s="100"/>
      <c r="Q145" s="100">
        <f t="shared" si="315"/>
        <v>5.2281428126380556</v>
      </c>
      <c r="R145" s="100"/>
      <c r="S145" s="100">
        <f t="shared" si="316"/>
        <v>3.674759211425934</v>
      </c>
      <c r="T145" s="100"/>
      <c r="U145" s="146"/>
      <c r="V145" s="100">
        <f>H145+(J145*'Economic Model'!C$30*'Economic Model'!C$33/1000)+('Economic Model'!K$61/100)</f>
        <v>4.5629404887926013</v>
      </c>
      <c r="W145" s="101"/>
      <c r="X145" s="100">
        <f>V145+('Economic Model'!K$58/100)</f>
        <v>5.1608240900047226</v>
      </c>
      <c r="Y145" s="286"/>
      <c r="Z145" s="146"/>
      <c r="AA145" s="100">
        <f t="shared" si="317"/>
        <v>0.6652023238454543</v>
      </c>
      <c r="AB145" s="101"/>
      <c r="AC145" s="100">
        <f t="shared" si="318"/>
        <v>6.7318722633332939E-2</v>
      </c>
      <c r="AD145" s="100"/>
      <c r="AE145" s="158"/>
      <c r="AF145" s="159">
        <f>AC145/('Economic Model'!H$14*(1-'Economic Model'!C$25/100))</f>
        <v>2.086549634197855E-2</v>
      </c>
      <c r="AG145" s="57"/>
      <c r="AI145" s="58"/>
      <c r="AJ145" s="17">
        <v>1.28125</v>
      </c>
      <c r="AK145" s="28"/>
      <c r="AL145" s="17">
        <f t="shared" si="319"/>
        <v>2.6603706868489585</v>
      </c>
      <c r="AM145" s="28"/>
      <c r="AN145" s="17">
        <v>3.9416206868489585</v>
      </c>
      <c r="AO145" s="28"/>
      <c r="AP145" s="28"/>
      <c r="AQ145" s="100">
        <f>AN145+(J145*'Economic Model'!C$30*'Economic Model'!C$33/1000)+('Economic Model'!K$61/100)</f>
        <v>4.8971206868489583</v>
      </c>
      <c r="AR145" s="128"/>
      <c r="AS145" s="100">
        <f>AQ145+('Economic Model'!K$58/100)</f>
        <v>5.4950042880610797</v>
      </c>
      <c r="AT145" s="128"/>
      <c r="AU145" s="128"/>
      <c r="AV145" s="98">
        <f t="shared" si="320"/>
        <v>0.33102212578909729</v>
      </c>
      <c r="AW145" s="98"/>
      <c r="AX145" s="98">
        <f t="shared" si="321"/>
        <v>-0.26686147542302407</v>
      </c>
      <c r="AY145" s="98"/>
      <c r="AZ145" s="98">
        <f t="shared" si="322"/>
        <v>6.7318722633332939E-2</v>
      </c>
      <c r="BA145" s="98"/>
      <c r="BB145" s="98">
        <f t="shared" si="323"/>
        <v>-0.33418019805635746</v>
      </c>
      <c r="BC145" s="289"/>
      <c r="BG145" s="15"/>
      <c r="BK145" s="298"/>
    </row>
    <row r="146" spans="1:63" ht="13.15" x14ac:dyDescent="0.4">
      <c r="A146" s="8">
        <v>42522</v>
      </c>
      <c r="C146" s="58"/>
      <c r="D146" s="125">
        <f>'Returns per Gal.'!D146</f>
        <v>1.5622727274894714</v>
      </c>
      <c r="E146" s="126"/>
      <c r="F146" s="127">
        <f>'Returns per Gal.'!F146</f>
        <v>160.67045454545453</v>
      </c>
      <c r="G146" s="126"/>
      <c r="H146" s="125">
        <f>'Returns per Gal.'!H146</f>
        <v>3.7821590792049062</v>
      </c>
      <c r="I146" s="126"/>
      <c r="J146" s="125">
        <f>'Returns per Gal.'!J146</f>
        <v>4.4400000000000004</v>
      </c>
      <c r="K146" s="28"/>
      <c r="L146" s="14"/>
      <c r="M146" s="100">
        <f>D146*'Economic Model'!C$30</f>
        <v>4.3743636369705197</v>
      </c>
      <c r="N146" s="100"/>
      <c r="O146" s="100">
        <f>F146/2000*'Economic Model'!C$32</f>
        <v>1.3656988636363636</v>
      </c>
      <c r="P146" s="100"/>
      <c r="Q146" s="100">
        <f t="shared" ref="Q146:Q147" si="324">M146+O146</f>
        <v>5.7400625006068831</v>
      </c>
      <c r="R146" s="100"/>
      <c r="S146" s="100">
        <f t="shared" ref="S146:S147" si="325">Q146-X146+H146</f>
        <v>4.1555988993947608</v>
      </c>
      <c r="T146" s="100"/>
      <c r="U146" s="146"/>
      <c r="V146" s="100">
        <f>H146+(J146*'Economic Model'!C$30*'Economic Model'!C$33/1000)+('Economic Model'!K$61/100)</f>
        <v>4.7687390792049067</v>
      </c>
      <c r="W146" s="101"/>
      <c r="X146" s="100">
        <f>V146+('Economic Model'!K$58/100)</f>
        <v>5.3666226804170281</v>
      </c>
      <c r="Y146" s="286"/>
      <c r="Z146" s="146"/>
      <c r="AA146" s="100">
        <f t="shared" ref="AA146:AA147" si="326">Q146-V146</f>
        <v>0.97132342140197636</v>
      </c>
      <c r="AB146" s="101"/>
      <c r="AC146" s="100">
        <f t="shared" ref="AC146:AC147" si="327">Q146-X146</f>
        <v>0.373439820189855</v>
      </c>
      <c r="AD146" s="100"/>
      <c r="AE146" s="158"/>
      <c r="AF146" s="159">
        <f>AC146/('Economic Model'!H$14*(1-'Economic Model'!C$25/100))</f>
        <v>0.11574799546571204</v>
      </c>
      <c r="AG146" s="57"/>
      <c r="AI146" s="58"/>
      <c r="AJ146" s="17">
        <v>1.28125</v>
      </c>
      <c r="AK146" s="28"/>
      <c r="AL146" s="17">
        <f t="shared" si="319"/>
        <v>2.6684312608506944</v>
      </c>
      <c r="AM146" s="28"/>
      <c r="AN146" s="17">
        <v>3.9496812608506944</v>
      </c>
      <c r="AO146" s="28"/>
      <c r="AP146" s="28"/>
      <c r="AQ146" s="100">
        <f>AN146+(J146*'Economic Model'!C$30*'Economic Model'!C$33/1000)+('Economic Model'!K$61/100)</f>
        <v>4.9362612608506948</v>
      </c>
      <c r="AR146" s="128"/>
      <c r="AS146" s="100">
        <f>AQ146+('Economic Model'!K$58/100)</f>
        <v>5.5341448620628162</v>
      </c>
      <c r="AT146" s="128"/>
      <c r="AU146" s="128"/>
      <c r="AV146" s="98">
        <f t="shared" ref="AV146:AV147" si="328">Q146-AQ146</f>
        <v>0.80380123975618822</v>
      </c>
      <c r="AW146" s="98"/>
      <c r="AX146" s="98">
        <f t="shared" ref="AX146:AX147" si="329">Q146-AS146</f>
        <v>0.20591763854406686</v>
      </c>
      <c r="AY146" s="98"/>
      <c r="AZ146" s="98">
        <f t="shared" ref="AZ146:AZ147" si="330">S146-H146</f>
        <v>0.37343982018985455</v>
      </c>
      <c r="BA146" s="98"/>
      <c r="BB146" s="98">
        <f t="shared" ref="BB146:BB147" si="331">H146-AN146</f>
        <v>-0.16752218164578814</v>
      </c>
      <c r="BC146" s="289"/>
      <c r="BG146" s="15"/>
      <c r="BK146" s="298"/>
    </row>
    <row r="147" spans="1:63" ht="13.15" x14ac:dyDescent="0.4">
      <c r="A147" s="8">
        <v>42552</v>
      </c>
      <c r="C147" s="58"/>
      <c r="D147" s="125">
        <f>'Returns per Gal.'!D147</f>
        <v>1.4805000245571136</v>
      </c>
      <c r="E147" s="126"/>
      <c r="F147" s="127">
        <f>'Returns per Gal.'!F147</f>
        <v>140.27500000000001</v>
      </c>
      <c r="G147" s="126"/>
      <c r="H147" s="125">
        <f>'Returns per Gal.'!H147</f>
        <v>3.1680624932050705</v>
      </c>
      <c r="I147" s="126"/>
      <c r="J147" s="125">
        <f>'Returns per Gal.'!J147</f>
        <v>4.66</v>
      </c>
      <c r="K147" s="28"/>
      <c r="L147" s="14"/>
      <c r="M147" s="100">
        <f>D147*'Economic Model'!C$30</f>
        <v>4.1454000687599182</v>
      </c>
      <c r="N147" s="100"/>
      <c r="O147" s="100">
        <f>F147/2000*'Economic Model'!C$32</f>
        <v>1.1923375000000001</v>
      </c>
      <c r="P147" s="100"/>
      <c r="Q147" s="100">
        <f t="shared" si="324"/>
        <v>5.337737568759918</v>
      </c>
      <c r="R147" s="100"/>
      <c r="S147" s="100">
        <f t="shared" si="325"/>
        <v>3.7347939675477964</v>
      </c>
      <c r="T147" s="100"/>
      <c r="U147" s="146"/>
      <c r="V147" s="100">
        <f>H147+(J147*'Economic Model'!C$30*'Economic Model'!C$33/1000)+('Economic Model'!K$61/100)</f>
        <v>4.1731224932050708</v>
      </c>
      <c r="W147" s="101"/>
      <c r="X147" s="100">
        <f>V147+('Economic Model'!K$58/100)</f>
        <v>4.7710060944171921</v>
      </c>
      <c r="Y147" s="286"/>
      <c r="Z147" s="146"/>
      <c r="AA147" s="100">
        <f t="shared" si="326"/>
        <v>1.1646150755548472</v>
      </c>
      <c r="AB147" s="101"/>
      <c r="AC147" s="100">
        <f t="shared" si="327"/>
        <v>0.56673147434272586</v>
      </c>
      <c r="AD147" s="100"/>
      <c r="AE147" s="158"/>
      <c r="AF147" s="159">
        <f>AC147/('Economic Model'!H$14*(1-'Economic Model'!C$25/100))</f>
        <v>0.17565891095692046</v>
      </c>
      <c r="AG147" s="57"/>
      <c r="AI147" s="58"/>
      <c r="AJ147" s="17">
        <v>1.28125</v>
      </c>
      <c r="AK147" s="28"/>
      <c r="AL147" s="17">
        <f t="shared" si="319"/>
        <v>2.6764918348524307</v>
      </c>
      <c r="AM147" s="28"/>
      <c r="AN147" s="17">
        <v>3.9577418348524307</v>
      </c>
      <c r="AO147" s="28"/>
      <c r="AP147" s="28"/>
      <c r="AQ147" s="100">
        <f>AN147+(J147*'Economic Model'!C$30*'Economic Model'!C$33/1000)+('Economic Model'!K$61/100)</f>
        <v>4.9628018348524305</v>
      </c>
      <c r="AR147" s="128"/>
      <c r="AS147" s="100">
        <f>AQ147+('Economic Model'!K$58/100)</f>
        <v>5.5606854360645519</v>
      </c>
      <c r="AT147" s="128"/>
      <c r="AU147" s="128"/>
      <c r="AV147" s="98">
        <f t="shared" si="328"/>
        <v>0.37493573390748747</v>
      </c>
      <c r="AW147" s="98"/>
      <c r="AX147" s="98">
        <f t="shared" si="329"/>
        <v>-0.2229478673046339</v>
      </c>
      <c r="AY147" s="98"/>
      <c r="AZ147" s="98">
        <f t="shared" si="330"/>
        <v>0.56673147434272586</v>
      </c>
      <c r="BA147" s="98"/>
      <c r="BB147" s="98">
        <f t="shared" si="331"/>
        <v>-0.7896793416473602</v>
      </c>
      <c r="BC147" s="290"/>
      <c r="BG147" s="15"/>
      <c r="BK147" s="298"/>
    </row>
    <row r="148" spans="1:63" ht="13.15" x14ac:dyDescent="0.4">
      <c r="A148" s="8">
        <v>42583</v>
      </c>
      <c r="C148" s="58"/>
      <c r="D148" s="125">
        <f>'Returns per Gal.'!D148</f>
        <v>1.3334782486376555</v>
      </c>
      <c r="E148" s="126"/>
      <c r="F148" s="127">
        <f>'Returns per Gal.'!F148</f>
        <v>118.08695652173913</v>
      </c>
      <c r="G148" s="126"/>
      <c r="H148" s="125">
        <f>'Returns per Gal.'!H148</f>
        <v>3.0150543373564016</v>
      </c>
      <c r="I148" s="126"/>
      <c r="J148" s="125">
        <f>'Returns per Gal.'!J148</f>
        <v>4.33</v>
      </c>
      <c r="K148" s="28"/>
      <c r="L148" s="14"/>
      <c r="M148" s="100">
        <f>D148*'Economic Model'!C$30</f>
        <v>3.7337390961854351</v>
      </c>
      <c r="N148" s="100"/>
      <c r="O148" s="100">
        <f>F148/2000*'Economic Model'!C$32</f>
        <v>1.0037391304347827</v>
      </c>
      <c r="P148" s="100"/>
      <c r="Q148" s="100">
        <f t="shared" ref="Q148" si="332">M148+O148</f>
        <v>4.737478226620218</v>
      </c>
      <c r="R148" s="100"/>
      <c r="S148" s="100">
        <f t="shared" ref="S148" si="333">Q148-X148+H148</f>
        <v>3.1622546254080968</v>
      </c>
      <c r="T148" s="100"/>
      <c r="U148" s="146"/>
      <c r="V148" s="100">
        <f>H148+(J148*'Economic Model'!C$30*'Economic Model'!C$33/1000)+('Economic Model'!K$61/100)</f>
        <v>3.9923943373564015</v>
      </c>
      <c r="W148" s="101"/>
      <c r="X148" s="100">
        <f>V148+('Economic Model'!K$58/100)</f>
        <v>4.5902779385685228</v>
      </c>
      <c r="Y148" s="286"/>
      <c r="Z148" s="146"/>
      <c r="AA148" s="100">
        <f t="shared" ref="AA148" si="334">Q148-V148</f>
        <v>0.74508388926381652</v>
      </c>
      <c r="AB148" s="101"/>
      <c r="AC148" s="100">
        <f t="shared" ref="AC148" si="335">Q148-X148</f>
        <v>0.14720028805169516</v>
      </c>
      <c r="AD148" s="100"/>
      <c r="AE148" s="158"/>
      <c r="AF148" s="159">
        <f>AC148/('Economic Model'!H$14*(1-'Economic Model'!C$25/100))</f>
        <v>4.5624856677836369E-2</v>
      </c>
      <c r="AG148" s="57"/>
      <c r="AI148" s="58"/>
      <c r="AJ148" s="17">
        <v>1.28125</v>
      </c>
      <c r="AK148" s="28"/>
      <c r="AL148" s="17">
        <f t="shared" si="319"/>
        <v>2.6845524088541666</v>
      </c>
      <c r="AM148" s="28"/>
      <c r="AN148" s="17">
        <v>3.9658024088541666</v>
      </c>
      <c r="AO148" s="28"/>
      <c r="AP148" s="28"/>
      <c r="AQ148" s="100">
        <f>AN148+(J148*'Economic Model'!C$30*'Economic Model'!C$33/1000)+('Economic Model'!K$61/100)</f>
        <v>4.9431424088541664</v>
      </c>
      <c r="AR148" s="128"/>
      <c r="AS148" s="100">
        <f>AQ148+('Economic Model'!K$58/100)</f>
        <v>5.5410260100662878</v>
      </c>
      <c r="AT148" s="128"/>
      <c r="AU148" s="128"/>
      <c r="AV148" s="98">
        <f t="shared" ref="AV148" si="336">Q148-AQ148</f>
        <v>-0.20566418223394844</v>
      </c>
      <c r="AW148" s="98"/>
      <c r="AX148" s="98">
        <f t="shared" ref="AX148" si="337">Q148-AS148</f>
        <v>-0.80354778344606981</v>
      </c>
      <c r="AY148" s="98"/>
      <c r="AZ148" s="98">
        <f t="shared" ref="AZ148" si="338">S148-H148</f>
        <v>0.14720028805169516</v>
      </c>
      <c r="BA148" s="98"/>
      <c r="BB148" s="98">
        <f t="shared" ref="BB148" si="339">H148-AN148</f>
        <v>-0.95074807149776497</v>
      </c>
      <c r="BC148" s="290"/>
      <c r="BG148" s="15"/>
      <c r="BK148" s="298"/>
    </row>
    <row r="149" spans="1:63" ht="13.15" x14ac:dyDescent="0.4">
      <c r="A149" s="8">
        <v>42614</v>
      </c>
      <c r="C149" s="58"/>
      <c r="D149" s="125">
        <f>'Returns per Gal.'!D149</f>
        <v>1.4297618909109207</v>
      </c>
      <c r="E149" s="126"/>
      <c r="F149" s="127">
        <f>'Returns per Gal.'!F149</f>
        <v>111.95238095238095</v>
      </c>
      <c r="G149" s="126"/>
      <c r="H149" s="125">
        <f>'Returns per Gal.'!H149</f>
        <v>3.0030059619176956</v>
      </c>
      <c r="I149" s="162"/>
      <c r="J149" s="125">
        <f>'Returns per Gal.'!J149</f>
        <v>4.96</v>
      </c>
      <c r="K149" s="28"/>
      <c r="L149" s="14"/>
      <c r="M149" s="100">
        <f>D149*'Economic Model'!C$30</f>
        <v>4.0033332945505773</v>
      </c>
      <c r="N149" s="100"/>
      <c r="O149" s="100">
        <f>F149/2000*'Economic Model'!C$32</f>
        <v>0.95159523809523805</v>
      </c>
      <c r="P149" s="100"/>
      <c r="Q149" s="100">
        <f t="shared" ref="Q149" si="340">M149+O149</f>
        <v>4.9549285326458152</v>
      </c>
      <c r="R149" s="100"/>
      <c r="S149" s="100">
        <f t="shared" ref="S149" si="341">Q149-X149+H149</f>
        <v>3.3267849314336937</v>
      </c>
      <c r="T149" s="100"/>
      <c r="U149" s="146"/>
      <c r="V149" s="100">
        <f>H149+(J149*'Economic Model'!C$30*'Economic Model'!C$33/1000)+('Economic Model'!K$61/100)</f>
        <v>4.0332659619176958</v>
      </c>
      <c r="W149" s="101"/>
      <c r="X149" s="100">
        <f>V149+('Economic Model'!K$58/100)</f>
        <v>4.6311495631298172</v>
      </c>
      <c r="Y149" s="286"/>
      <c r="Z149" s="146"/>
      <c r="AA149" s="100">
        <f t="shared" ref="AA149" si="342">Q149-V149</f>
        <v>0.92166257072811941</v>
      </c>
      <c r="AB149" s="101"/>
      <c r="AC149" s="100">
        <f t="shared" ref="AC149" si="343">Q149-X149</f>
        <v>0.32377896951599805</v>
      </c>
      <c r="AD149" s="100"/>
      <c r="AE149" s="158"/>
      <c r="AF149" s="159">
        <f>AC149/('Economic Model'!H$14*(1-'Economic Model'!C$25/100))</f>
        <v>0.10035557181978519</v>
      </c>
      <c r="AG149" s="57"/>
      <c r="AH149" s="28"/>
      <c r="AI149" s="58"/>
      <c r="AJ149" s="297">
        <v>1.1330049261083743</v>
      </c>
      <c r="AK149" s="28"/>
      <c r="AL149" s="17">
        <f t="shared" si="319"/>
        <v>2.3347368388495484</v>
      </c>
      <c r="AM149" s="28"/>
      <c r="AN149" s="297">
        <v>3.4677417649579225</v>
      </c>
      <c r="AO149" s="28"/>
      <c r="AP149" s="28"/>
      <c r="AQ149" s="100">
        <f>AN149+(J149*'Economic Model'!C$30*'Economic Model'!C$33/1000)+('Economic Model'!K$61/100)</f>
        <v>4.4980017649579223</v>
      </c>
      <c r="AR149" s="128"/>
      <c r="AS149" s="100">
        <f>AQ149+('Economic Model'!K$58/100)</f>
        <v>5.0958853661700436</v>
      </c>
      <c r="AT149" s="128"/>
      <c r="AU149" s="128"/>
      <c r="AV149" s="98">
        <f t="shared" ref="AV149" si="344">Q149-AQ149</f>
        <v>0.45692676768789298</v>
      </c>
      <c r="AW149" s="98"/>
      <c r="AX149" s="98">
        <f t="shared" ref="AX149" si="345">Q149-AS149</f>
        <v>-0.14095683352422839</v>
      </c>
      <c r="AY149" s="98"/>
      <c r="AZ149" s="98">
        <f t="shared" ref="AZ149" si="346">S149-H149</f>
        <v>0.32377896951599805</v>
      </c>
      <c r="BA149" s="98"/>
      <c r="BB149" s="98">
        <f t="shared" ref="BB149" si="347">H149-AN149</f>
        <v>-0.46473580304022688</v>
      </c>
      <c r="BC149" s="57"/>
      <c r="BG149" s="15"/>
      <c r="BK149" s="298"/>
    </row>
    <row r="150" spans="1:63" ht="13.15" x14ac:dyDescent="0.4">
      <c r="A150" s="8">
        <v>42644</v>
      </c>
      <c r="C150" s="58"/>
      <c r="D150" s="125">
        <f>'Returns per Gal.'!D150</f>
        <v>1.5171428606623696</v>
      </c>
      <c r="E150" s="126"/>
      <c r="F150" s="127">
        <f>'Returns per Gal.'!F150</f>
        <v>102.96428571428571</v>
      </c>
      <c r="G150" s="126"/>
      <c r="H150" s="125">
        <f>'Returns per Gal.'!H150</f>
        <v>3.1482142891202654</v>
      </c>
      <c r="I150" s="162"/>
      <c r="J150" s="125">
        <f>'Returns per Gal.'!J150</f>
        <v>4.9400000000000004</v>
      </c>
      <c r="K150" s="28"/>
      <c r="L150" s="14"/>
      <c r="M150" s="100">
        <f>D150*'Economic Model'!C$30</f>
        <v>4.2480000098546347</v>
      </c>
      <c r="N150" s="100"/>
      <c r="O150" s="100">
        <f>F150/2000*'Economic Model'!C$32</f>
        <v>0.87519642857142843</v>
      </c>
      <c r="P150" s="100"/>
      <c r="Q150" s="100">
        <f t="shared" ref="Q150" si="348">M150+O150</f>
        <v>5.1231964384260635</v>
      </c>
      <c r="R150" s="100"/>
      <c r="S150" s="100">
        <f t="shared" ref="S150" si="349">Q150-X150+H150</f>
        <v>3.4967328372139419</v>
      </c>
      <c r="T150" s="100"/>
      <c r="U150" s="146"/>
      <c r="V150" s="100">
        <f>H150+(J150*'Economic Model'!C$30*'Economic Model'!C$33/1000)+('Economic Model'!K$61/100)</f>
        <v>4.1767942891202656</v>
      </c>
      <c r="W150" s="101"/>
      <c r="X150" s="100">
        <f>V150+('Economic Model'!K$58/100)</f>
        <v>4.774677890332387</v>
      </c>
      <c r="Y150" s="286"/>
      <c r="Z150" s="146"/>
      <c r="AA150" s="100">
        <f t="shared" ref="AA150" si="350">Q150-V150</f>
        <v>0.94640214930579791</v>
      </c>
      <c r="AB150" s="101"/>
      <c r="AC150" s="100">
        <f t="shared" ref="AC150" si="351">Q150-X150</f>
        <v>0.34851854809367655</v>
      </c>
      <c r="AD150" s="100"/>
      <c r="AE150" s="158"/>
      <c r="AF150" s="159">
        <f>AC150/('Economic Model'!H$14*(1-'Economic Model'!C$25/100))</f>
        <v>0.10802362561109469</v>
      </c>
      <c r="AG150" s="57"/>
      <c r="AI150" s="58"/>
      <c r="AJ150" s="297">
        <v>1.1330049261083743</v>
      </c>
      <c r="AK150" s="28"/>
      <c r="AL150" s="17">
        <f t="shared" si="319"/>
        <v>2.3421621013444174</v>
      </c>
      <c r="AM150" s="28"/>
      <c r="AN150" s="297">
        <v>3.4751670274527915</v>
      </c>
      <c r="AO150" s="28"/>
      <c r="AP150" s="28"/>
      <c r="AQ150" s="100">
        <f>AN150+(J150*'Economic Model'!C$30*'Economic Model'!C$33/1000)+('Economic Model'!K$61/100)</f>
        <v>4.5037470274527918</v>
      </c>
      <c r="AR150" s="128"/>
      <c r="AS150" s="100">
        <f>AQ150+('Economic Model'!K$58/100)</f>
        <v>5.1016306286649131</v>
      </c>
      <c r="AT150" s="128"/>
      <c r="AU150" s="128"/>
      <c r="AV150" s="98">
        <f t="shared" ref="AV150" si="352">Q150-AQ150</f>
        <v>0.61944941097327177</v>
      </c>
      <c r="AW150" s="98"/>
      <c r="AX150" s="98">
        <f t="shared" ref="AX150" si="353">Q150-AS150</f>
        <v>2.1565809761150412E-2</v>
      </c>
      <c r="AY150" s="98"/>
      <c r="AZ150" s="98">
        <f t="shared" ref="AZ150" si="354">S150-H150</f>
        <v>0.34851854809367655</v>
      </c>
      <c r="BA150" s="98"/>
      <c r="BB150" s="98">
        <f t="shared" ref="BB150" si="355">H150-AN150</f>
        <v>-0.32695273833252614</v>
      </c>
      <c r="BC150" s="57"/>
      <c r="BG150" s="15"/>
      <c r="BK150" s="298"/>
    </row>
    <row r="151" spans="1:63" ht="13.15" x14ac:dyDescent="0.4">
      <c r="A151" s="8">
        <v>42675</v>
      </c>
      <c r="C151" s="58"/>
      <c r="D151" s="125">
        <f>'Returns per Gal.'!D151</f>
        <v>1.5450000166893005</v>
      </c>
      <c r="E151" s="126"/>
      <c r="F151" s="127">
        <f>'Returns per Gal.'!F151</f>
        <v>102</v>
      </c>
      <c r="G151" s="126"/>
      <c r="H151" s="125">
        <f>'Returns per Gal.'!H151</f>
        <v>3.1478749930858614</v>
      </c>
      <c r="I151" s="162"/>
      <c r="J151" s="125">
        <f>'Returns per Gal.'!J151</f>
        <v>4.68</v>
      </c>
      <c r="K151" s="28"/>
      <c r="L151" s="14"/>
      <c r="M151" s="100">
        <f>D151*'Economic Model'!C$30</f>
        <v>4.3260000467300408</v>
      </c>
      <c r="N151" s="100"/>
      <c r="O151" s="100">
        <f>F151/2000*'Economic Model'!C$32</f>
        <v>0.86699999999999999</v>
      </c>
      <c r="P151" s="100"/>
      <c r="Q151" s="100">
        <f t="shared" ref="Q151" si="356">M151+O151</f>
        <v>5.1930000467300408</v>
      </c>
      <c r="R151" s="100"/>
      <c r="S151" s="100">
        <f t="shared" ref="S151" si="357">Q151-X151+H151</f>
        <v>3.5883764455179197</v>
      </c>
      <c r="T151" s="100"/>
      <c r="U151" s="146"/>
      <c r="V151" s="100">
        <f>H151+(J151*'Economic Model'!C$30*'Economic Model'!C$33/1000)+('Economic Model'!K$61/100)</f>
        <v>4.1546149930858611</v>
      </c>
      <c r="W151" s="101"/>
      <c r="X151" s="100">
        <f>V151+('Economic Model'!K$58/100)</f>
        <v>4.7524985942979825</v>
      </c>
      <c r="Y151" s="286"/>
      <c r="Z151" s="146"/>
      <c r="AA151" s="100">
        <f t="shared" ref="AA151" si="358">Q151-V151</f>
        <v>1.0383850536441797</v>
      </c>
      <c r="AB151" s="101"/>
      <c r="AC151" s="100">
        <f t="shared" ref="AC151" si="359">Q151-X151</f>
        <v>0.44050145243205829</v>
      </c>
      <c r="AD151" s="100"/>
      <c r="AE151" s="158"/>
      <c r="AF151" s="159">
        <f>AC151/('Economic Model'!H$14*(1-'Economic Model'!C$25/100))</f>
        <v>0.13653380641845805</v>
      </c>
      <c r="AG151" s="57"/>
      <c r="AI151" s="58"/>
      <c r="AJ151" s="297">
        <v>1.1330049261083743</v>
      </c>
      <c r="AK151" s="28"/>
      <c r="AL151" s="17">
        <f t="shared" si="319"/>
        <v>2.3495873638392855</v>
      </c>
      <c r="AM151" s="28"/>
      <c r="AN151" s="297">
        <v>3.48259228994766</v>
      </c>
      <c r="AO151" s="28"/>
      <c r="AP151" s="28"/>
      <c r="AQ151" s="100">
        <f>AN151+(J151*'Economic Model'!C$30*'Economic Model'!C$33/1000)+('Economic Model'!K$61/100)</f>
        <v>4.4893322899476598</v>
      </c>
      <c r="AR151" s="128"/>
      <c r="AS151" s="100">
        <f>AQ151+('Economic Model'!K$58/100)</f>
        <v>5.0872158911597811</v>
      </c>
      <c r="AT151" s="128"/>
      <c r="AU151" s="128"/>
      <c r="AV151" s="98">
        <f t="shared" ref="AV151" si="360">Q151-AQ151</f>
        <v>0.70366775678238103</v>
      </c>
      <c r="AW151" s="98"/>
      <c r="AX151" s="98">
        <f t="shared" ref="AX151" si="361">Q151-AS151</f>
        <v>0.10578415557025966</v>
      </c>
      <c r="AY151" s="98"/>
      <c r="AZ151" s="98">
        <f t="shared" ref="AZ151" si="362">S151-H151</f>
        <v>0.44050145243205829</v>
      </c>
      <c r="BA151" s="98"/>
      <c r="BB151" s="98">
        <f t="shared" ref="BB151" si="363">H151-AN151</f>
        <v>-0.33471729686179863</v>
      </c>
      <c r="BC151" s="57"/>
      <c r="BG151" s="15"/>
      <c r="BK151" s="298"/>
    </row>
    <row r="152" spans="1:63" ht="13.15" x14ac:dyDescent="0.4">
      <c r="A152" s="75">
        <v>42705</v>
      </c>
      <c r="B152" s="30"/>
      <c r="C152" s="63"/>
      <c r="D152" s="136">
        <f>'Returns per Gal.'!D152</f>
        <v>1.6492857146263122</v>
      </c>
      <c r="E152" s="137"/>
      <c r="F152" s="138">
        <f>'Returns per Gal.'!F152</f>
        <v>99.488095238095241</v>
      </c>
      <c r="G152" s="137"/>
      <c r="H152" s="136">
        <f>'Returns per Gal.'!H152</f>
        <v>3.2467857101985387</v>
      </c>
      <c r="I152" s="309"/>
      <c r="J152" s="136">
        <f>'Returns per Gal.'!J152</f>
        <v>5.15</v>
      </c>
      <c r="K152" s="30"/>
      <c r="L152" s="64"/>
      <c r="M152" s="104">
        <f>D152*'Economic Model'!C$30</f>
        <v>4.6180000009536739</v>
      </c>
      <c r="N152" s="104"/>
      <c r="O152" s="104">
        <f>F152/2000*'Economic Model'!C$32</f>
        <v>0.8456488095238095</v>
      </c>
      <c r="P152" s="104"/>
      <c r="Q152" s="104">
        <f t="shared" ref="Q152" si="364">M152+O152</f>
        <v>5.4636488104774834</v>
      </c>
      <c r="R152" s="104"/>
      <c r="S152" s="104">
        <f t="shared" ref="S152" si="365">Q152-X152+H152</f>
        <v>3.8195452092653626</v>
      </c>
      <c r="T152" s="104"/>
      <c r="U152" s="150"/>
      <c r="V152" s="104">
        <f>H152+(J152*'Economic Model'!C$30*'Economic Model'!C$33/1000)+('Economic Model'!K$61/100)</f>
        <v>4.2930057101985382</v>
      </c>
      <c r="W152" s="105"/>
      <c r="X152" s="104">
        <f>V152+('Economic Model'!K$58/100)</f>
        <v>4.8908893114106595</v>
      </c>
      <c r="Y152" s="295"/>
      <c r="Z152" s="150"/>
      <c r="AA152" s="104">
        <f t="shared" ref="AA152" si="366">Q152-V152</f>
        <v>1.1706431002789452</v>
      </c>
      <c r="AB152" s="105"/>
      <c r="AC152" s="104">
        <f t="shared" ref="AC152" si="367">Q152-X152</f>
        <v>0.57275949906682389</v>
      </c>
      <c r="AD152" s="104"/>
      <c r="AE152" s="296"/>
      <c r="AF152" s="160">
        <f>AC152/('Economic Model'!H$14*(1-'Economic Model'!C$25/100))</f>
        <v>0.17752730243717926</v>
      </c>
      <c r="AG152" s="71"/>
      <c r="AH152" s="30"/>
      <c r="AI152" s="63"/>
      <c r="AJ152" s="72">
        <v>1.1330049261083743</v>
      </c>
      <c r="AK152" s="72"/>
      <c r="AL152" s="72">
        <f t="shared" si="319"/>
        <v>2.3570126263341544</v>
      </c>
      <c r="AM152" s="72"/>
      <c r="AN152" s="72">
        <v>3.4900175524425285</v>
      </c>
      <c r="AO152" s="30"/>
      <c r="AP152" s="30"/>
      <c r="AQ152" s="104">
        <f>AN152+(J152*'Economic Model'!C$30*'Economic Model'!C$33/1000)+('Economic Model'!K$61/100)</f>
        <v>4.536237552442528</v>
      </c>
      <c r="AR152" s="139"/>
      <c r="AS152" s="104">
        <f>AQ152+('Economic Model'!K$58/100)</f>
        <v>5.1341211536546494</v>
      </c>
      <c r="AT152" s="139"/>
      <c r="AU152" s="139"/>
      <c r="AV152" s="99">
        <f t="shared" ref="AV152" si="368">Q152-AQ152</f>
        <v>0.92741125803495539</v>
      </c>
      <c r="AW152" s="99"/>
      <c r="AX152" s="99">
        <f t="shared" ref="AX152" si="369">Q152-AS152</f>
        <v>0.32952765682283403</v>
      </c>
      <c r="AY152" s="99"/>
      <c r="AZ152" s="99">
        <f t="shared" ref="AZ152" si="370">S152-H152</f>
        <v>0.57275949906682389</v>
      </c>
      <c r="BA152" s="99"/>
      <c r="BB152" s="99">
        <f t="shared" ref="BB152" si="371">H152-AN152</f>
        <v>-0.24323184224398986</v>
      </c>
      <c r="BC152" s="293"/>
      <c r="BD152" s="28"/>
      <c r="BG152" s="15"/>
      <c r="BK152" s="298"/>
    </row>
    <row r="153" spans="1:63" ht="13.15" x14ac:dyDescent="0.4">
      <c r="A153" s="22">
        <v>42736</v>
      </c>
      <c r="C153" s="316"/>
      <c r="D153" s="152">
        <f>'Returns per Gal.'!D153</f>
        <v>1.4004999846220016</v>
      </c>
      <c r="E153" s="126"/>
      <c r="F153" s="127">
        <f>'Returns per Gal.'!F153</f>
        <v>96.95</v>
      </c>
      <c r="G153" s="126"/>
      <c r="H153" s="125">
        <f>'Returns per Gal.'!H153</f>
        <v>3.3792499899864197</v>
      </c>
      <c r="I153" s="162"/>
      <c r="J153" s="125">
        <f>'Returns per Gal.'!J153</f>
        <v>5.22</v>
      </c>
      <c r="K153" s="28"/>
      <c r="L153" s="68"/>
      <c r="M153" s="108">
        <f>D153*'Economic Model'!C$30</f>
        <v>3.9213999569416043</v>
      </c>
      <c r="N153" s="108"/>
      <c r="O153" s="108">
        <f>F153/2000*'Economic Model'!C$32</f>
        <v>0.82407500000000011</v>
      </c>
      <c r="P153" s="108"/>
      <c r="Q153" s="108">
        <f t="shared" ref="Q153" si="372">M153+O153</f>
        <v>4.7454749569416048</v>
      </c>
      <c r="R153" s="108"/>
      <c r="S153" s="108">
        <f t="shared" ref="S153" si="373">Q153-X153+H153</f>
        <v>3.0954913557294832</v>
      </c>
      <c r="T153" s="123"/>
      <c r="U153" s="101"/>
      <c r="V153" s="100">
        <f>H153+(J153*'Economic Model'!C$30*'Economic Model'!C$33/1000)+('Economic Model'!K$61/100)</f>
        <v>4.4313499899864199</v>
      </c>
      <c r="W153" s="101"/>
      <c r="X153" s="100">
        <f>V153+('Economic Model'!K$58/100)</f>
        <v>5.0292335911985413</v>
      </c>
      <c r="Y153" s="286"/>
      <c r="Z153" s="312"/>
      <c r="AA153" s="108">
        <f t="shared" ref="AA153" si="374">Q153-V153</f>
        <v>0.31412496695518488</v>
      </c>
      <c r="AB153" s="109"/>
      <c r="AC153" s="108">
        <f t="shared" ref="AC153" si="375">Q153-X153</f>
        <v>-0.28375863425693648</v>
      </c>
      <c r="AD153" s="123"/>
      <c r="AE153" s="128"/>
      <c r="AF153" s="159">
        <f>AC153/('Economic Model'!H$14*(1-'Economic Model'!C$25/100))</f>
        <v>-8.7951234270171139E-2</v>
      </c>
      <c r="AG153" s="57"/>
      <c r="AI153" s="58"/>
      <c r="AJ153" s="317">
        <v>1.1330049261083743</v>
      </c>
      <c r="AK153" s="317"/>
      <c r="AL153" s="317">
        <f t="shared" si="319"/>
        <v>2.3644378888290225</v>
      </c>
      <c r="AM153" s="317"/>
      <c r="AN153" s="317">
        <v>3.4974428149373971</v>
      </c>
      <c r="AO153" s="207"/>
      <c r="AP153" s="207"/>
      <c r="AQ153" s="108">
        <f>AN153+(J153*'Economic Model'!C$30*'Economic Model'!C$33/1000)+('Economic Model'!K$61/100)</f>
        <v>4.5495428149373973</v>
      </c>
      <c r="AR153" s="157"/>
      <c r="AS153" s="108">
        <f>AQ153+('Economic Model'!K$58/100)</f>
        <v>5.1474264161495187</v>
      </c>
      <c r="AT153" s="157"/>
      <c r="AU153" s="157"/>
      <c r="AV153" s="318">
        <f t="shared" ref="AV153" si="376">Q153-AQ153</f>
        <v>0.1959321420042075</v>
      </c>
      <c r="AW153" s="318"/>
      <c r="AX153" s="318">
        <f t="shared" ref="AX153" si="377">Q153-AS153</f>
        <v>-0.40195145920791386</v>
      </c>
      <c r="AY153" s="318"/>
      <c r="AZ153" s="318">
        <f t="shared" ref="AZ153" si="378">S153-H153</f>
        <v>-0.28375863425693648</v>
      </c>
      <c r="BA153" s="318"/>
      <c r="BB153" s="318">
        <f t="shared" ref="BB153" si="379">H153-AN153</f>
        <v>-0.11819282495097738</v>
      </c>
      <c r="BC153" s="319"/>
      <c r="BG153" s="15"/>
      <c r="BK153" s="298"/>
    </row>
    <row r="154" spans="1:63" ht="13.15" x14ac:dyDescent="0.4">
      <c r="A154" s="8">
        <v>42767</v>
      </c>
      <c r="C154" s="58"/>
      <c r="D154" s="125">
        <f>'Returns per Gal.'!D154</f>
        <v>1.3807894556145919</v>
      </c>
      <c r="E154" s="126"/>
      <c r="F154" s="127">
        <f>'Returns per Gal.'!F154</f>
        <v>97.14473684210526</v>
      </c>
      <c r="G154" s="126"/>
      <c r="H154" s="125">
        <f>'Returns per Gal.'!H154</f>
        <v>3.4148684144020081</v>
      </c>
      <c r="I154" s="162"/>
      <c r="J154" s="125">
        <f>'Returns per Gal.'!J154</f>
        <v>5.14</v>
      </c>
      <c r="K154" s="28"/>
      <c r="L154" s="14"/>
      <c r="M154" s="100">
        <f>D154*'Economic Model'!C$30</f>
        <v>3.8662104757208571</v>
      </c>
      <c r="N154" s="100"/>
      <c r="O154" s="100">
        <f>F154/2000*'Economic Model'!C$32</f>
        <v>0.82573026315789466</v>
      </c>
      <c r="P154" s="100"/>
      <c r="Q154" s="100">
        <f t="shared" ref="Q154" si="380">M154+O154</f>
        <v>4.6919407388787517</v>
      </c>
      <c r="R154" s="100"/>
      <c r="S154" s="100">
        <f t="shared" ref="S154" si="381">Q154-X154+H154</f>
        <v>3.0486771376666306</v>
      </c>
      <c r="T154" s="112"/>
      <c r="U154" s="101"/>
      <c r="V154" s="100">
        <f>H154+(J154*'Economic Model'!C$30*'Economic Model'!C$33/1000)+('Economic Model'!K$61/100)</f>
        <v>4.4602484144020078</v>
      </c>
      <c r="W154" s="101"/>
      <c r="X154" s="100">
        <f>V154+('Economic Model'!K$58/100)</f>
        <v>5.0581320156141292</v>
      </c>
      <c r="Y154" s="286"/>
      <c r="Z154" s="146"/>
      <c r="AA154" s="100">
        <f t="shared" ref="AA154" si="382">Q154-V154</f>
        <v>0.23169232447674393</v>
      </c>
      <c r="AB154" s="101"/>
      <c r="AC154" s="100">
        <f t="shared" ref="AC154" si="383">Q154-X154</f>
        <v>-0.36619127673537744</v>
      </c>
      <c r="AD154" s="112"/>
      <c r="AE154" s="128"/>
      <c r="AF154" s="159">
        <f>AC154/('Economic Model'!H$14*(1-'Economic Model'!C$25/100))</f>
        <v>-0.11350130314865989</v>
      </c>
      <c r="AG154" s="57"/>
      <c r="AI154" s="58"/>
      <c r="AJ154" s="17">
        <v>1.1330049261083743</v>
      </c>
      <c r="AK154" s="17"/>
      <c r="AL154" s="17">
        <f t="shared" si="319"/>
        <v>2.3718631513238915</v>
      </c>
      <c r="AM154" s="17"/>
      <c r="AN154" s="17">
        <v>3.504868077432266</v>
      </c>
      <c r="AO154" s="28"/>
      <c r="AP154" s="28"/>
      <c r="AQ154" s="100">
        <f>AN154+(J154*'Economic Model'!C$30*'Economic Model'!C$33/1000)+('Economic Model'!K$61/100)</f>
        <v>4.5502480774322658</v>
      </c>
      <c r="AR154" s="128"/>
      <c r="AS154" s="100">
        <f>AQ154+('Economic Model'!K$58/100)</f>
        <v>5.1481316786443871</v>
      </c>
      <c r="AT154" s="128"/>
      <c r="AU154" s="128"/>
      <c r="AV154" s="98">
        <f t="shared" ref="AV154" si="384">Q154-AQ154</f>
        <v>0.14169266144648596</v>
      </c>
      <c r="AW154" s="98"/>
      <c r="AX154" s="98">
        <f t="shared" ref="AX154" si="385">Q154-AS154</f>
        <v>-0.45619093976563541</v>
      </c>
      <c r="AY154" s="98"/>
      <c r="AZ154" s="98">
        <f t="shared" ref="AZ154" si="386">S154-H154</f>
        <v>-0.36619127673537744</v>
      </c>
      <c r="BA154" s="98"/>
      <c r="BB154" s="98">
        <f t="shared" ref="BB154" si="387">H154-AN154</f>
        <v>-8.999966303025797E-2</v>
      </c>
      <c r="BC154" s="289"/>
      <c r="BG154" s="15"/>
      <c r="BK154" s="298"/>
    </row>
    <row r="155" spans="1:63" ht="13.15" x14ac:dyDescent="0.4">
      <c r="A155" s="8">
        <v>42795</v>
      </c>
      <c r="C155" s="58"/>
      <c r="D155" s="125">
        <f>'Returns per Gal.'!D155</f>
        <v>1.3784782731014749</v>
      </c>
      <c r="E155" s="126"/>
      <c r="F155" s="127">
        <f>'Returns per Gal.'!F155</f>
        <v>95.706521739130437</v>
      </c>
      <c r="G155" s="126"/>
      <c r="H155" s="125">
        <f>'Returns per Gal.'!H155</f>
        <v>3.3405163106711013</v>
      </c>
      <c r="I155" s="162"/>
      <c r="J155" s="125">
        <f>'Returns per Gal.'!J155</f>
        <v>4.6900000000000004</v>
      </c>
      <c r="K155" s="28"/>
      <c r="L155" s="14"/>
      <c r="M155" s="100">
        <f>D155*'Economic Model'!C$30</f>
        <v>3.8597391646841293</v>
      </c>
      <c r="N155" s="100"/>
      <c r="O155" s="100">
        <f>F155/2000*'Economic Model'!C$32</f>
        <v>0.81350543478260873</v>
      </c>
      <c r="P155" s="100"/>
      <c r="Q155" s="100">
        <f t="shared" ref="Q155" si="388">M155+O155</f>
        <v>4.673244599466738</v>
      </c>
      <c r="R155" s="100"/>
      <c r="S155" s="100">
        <f t="shared" ref="S155" si="389">Q155-X155+H155</f>
        <v>3.0677809982546167</v>
      </c>
      <c r="T155" s="112"/>
      <c r="U155" s="101"/>
      <c r="V155" s="100">
        <f>H155+(J155*'Economic Model'!C$30*'Economic Model'!C$33/1000)+('Economic Model'!K$61/100)</f>
        <v>4.3480963106711013</v>
      </c>
      <c r="W155" s="101"/>
      <c r="X155" s="100">
        <f>V155+('Economic Model'!K$58/100)</f>
        <v>4.9459799118832226</v>
      </c>
      <c r="Y155" s="286"/>
      <c r="Z155" s="146"/>
      <c r="AA155" s="100">
        <f t="shared" ref="AA155" si="390">Q155-V155</f>
        <v>0.32514828879563673</v>
      </c>
      <c r="AB155" s="101"/>
      <c r="AC155" s="100">
        <f t="shared" ref="AC155" si="391">Q155-X155</f>
        <v>-0.27273531241648463</v>
      </c>
      <c r="AD155" s="112"/>
      <c r="AE155" s="128"/>
      <c r="AF155" s="159">
        <f>AC155/('Economic Model'!H$14*(1-'Economic Model'!C$25/100))</f>
        <v>-8.4534546125460089E-2</v>
      </c>
      <c r="AG155" s="57"/>
      <c r="AI155" s="58"/>
      <c r="AJ155" s="17">
        <v>1.1330049261083743</v>
      </c>
      <c r="AK155" s="28"/>
      <c r="AL155" s="17">
        <f t="shared" si="319"/>
        <v>2.3792884138187604</v>
      </c>
      <c r="AM155" s="28"/>
      <c r="AN155" s="17">
        <v>3.5122933399271346</v>
      </c>
      <c r="AO155" s="28"/>
      <c r="AP155" s="28"/>
      <c r="AQ155" s="100">
        <f>AN155+(J155*'Economic Model'!C$30*'Economic Model'!C$33/1000)+('Economic Model'!K$61/100)</f>
        <v>4.519873339927134</v>
      </c>
      <c r="AR155" s="128"/>
      <c r="AS155" s="100">
        <f>AQ155+('Economic Model'!K$58/100)</f>
        <v>5.1177569411392554</v>
      </c>
      <c r="AT155" s="128"/>
      <c r="AU155" s="128"/>
      <c r="AV155" s="98">
        <f t="shared" ref="AV155" si="392">Q155-AQ155</f>
        <v>0.15337125953960395</v>
      </c>
      <c r="AW155" s="98"/>
      <c r="AX155" s="98">
        <f t="shared" ref="AX155" si="393">Q155-AS155</f>
        <v>-0.44451234167251741</v>
      </c>
      <c r="AY155" s="98"/>
      <c r="AZ155" s="98">
        <f t="shared" ref="AZ155" si="394">S155-H155</f>
        <v>-0.27273531241648463</v>
      </c>
      <c r="BA155" s="98"/>
      <c r="BB155" s="98">
        <f t="shared" ref="BB155" si="395">H155-AN155</f>
        <v>-0.17177702925603322</v>
      </c>
      <c r="BC155" s="289"/>
      <c r="BG155" s="15"/>
      <c r="BK155" s="298"/>
    </row>
    <row r="156" spans="1:63" ht="13.15" x14ac:dyDescent="0.4">
      <c r="A156" s="8">
        <v>42826</v>
      </c>
      <c r="C156" s="58"/>
      <c r="D156" s="125">
        <f>'Returns per Gal.'!D156</f>
        <v>1.5417499959468841</v>
      </c>
      <c r="E156" s="126"/>
      <c r="F156" s="127">
        <f>'Returns per Gal.'!F156</f>
        <v>93.4375</v>
      </c>
      <c r="G156" s="126"/>
      <c r="H156" s="125">
        <f>'Returns per Gal.'!H156</f>
        <v>3.3635937511920928</v>
      </c>
      <c r="I156" s="162"/>
      <c r="J156" s="125">
        <f>'Returns per Gal.'!J156</f>
        <v>5.0599999999999996</v>
      </c>
      <c r="K156" s="28"/>
      <c r="L156" s="14"/>
      <c r="M156" s="100">
        <f>D156*'Economic Model'!C$30</f>
        <v>4.3168999886512749</v>
      </c>
      <c r="N156" s="100"/>
      <c r="O156" s="100">
        <f>F156/2000*'Economic Model'!C$32</f>
        <v>0.79421875000000008</v>
      </c>
      <c r="P156" s="100"/>
      <c r="Q156" s="100">
        <f t="shared" ref="Q156" si="396">M156+O156</f>
        <v>5.1111187386512746</v>
      </c>
      <c r="R156" s="100"/>
      <c r="S156" s="100">
        <f t="shared" ref="S156" si="397">Q156-X156+H156</f>
        <v>3.4745751374391536</v>
      </c>
      <c r="T156" s="112"/>
      <c r="U156" s="101"/>
      <c r="V156" s="100">
        <f>H156+(J156*'Economic Model'!C$30*'Economic Model'!C$33/1000)+('Economic Model'!K$61/100)</f>
        <v>4.4022537511920925</v>
      </c>
      <c r="W156" s="101"/>
      <c r="X156" s="100">
        <f>V156+('Economic Model'!K$58/100)</f>
        <v>5.0001373524042139</v>
      </c>
      <c r="Y156" s="286"/>
      <c r="Z156" s="146"/>
      <c r="AA156" s="100">
        <f t="shared" ref="AA156" si="398">Q156-V156</f>
        <v>0.70886498745918214</v>
      </c>
      <c r="AB156" s="101"/>
      <c r="AC156" s="100">
        <f t="shared" ref="AC156" si="399">Q156-X156</f>
        <v>0.11098138624706078</v>
      </c>
      <c r="AD156" s="112"/>
      <c r="AE156" s="128"/>
      <c r="AF156" s="159">
        <f>AC156/('Economic Model'!H$14*(1-'Economic Model'!C$25/100))</f>
        <v>3.4398776717417139E-2</v>
      </c>
      <c r="AG156" s="57"/>
      <c r="AI156" s="58"/>
      <c r="AJ156" s="17">
        <v>1.1330049261083743</v>
      </c>
      <c r="AK156" s="28"/>
      <c r="AL156" s="17">
        <f t="shared" si="319"/>
        <v>2.3867136763136285</v>
      </c>
      <c r="AM156" s="28"/>
      <c r="AN156" s="17">
        <v>3.5197186024220031</v>
      </c>
      <c r="AO156" s="28"/>
      <c r="AP156" s="28"/>
      <c r="AQ156" s="100">
        <f>AN156+(J156*'Economic Model'!C$30*'Economic Model'!C$33/1000)+('Economic Model'!K$61/100)</f>
        <v>4.5583786024220032</v>
      </c>
      <c r="AR156" s="128"/>
      <c r="AS156" s="100">
        <f>AQ156+('Economic Model'!K$58/100)</f>
        <v>5.1562622036341246</v>
      </c>
      <c r="AT156" s="128"/>
      <c r="AU156" s="128"/>
      <c r="AV156" s="98">
        <f t="shared" ref="AV156" si="400">Q156-AQ156</f>
        <v>0.55274013622927143</v>
      </c>
      <c r="AW156" s="98"/>
      <c r="AX156" s="98">
        <f t="shared" ref="AX156" si="401">Q156-AS156</f>
        <v>-4.5143464982849935E-2</v>
      </c>
      <c r="AY156" s="98"/>
      <c r="AZ156" s="98">
        <f t="shared" ref="AZ156" si="402">S156-H156</f>
        <v>0.11098138624706078</v>
      </c>
      <c r="BA156" s="98"/>
      <c r="BB156" s="98">
        <f t="shared" ref="BB156" si="403">H156-AN156</f>
        <v>-0.15612485122991027</v>
      </c>
      <c r="BC156" s="289"/>
      <c r="BG156" s="15"/>
      <c r="BK156" s="298"/>
    </row>
    <row r="157" spans="1:63" ht="13.15" x14ac:dyDescent="0.4">
      <c r="A157" s="8">
        <v>42856</v>
      </c>
      <c r="C157" s="58"/>
      <c r="D157" s="125">
        <f>'Returns per Gal.'!D157</f>
        <v>1.4459090828895569</v>
      </c>
      <c r="E157" s="126"/>
      <c r="F157" s="127">
        <f>'Returns per Gal.'!F157</f>
        <v>93.454545454545453</v>
      </c>
      <c r="G157" s="126"/>
      <c r="H157" s="125">
        <f>'Returns per Gal.'!H157</f>
        <v>3.3967613659121771</v>
      </c>
      <c r="I157" s="162"/>
      <c r="J157" s="125">
        <f>'Returns per Gal.'!J157</f>
        <v>5.31</v>
      </c>
      <c r="K157" s="28"/>
      <c r="L157" s="14"/>
      <c r="M157" s="100">
        <f>D157*'Economic Model'!C$30</f>
        <v>4.0485454320907595</v>
      </c>
      <c r="N157" s="100"/>
      <c r="O157" s="100">
        <f>F157/2000*'Economic Model'!C$32</f>
        <v>0.79436363636363638</v>
      </c>
      <c r="P157" s="100"/>
      <c r="Q157" s="100">
        <f t="shared" ref="Q157" si="404">M157+O157</f>
        <v>4.8429090684543956</v>
      </c>
      <c r="R157" s="100"/>
      <c r="S157" s="100">
        <f t="shared" ref="S157" si="405">Q157-X157+H157</f>
        <v>3.1853654672422747</v>
      </c>
      <c r="T157" s="112"/>
      <c r="U157" s="101"/>
      <c r="V157" s="100">
        <f>H157+(J157*'Economic Model'!C$30*'Economic Model'!C$33/1000)+('Economic Model'!K$61/100)</f>
        <v>4.4564213659121767</v>
      </c>
      <c r="W157" s="101"/>
      <c r="X157" s="100">
        <f>V157+('Economic Model'!K$58/100)</f>
        <v>5.0543049671242981</v>
      </c>
      <c r="Y157" s="286"/>
      <c r="Z157" s="146"/>
      <c r="AA157" s="100">
        <f t="shared" ref="AA157" si="406">Q157-V157</f>
        <v>0.38648770254221887</v>
      </c>
      <c r="AB157" s="101"/>
      <c r="AC157" s="100">
        <f t="shared" ref="AC157" si="407">Q157-X157</f>
        <v>-0.21139589866990249</v>
      </c>
      <c r="AD157" s="112"/>
      <c r="AE157" s="128"/>
      <c r="AF157" s="159">
        <f>AC157/('Economic Model'!H$14*(1-'Economic Model'!C$25/100))</f>
        <v>-6.5522341747792867E-2</v>
      </c>
      <c r="AG157" s="57"/>
      <c r="AI157" s="58"/>
      <c r="AJ157" s="17">
        <v>1.1330049261083743</v>
      </c>
      <c r="AK157" s="28"/>
      <c r="AL157" s="17">
        <f t="shared" si="319"/>
        <v>2.3941389388084975</v>
      </c>
      <c r="AM157" s="28"/>
      <c r="AN157" s="17">
        <v>3.5271438649168716</v>
      </c>
      <c r="AO157" s="28"/>
      <c r="AP157" s="28"/>
      <c r="AQ157" s="100">
        <f>AN157+(J157*'Economic Model'!C$30*'Economic Model'!C$33/1000)+('Economic Model'!K$61/100)</f>
        <v>4.5868038649168712</v>
      </c>
      <c r="AR157" s="128"/>
      <c r="AS157" s="100">
        <f>AQ157+('Economic Model'!K$58/100)</f>
        <v>5.1846874661289926</v>
      </c>
      <c r="AT157" s="128"/>
      <c r="AU157" s="128"/>
      <c r="AV157" s="98">
        <f t="shared" ref="AV157" si="408">Q157-AQ157</f>
        <v>0.25610520353752442</v>
      </c>
      <c r="AW157" s="98"/>
      <c r="AX157" s="98">
        <f t="shared" ref="AX157" si="409">Q157-AS157</f>
        <v>-0.34177839767459695</v>
      </c>
      <c r="AY157" s="98"/>
      <c r="AZ157" s="98">
        <f t="shared" ref="AZ157" si="410">S157-H157</f>
        <v>-0.21139589866990249</v>
      </c>
      <c r="BA157" s="98"/>
      <c r="BB157" s="98">
        <f t="shared" ref="BB157" si="411">H157-AN157</f>
        <v>-0.13038249900469445</v>
      </c>
      <c r="BC157" s="289"/>
      <c r="BG157" s="15"/>
      <c r="BK157" s="298"/>
    </row>
    <row r="158" spans="1:63" ht="13.15" x14ac:dyDescent="0.4">
      <c r="A158" s="8">
        <v>42887</v>
      </c>
      <c r="C158" s="58"/>
      <c r="D158" s="125">
        <f>'Returns per Gal.'!D158</f>
        <v>1.5050000006502324</v>
      </c>
      <c r="E158" s="126"/>
      <c r="F158" s="127">
        <f>'Returns per Gal.'!F158</f>
        <v>99.068181818181813</v>
      </c>
      <c r="G158" s="126"/>
      <c r="H158" s="125">
        <f>'Returns per Gal.'!H158</f>
        <v>3.3717897724021566</v>
      </c>
      <c r="I158" s="162"/>
      <c r="J158" s="125">
        <f>'Returns per Gal.'!J158</f>
        <v>5.51</v>
      </c>
      <c r="K158" s="28"/>
      <c r="L158" s="14"/>
      <c r="M158" s="100">
        <f>D158*'Economic Model'!C$30</f>
        <v>4.2140000018206507</v>
      </c>
      <c r="N158" s="100"/>
      <c r="O158" s="100">
        <f>F158/2000*'Economic Model'!C$32</f>
        <v>0.84207954545454544</v>
      </c>
      <c r="P158" s="100"/>
      <c r="Q158" s="100">
        <f t="shared" ref="Q158" si="412">M158+O158</f>
        <v>5.0560795472751963</v>
      </c>
      <c r="R158" s="100"/>
      <c r="S158" s="100">
        <f t="shared" ref="S158" si="413">Q158-X158+H158</f>
        <v>3.3817359460630754</v>
      </c>
      <c r="T158" s="112"/>
      <c r="U158" s="101"/>
      <c r="V158" s="100">
        <f>H158+(J158*'Economic Model'!C$30*'Economic Model'!C$33/1000)+('Economic Model'!K$61/100)</f>
        <v>4.4482497724021561</v>
      </c>
      <c r="W158" s="101"/>
      <c r="X158" s="100">
        <f>V158+('Economic Model'!K$58/100)</f>
        <v>5.0461333736142775</v>
      </c>
      <c r="Y158" s="286"/>
      <c r="Z158" s="146"/>
      <c r="AA158" s="100">
        <f t="shared" ref="AA158" si="414">Q158-V158</f>
        <v>0.60782977487304013</v>
      </c>
      <c r="AB158" s="101"/>
      <c r="AC158" s="100">
        <f t="shared" ref="AC158" si="415">Q158-X158</f>
        <v>9.9461736609187668E-3</v>
      </c>
      <c r="AD158" s="112"/>
      <c r="AE158" s="128"/>
      <c r="AF158" s="159">
        <f>AC158/('Economic Model'!H$14*(1-'Economic Model'!C$25/100))</f>
        <v>3.082825134234266E-3</v>
      </c>
      <c r="AG158" s="57"/>
      <c r="AI158" s="58"/>
      <c r="AJ158" s="17">
        <v>1.1330049261083743</v>
      </c>
      <c r="AK158" s="28"/>
      <c r="AL158" s="17">
        <f t="shared" si="319"/>
        <v>2.4015642013033665</v>
      </c>
      <c r="AM158" s="28"/>
      <c r="AN158" s="17">
        <v>3.5345691274117406</v>
      </c>
      <c r="AO158" s="28"/>
      <c r="AP158" s="28"/>
      <c r="AQ158" s="100">
        <f>AN158+(J158*'Economic Model'!C$30*'Economic Model'!C$33/1000)+('Economic Model'!K$61/100)</f>
        <v>4.6110291274117401</v>
      </c>
      <c r="AR158" s="128"/>
      <c r="AS158" s="100">
        <f>AQ158+('Economic Model'!K$58/100)</f>
        <v>5.2089127286238615</v>
      </c>
      <c r="AT158" s="128"/>
      <c r="AU158" s="128"/>
      <c r="AV158" s="98">
        <f t="shared" ref="AV158" si="416">Q158-AQ158</f>
        <v>0.44505041986345617</v>
      </c>
      <c r="AW158" s="98"/>
      <c r="AX158" s="98">
        <f t="shared" ref="AX158" si="417">Q158-AS158</f>
        <v>-0.15283318134866519</v>
      </c>
      <c r="AY158" s="98"/>
      <c r="AZ158" s="98">
        <f t="shared" ref="AZ158" si="418">S158-H158</f>
        <v>9.9461736609187668E-3</v>
      </c>
      <c r="BA158" s="98"/>
      <c r="BB158" s="98">
        <f t="shared" ref="BB158" si="419">H158-AN158</f>
        <v>-0.16277935500958396</v>
      </c>
      <c r="BC158" s="289"/>
      <c r="BG158" s="15"/>
      <c r="BK158" s="298"/>
    </row>
    <row r="159" spans="1:63" ht="13.15" x14ac:dyDescent="0.4">
      <c r="A159" s="8">
        <v>42917</v>
      </c>
      <c r="C159" s="58"/>
      <c r="D159" s="125">
        <f>'Returns per Gal.'!D159</f>
        <v>1.4722499966621398</v>
      </c>
      <c r="E159" s="126"/>
      <c r="F159" s="127">
        <f>'Returns per Gal.'!F159</f>
        <v>103.85</v>
      </c>
      <c r="G159" s="126"/>
      <c r="H159" s="125">
        <f>'Returns per Gal.'!H159</f>
        <v>3.4018750101327897</v>
      </c>
      <c r="I159" s="162"/>
      <c r="J159" s="125">
        <f>'Returns per Gal.'!J159</f>
        <v>5.43</v>
      </c>
      <c r="K159" s="28"/>
      <c r="L159" s="14"/>
      <c r="M159" s="100">
        <f>D159*'Economic Model'!C$30</f>
        <v>4.1222999906539917</v>
      </c>
      <c r="N159" s="100"/>
      <c r="O159" s="100">
        <f>F159/2000*'Economic Model'!C$32</f>
        <v>0.88272499999999998</v>
      </c>
      <c r="P159" s="100"/>
      <c r="Q159" s="100">
        <f t="shared" ref="Q159" si="420">M159+O159</f>
        <v>5.0050249906539914</v>
      </c>
      <c r="R159" s="100"/>
      <c r="S159" s="100">
        <f t="shared" ref="S159" si="421">Q159-X159+H159</f>
        <v>3.3374013894418701</v>
      </c>
      <c r="T159" s="112"/>
      <c r="U159" s="101"/>
      <c r="V159" s="100">
        <f>H159+(J159*'Economic Model'!C$30*'Economic Model'!C$33/1000)+('Economic Model'!K$61/100)</f>
        <v>4.4716150101327896</v>
      </c>
      <c r="W159" s="101"/>
      <c r="X159" s="100">
        <f>V159+('Economic Model'!K$58/100)</f>
        <v>5.069498611344911</v>
      </c>
      <c r="Y159" s="286"/>
      <c r="Z159" s="146"/>
      <c r="AA159" s="100">
        <f t="shared" ref="AA159" si="422">Q159-V159</f>
        <v>0.53340998052120181</v>
      </c>
      <c r="AB159" s="101"/>
      <c r="AC159" s="100">
        <f t="shared" ref="AC159" si="423">Q159-X159</f>
        <v>-6.4473620690919553E-2</v>
      </c>
      <c r="AD159" s="112"/>
      <c r="AE159" s="128"/>
      <c r="AF159" s="159">
        <f>AC159/('Economic Model'!H$14*(1-'Economic Model'!C$25/100))</f>
        <v>-1.998365453260072E-2</v>
      </c>
      <c r="AG159" s="57"/>
      <c r="AI159" s="58"/>
      <c r="AJ159" s="17">
        <v>1.1330049261083743</v>
      </c>
      <c r="AK159" s="28"/>
      <c r="AL159" s="17">
        <f t="shared" si="319"/>
        <v>2.4089894637982345</v>
      </c>
      <c r="AM159" s="28"/>
      <c r="AN159" s="17">
        <v>3.5419943899066091</v>
      </c>
      <c r="AO159" s="28"/>
      <c r="AP159" s="28"/>
      <c r="AQ159" s="100">
        <f>AN159+(J159*'Economic Model'!C$30*'Economic Model'!C$33/1000)+('Economic Model'!K$61/100)</f>
        <v>4.6117343899066086</v>
      </c>
      <c r="AR159" s="128"/>
      <c r="AS159" s="100">
        <f>AQ159+('Economic Model'!K$58/100)</f>
        <v>5.2096179911187299</v>
      </c>
      <c r="AT159" s="128"/>
      <c r="AU159" s="128"/>
      <c r="AV159" s="98">
        <f t="shared" ref="AV159" si="424">Q159-AQ159</f>
        <v>0.39329060074738287</v>
      </c>
      <c r="AW159" s="98"/>
      <c r="AX159" s="98">
        <f t="shared" ref="AX159" si="425">Q159-AS159</f>
        <v>-0.20459300046473849</v>
      </c>
      <c r="AY159" s="98"/>
      <c r="AZ159" s="98">
        <f t="shared" ref="AZ159" si="426">S159-H159</f>
        <v>-6.4473620690919553E-2</v>
      </c>
      <c r="BA159" s="98"/>
      <c r="BB159" s="98">
        <f t="shared" ref="BB159" si="427">H159-AN159</f>
        <v>-0.14011937977381939</v>
      </c>
      <c r="BC159" s="289"/>
      <c r="BG159" s="15"/>
      <c r="BK159" s="298"/>
    </row>
    <row r="160" spans="1:63" ht="13.15" x14ac:dyDescent="0.4">
      <c r="A160" s="8">
        <v>42948</v>
      </c>
      <c r="C160" s="58"/>
      <c r="D160" s="125">
        <f>'Returns per Gal.'!D160</f>
        <v>1.4861363660205493</v>
      </c>
      <c r="E160" s="126"/>
      <c r="F160" s="127">
        <f>'Returns per Gal.'!F160</f>
        <v>108.68181818181819</v>
      </c>
      <c r="G160" s="126"/>
      <c r="H160" s="125">
        <f>'Returns per Gal.'!H160</f>
        <v>3.1971591060811821</v>
      </c>
      <c r="I160" s="162"/>
      <c r="J160" s="125">
        <f>'Returns per Gal.'!J160</f>
        <v>5.18</v>
      </c>
      <c r="K160" s="28"/>
      <c r="L160" s="14"/>
      <c r="M160" s="100">
        <f>D160*'Economic Model'!C$30</f>
        <v>4.1611818248575378</v>
      </c>
      <c r="N160" s="100"/>
      <c r="O160" s="100">
        <f>F160/2000*'Economic Model'!C$32</f>
        <v>0.92379545454545453</v>
      </c>
      <c r="P160" s="100"/>
      <c r="Q160" s="100">
        <f t="shared" ref="Q160" si="428">M160+O160</f>
        <v>5.0849772794029926</v>
      </c>
      <c r="R160" s="100"/>
      <c r="S160" s="100">
        <f t="shared" ref="S160" si="429">Q160-X160+H160</f>
        <v>3.4383536781908717</v>
      </c>
      <c r="T160" s="112"/>
      <c r="U160" s="101"/>
      <c r="V160" s="100">
        <f>H160+(J160*'Economic Model'!C$30*'Economic Model'!C$33/1000)+('Economic Model'!K$61/100)</f>
        <v>4.2458991060811817</v>
      </c>
      <c r="W160" s="101"/>
      <c r="X160" s="100">
        <f>V160+('Economic Model'!K$58/100)</f>
        <v>4.8437827072933031</v>
      </c>
      <c r="Y160" s="286"/>
      <c r="Z160" s="146"/>
      <c r="AA160" s="100">
        <f t="shared" ref="AA160" si="430">Q160-V160</f>
        <v>0.83907817332181089</v>
      </c>
      <c r="AB160" s="101"/>
      <c r="AC160" s="100">
        <f t="shared" ref="AC160" si="431">Q160-X160</f>
        <v>0.24119457210968953</v>
      </c>
      <c r="AD160" s="112"/>
      <c r="AE160" s="128"/>
      <c r="AF160" s="159">
        <f>AC160/('Economic Model'!H$14*(1-'Economic Model'!C$25/100))</f>
        <v>7.4758466370065807E-2</v>
      </c>
      <c r="AG160" s="57"/>
      <c r="AI160" s="58"/>
      <c r="AJ160" s="17">
        <v>1.1330049261083743</v>
      </c>
      <c r="AK160" s="28"/>
      <c r="AL160" s="17">
        <f t="shared" si="319"/>
        <v>2.4164147262931035</v>
      </c>
      <c r="AM160" s="28"/>
      <c r="AN160" s="17">
        <v>3.5494196524014776</v>
      </c>
      <c r="AO160" s="28"/>
      <c r="AP160" s="28"/>
      <c r="AQ160" s="100">
        <f>AN160+(J160*'Economic Model'!C$30*'Economic Model'!C$33/1000)+('Economic Model'!K$61/100)</f>
        <v>4.5981596524014776</v>
      </c>
      <c r="AR160" s="128"/>
      <c r="AS160" s="100">
        <f>AQ160+('Economic Model'!K$58/100)</f>
        <v>5.196043253613599</v>
      </c>
      <c r="AT160" s="128"/>
      <c r="AU160" s="128"/>
      <c r="AV160" s="98">
        <f t="shared" ref="AV160" si="432">Q160-AQ160</f>
        <v>0.48681762700151499</v>
      </c>
      <c r="AW160" s="98"/>
      <c r="AX160" s="98">
        <f t="shared" ref="AX160" si="433">Q160-AS160</f>
        <v>-0.11106597421060638</v>
      </c>
      <c r="AY160" s="98"/>
      <c r="AZ160" s="98">
        <f t="shared" ref="AZ160" si="434">S160-H160</f>
        <v>0.24119457210968953</v>
      </c>
      <c r="BA160" s="98"/>
      <c r="BB160" s="98">
        <f t="shared" ref="BB160" si="435">H160-AN160</f>
        <v>-0.35226054632029546</v>
      </c>
      <c r="BC160" s="289"/>
      <c r="BG160" s="15"/>
      <c r="BK160" s="298"/>
    </row>
    <row r="161" spans="1:63" ht="13.15" x14ac:dyDescent="0.4">
      <c r="A161" s="8">
        <v>42979</v>
      </c>
      <c r="C161" s="58"/>
      <c r="D161" s="125">
        <f>'Returns per Gal.'!D161</f>
        <v>1.5102499812841415</v>
      </c>
      <c r="E161" s="126"/>
      <c r="F161" s="127">
        <f>'Returns per Gal.'!F161</f>
        <v>104.1125</v>
      </c>
      <c r="G161" s="126"/>
      <c r="H161" s="125">
        <f>'Returns per Gal.'!H161</f>
        <v>3.1779375314712524</v>
      </c>
      <c r="I161" s="162"/>
      <c r="J161" s="125">
        <f>'Returns per Gal.'!J161</f>
        <v>5.33</v>
      </c>
      <c r="K161" s="28"/>
      <c r="L161" s="14"/>
      <c r="M161" s="100">
        <f>D161*'Economic Model'!C$30</f>
        <v>4.2286999475955955</v>
      </c>
      <c r="N161" s="100"/>
      <c r="O161" s="100">
        <f>F161/2000*'Economic Model'!C$32</f>
        <v>0.88495625</v>
      </c>
      <c r="P161" s="100"/>
      <c r="Q161" s="100">
        <f t="shared" ref="Q161" si="436">M161+O161</f>
        <v>5.1136561975955956</v>
      </c>
      <c r="R161" s="100"/>
      <c r="S161" s="100">
        <f t="shared" ref="S161" si="437">Q161-X161+H161</f>
        <v>3.4544325963834743</v>
      </c>
      <c r="T161" s="112"/>
      <c r="U161" s="101"/>
      <c r="V161" s="100">
        <f>H161+(J161*'Economic Model'!C$30*'Economic Model'!C$33/1000)+('Economic Model'!K$61/100)</f>
        <v>4.2392775314712523</v>
      </c>
      <c r="W161" s="101"/>
      <c r="X161" s="100">
        <f>V161+('Economic Model'!K$58/100)</f>
        <v>4.8371611326833737</v>
      </c>
      <c r="Y161" s="286"/>
      <c r="Z161" s="146"/>
      <c r="AA161" s="100">
        <f t="shared" ref="AA161" si="438">Q161-V161</f>
        <v>0.87437866612434334</v>
      </c>
      <c r="AB161" s="101"/>
      <c r="AC161" s="100">
        <f t="shared" ref="AC161" si="439">Q161-X161</f>
        <v>0.27649506491222198</v>
      </c>
      <c r="AD161" s="112"/>
      <c r="AE161" s="128"/>
      <c r="AF161" s="159">
        <f>AC161/('Economic Model'!H$14*(1-'Economic Model'!C$25/100))</f>
        <v>8.569988466543571E-2</v>
      </c>
      <c r="AG161" s="57"/>
      <c r="AH161" s="28"/>
      <c r="AI161" s="58"/>
      <c r="AJ161" s="297">
        <v>1.0841584158415842</v>
      </c>
      <c r="AK161" s="28"/>
      <c r="AL161" s="17">
        <f t="shared" si="319"/>
        <v>2.1467560617780523</v>
      </c>
      <c r="AM161" s="28"/>
      <c r="AN161" s="17">
        <v>3.2309144776196366</v>
      </c>
      <c r="AO161" s="28"/>
      <c r="AP161" s="28"/>
      <c r="AQ161" s="100">
        <f>AN161+(J161*'Economic Model'!C$30*'Economic Model'!C$33/1000)+('Economic Model'!K$61/100)</f>
        <v>4.2922544776196361</v>
      </c>
      <c r="AR161" s="128"/>
      <c r="AS161" s="100">
        <f>AQ161+('Economic Model'!K$58/100)</f>
        <v>4.8901380788317574</v>
      </c>
      <c r="AT161" s="128"/>
      <c r="AU161" s="128"/>
      <c r="AV161" s="98">
        <f t="shared" ref="AV161" si="440">Q161-AQ161</f>
        <v>0.82140171997595957</v>
      </c>
      <c r="AW161" s="98"/>
      <c r="AX161" s="98">
        <f t="shared" ref="AX161" si="441">Q161-AS161</f>
        <v>0.2235181187638382</v>
      </c>
      <c r="AY161" s="98"/>
      <c r="AZ161" s="98">
        <f t="shared" ref="AZ161" si="442">S161-H161</f>
        <v>0.27649506491222198</v>
      </c>
      <c r="BA161" s="98"/>
      <c r="BB161" s="98">
        <f t="shared" ref="BB161" si="443">H161-AN161</f>
        <v>-5.2976946148384219E-2</v>
      </c>
      <c r="BC161" s="289"/>
      <c r="BG161" s="15"/>
      <c r="BK161" s="298"/>
    </row>
    <row r="162" spans="1:63" ht="13.15" x14ac:dyDescent="0.4">
      <c r="A162" s="8">
        <v>43009</v>
      </c>
      <c r="C162" s="58"/>
      <c r="D162" s="125">
        <f>'Returns per Gal.'!D162</f>
        <v>1.4045238125891912</v>
      </c>
      <c r="E162" s="126"/>
      <c r="F162" s="127">
        <f>'Returns per Gal.'!F162</f>
        <v>108.95238095238095</v>
      </c>
      <c r="G162" s="126"/>
      <c r="H162" s="125">
        <f>'Returns per Gal.'!H162</f>
        <v>3.1547619161151705</v>
      </c>
      <c r="I162" s="162"/>
      <c r="J162" s="125">
        <f>'Returns per Gal.'!J162</f>
        <v>5.0599999999999996</v>
      </c>
      <c r="K162" s="28"/>
      <c r="L162" s="14"/>
      <c r="M162" s="100">
        <f>D162*'Economic Model'!C$30</f>
        <v>3.932666675249735</v>
      </c>
      <c r="N162" s="100"/>
      <c r="O162" s="100">
        <f>F162/2000*'Economic Model'!C$32</f>
        <v>0.92609523809523808</v>
      </c>
      <c r="P162" s="100"/>
      <c r="Q162" s="100">
        <f t="shared" ref="Q162" si="444">M162+O162</f>
        <v>4.8587619133449733</v>
      </c>
      <c r="R162" s="100"/>
      <c r="S162" s="100">
        <f t="shared" ref="S162" si="445">Q162-X162+H162</f>
        <v>3.2222183121328523</v>
      </c>
      <c r="T162" s="112"/>
      <c r="U162" s="101"/>
      <c r="V162" s="100">
        <f>H162+(J162*'Economic Model'!C$30*'Economic Model'!C$33/1000)+('Economic Model'!K$61/100)</f>
        <v>4.1934219161151702</v>
      </c>
      <c r="W162" s="101"/>
      <c r="X162" s="100">
        <f>V162+('Economic Model'!K$58/100)</f>
        <v>4.7913055173272916</v>
      </c>
      <c r="Y162" s="286"/>
      <c r="Z162" s="146"/>
      <c r="AA162" s="100">
        <f t="shared" ref="AA162" si="446">Q162-V162</f>
        <v>0.66533999722980308</v>
      </c>
      <c r="AB162" s="101"/>
      <c r="AC162" s="100">
        <f t="shared" ref="AC162" si="447">Q162-X162</f>
        <v>6.7456396017681719E-2</v>
      </c>
      <c r="AD162" s="112"/>
      <c r="AE162" s="128"/>
      <c r="AF162" s="159">
        <f>AC162/('Economic Model'!H$14*(1-'Economic Model'!C$25/100))</f>
        <v>2.0908168326608498E-2</v>
      </c>
      <c r="AG162" s="57"/>
      <c r="AI162" s="58"/>
      <c r="AJ162" s="297">
        <v>1.0841584158415842</v>
      </c>
      <c r="AK162" s="28"/>
      <c r="AL162" s="17">
        <f t="shared" si="319"/>
        <v>2.1541433116749173</v>
      </c>
      <c r="AM162" s="28"/>
      <c r="AN162" s="17">
        <v>3.2383017275165016</v>
      </c>
      <c r="AO162" s="28"/>
      <c r="AP162" s="28"/>
      <c r="AQ162" s="100">
        <f>AN162+(J162*'Economic Model'!C$30*'Economic Model'!C$33/1000)+('Economic Model'!K$61/100)</f>
        <v>4.2769617275165013</v>
      </c>
      <c r="AR162" s="128"/>
      <c r="AS162" s="100">
        <f>AQ162+('Economic Model'!K$58/100)</f>
        <v>4.8748453287286226</v>
      </c>
      <c r="AT162" s="128"/>
      <c r="AU162" s="128"/>
      <c r="AV162" s="98">
        <f t="shared" ref="AV162" si="448">Q162-AQ162</f>
        <v>0.58180018582847204</v>
      </c>
      <c r="AW162" s="98"/>
      <c r="AX162" s="98">
        <f t="shared" ref="AX162" si="449">Q162-AS162</f>
        <v>-1.6083415383649324E-2</v>
      </c>
      <c r="AY162" s="98"/>
      <c r="AZ162" s="98">
        <f t="shared" ref="AZ162" si="450">S162-H162</f>
        <v>6.7456396017681719E-2</v>
      </c>
      <c r="BA162" s="98"/>
      <c r="BB162" s="98">
        <f t="shared" ref="BB162" si="451">H162-AN162</f>
        <v>-8.3539811401331043E-2</v>
      </c>
      <c r="BC162" s="289"/>
      <c r="BG162" s="15"/>
      <c r="BK162" s="298"/>
    </row>
    <row r="163" spans="1:63" ht="13.15" x14ac:dyDescent="0.4">
      <c r="A163" s="8">
        <v>43040</v>
      </c>
      <c r="C163" s="58"/>
      <c r="D163" s="125">
        <f>'Returns per Gal.'!D163</f>
        <v>1.3580000162124635</v>
      </c>
      <c r="E163" s="126"/>
      <c r="F163" s="127">
        <f>'Returns per Gal.'!F163</f>
        <v>116.125</v>
      </c>
      <c r="G163" s="126"/>
      <c r="H163" s="125">
        <f>'Returns per Gal.'!H163</f>
        <v>3.1341874897480011</v>
      </c>
      <c r="I163" s="162"/>
      <c r="J163" s="125">
        <f>'Returns per Gal.'!J163</f>
        <v>5.12</v>
      </c>
      <c r="K163" s="28"/>
      <c r="L163" s="14"/>
      <c r="M163" s="100">
        <f>D163*'Economic Model'!C$30</f>
        <v>3.8024000453948976</v>
      </c>
      <c r="N163" s="100"/>
      <c r="O163" s="100">
        <f>F163/2000*'Economic Model'!C$32</f>
        <v>0.98706250000000006</v>
      </c>
      <c r="P163" s="100"/>
      <c r="Q163" s="100">
        <f t="shared" ref="Q163" si="452">M163+O163</f>
        <v>4.7894625453948976</v>
      </c>
      <c r="R163" s="100"/>
      <c r="S163" s="100">
        <f t="shared" ref="S163" si="453">Q163-X163+H163</f>
        <v>3.1478789441827768</v>
      </c>
      <c r="T163" s="112"/>
      <c r="U163" s="101"/>
      <c r="V163" s="100">
        <f>H163+(J163*'Economic Model'!C$30*'Economic Model'!C$33/1000)+('Economic Model'!K$61/100)</f>
        <v>4.1778874897480005</v>
      </c>
      <c r="W163" s="101"/>
      <c r="X163" s="100">
        <f>V163+('Economic Model'!K$58/100)</f>
        <v>4.7757710909601219</v>
      </c>
      <c r="Y163" s="286"/>
      <c r="Z163" s="146"/>
      <c r="AA163" s="100">
        <f t="shared" ref="AA163" si="454">Q163-V163</f>
        <v>0.61157505564689707</v>
      </c>
      <c r="AB163" s="101"/>
      <c r="AC163" s="100">
        <f t="shared" ref="AC163" si="455">Q163-X163</f>
        <v>1.3691454434775707E-2</v>
      </c>
      <c r="AD163" s="112"/>
      <c r="AE163" s="128"/>
      <c r="AF163" s="159">
        <f>AC163/('Economic Model'!H$14*(1-'Economic Model'!C$25/100))</f>
        <v>4.2436781514883391E-3</v>
      </c>
      <c r="AG163" s="57"/>
      <c r="AI163" s="58"/>
      <c r="AJ163" s="297">
        <v>1.0841584158415842</v>
      </c>
      <c r="AK163" s="28"/>
      <c r="AL163" s="17">
        <f t="shared" si="319"/>
        <v>2.1615305615717819</v>
      </c>
      <c r="AM163" s="28"/>
      <c r="AN163" s="17">
        <v>3.2456889774133661</v>
      </c>
      <c r="AO163" s="28"/>
      <c r="AP163" s="28"/>
      <c r="AQ163" s="100">
        <f>AN163+(J163*'Economic Model'!C$30*'Economic Model'!C$33/1000)+('Economic Model'!K$61/100)</f>
        <v>4.289388977413366</v>
      </c>
      <c r="AR163" s="128"/>
      <c r="AS163" s="100">
        <f>AQ163+('Economic Model'!K$58/100)</f>
        <v>4.8872725786254874</v>
      </c>
      <c r="AT163" s="128"/>
      <c r="AU163" s="128"/>
      <c r="AV163" s="98">
        <f t="shared" ref="AV163" si="456">Q163-AQ163</f>
        <v>0.50007356798153157</v>
      </c>
      <c r="AW163" s="98"/>
      <c r="AX163" s="98">
        <f t="shared" ref="AX163" si="457">Q163-AS163</f>
        <v>-9.7810033230589788E-2</v>
      </c>
      <c r="AY163" s="98"/>
      <c r="AZ163" s="98">
        <f t="shared" ref="AZ163" si="458">S163-H163</f>
        <v>1.3691454434775707E-2</v>
      </c>
      <c r="BA163" s="98"/>
      <c r="BB163" s="98">
        <f t="shared" ref="BB163" si="459">H163-AN163</f>
        <v>-0.11150148766536505</v>
      </c>
      <c r="BC163" s="289"/>
      <c r="BG163" s="15"/>
      <c r="BK163" s="298"/>
    </row>
    <row r="164" spans="1:63" ht="13.15" x14ac:dyDescent="0.4">
      <c r="A164" s="75">
        <v>43070</v>
      </c>
      <c r="B164" s="30"/>
      <c r="C164" s="63"/>
      <c r="D164" s="136">
        <f>'Returns per Gal.'!D164</f>
        <v>1.2672500282526016</v>
      </c>
      <c r="E164" s="137"/>
      <c r="F164" s="138">
        <f>'Returns per Gal.'!F164</f>
        <v>125.15</v>
      </c>
      <c r="G164" s="137"/>
      <c r="H164" s="136">
        <f>'Returns per Gal.'!H164</f>
        <v>3.2322500169277193</v>
      </c>
      <c r="I164" s="309"/>
      <c r="J164" s="136">
        <f>'Returns per Gal.'!J164</f>
        <v>5.55</v>
      </c>
      <c r="K164" s="30"/>
      <c r="L164" s="64"/>
      <c r="M164" s="104">
        <f>D164*'Economic Model'!C$30</f>
        <v>3.5483000791072841</v>
      </c>
      <c r="N164" s="104"/>
      <c r="O164" s="104">
        <f>F164/2000*'Economic Model'!C$32</f>
        <v>1.0637750000000001</v>
      </c>
      <c r="P164" s="104"/>
      <c r="Q164" s="104">
        <f t="shared" ref="Q164:Q165" si="460">M164+O164</f>
        <v>4.6120750791072842</v>
      </c>
      <c r="R164" s="104"/>
      <c r="S164" s="104">
        <f t="shared" ref="S164:S165" si="461">Q164-X164+H164</f>
        <v>2.9343714778951631</v>
      </c>
      <c r="T164" s="114"/>
      <c r="U164" s="105"/>
      <c r="V164" s="104">
        <f>H164+(J164*'Economic Model'!C$30*'Economic Model'!C$33/1000)+('Economic Model'!K$61/100)</f>
        <v>4.3120700169277191</v>
      </c>
      <c r="W164" s="105"/>
      <c r="X164" s="104">
        <f>V164+('Economic Model'!K$58/100)</f>
        <v>4.9099536181398404</v>
      </c>
      <c r="Y164" s="295"/>
      <c r="Z164" s="150"/>
      <c r="AA164" s="104">
        <f t="shared" ref="AA164:AA165" si="462">Q164-V164</f>
        <v>0.30000506217956513</v>
      </c>
      <c r="AB164" s="105"/>
      <c r="AC164" s="104">
        <f t="shared" ref="AC164:AC165" si="463">Q164-X164</f>
        <v>-0.29787853903255623</v>
      </c>
      <c r="AD164" s="114"/>
      <c r="AE164" s="139"/>
      <c r="AF164" s="160">
        <f>AC164/('Economic Model'!H$14*(1-'Economic Model'!C$25/100))</f>
        <v>-9.232771097561146E-2</v>
      </c>
      <c r="AG164" s="71"/>
      <c r="AH164" s="30"/>
      <c r="AI164" s="63"/>
      <c r="AJ164" s="72">
        <v>1.0841584158415842</v>
      </c>
      <c r="AK164" s="30"/>
      <c r="AL164" s="72">
        <f t="shared" si="319"/>
        <v>2.1689178114686465</v>
      </c>
      <c r="AM164" s="30"/>
      <c r="AN164" s="72">
        <v>3.2530762273102307</v>
      </c>
      <c r="AO164" s="30"/>
      <c r="AP164" s="30"/>
      <c r="AQ164" s="104">
        <f>AN164+(J164*'Economic Model'!C$30*'Economic Model'!C$33/1000)+('Economic Model'!K$61/100)</f>
        <v>4.3328962273102309</v>
      </c>
      <c r="AR164" s="139"/>
      <c r="AS164" s="104">
        <f>AQ164+('Economic Model'!K$58/100)</f>
        <v>4.9307798285223523</v>
      </c>
      <c r="AT164" s="139"/>
      <c r="AU164" s="139"/>
      <c r="AV164" s="99">
        <f t="shared" ref="AV164:AV165" si="464">Q164-AQ164</f>
        <v>0.27917885179705326</v>
      </c>
      <c r="AW164" s="99"/>
      <c r="AX164" s="99">
        <f t="shared" ref="AX164:AX165" si="465">Q164-AS164</f>
        <v>-0.3187047494150681</v>
      </c>
      <c r="AY164" s="99"/>
      <c r="AZ164" s="99">
        <f t="shared" ref="AZ164:AZ165" si="466">S164-H164</f>
        <v>-0.29787853903255623</v>
      </c>
      <c r="BA164" s="99"/>
      <c r="BB164" s="99">
        <f t="shared" ref="BB164:BB165" si="467">H164-AN164</f>
        <v>-2.0826210382511423E-2</v>
      </c>
      <c r="BC164" s="289"/>
      <c r="BG164" s="15"/>
      <c r="BK164" s="298"/>
    </row>
    <row r="165" spans="1:63" ht="13.15" x14ac:dyDescent="0.4">
      <c r="A165" s="338">
        <v>43101</v>
      </c>
      <c r="B165" s="69"/>
      <c r="C165" s="316"/>
      <c r="D165" s="152">
        <f>'Returns per Gal.'!D165</f>
        <v>1.2700000206629436</v>
      </c>
      <c r="E165" s="153"/>
      <c r="F165" s="154">
        <f>'Returns per Gal.'!F165</f>
        <v>134.85714285714286</v>
      </c>
      <c r="G165" s="153"/>
      <c r="H165" s="152">
        <f>'Returns per Gal.'!H165</f>
        <v>3.2836904667672657</v>
      </c>
      <c r="I165" s="343"/>
      <c r="J165" s="152">
        <f>'Returns per Gal.'!J165</f>
        <v>5.55</v>
      </c>
      <c r="K165" s="344"/>
      <c r="L165" s="207"/>
      <c r="M165" s="108">
        <f>D165*'Economic Model'!C$30</f>
        <v>3.5560000578562416</v>
      </c>
      <c r="N165" s="108"/>
      <c r="O165" s="108">
        <f>F165/2000*'Economic Model'!C$32</f>
        <v>1.1462857142857144</v>
      </c>
      <c r="P165" s="108"/>
      <c r="Q165" s="108">
        <f t="shared" si="460"/>
        <v>4.7022857721419555</v>
      </c>
      <c r="R165" s="108"/>
      <c r="S165" s="108">
        <f t="shared" si="461"/>
        <v>3.0245821709298344</v>
      </c>
      <c r="T165" s="123"/>
      <c r="U165" s="109"/>
      <c r="V165" s="108">
        <f>H165+(J165*'Economic Model'!C$30*'Economic Model'!C$33/1000)+('Economic Model'!K$61/100)</f>
        <v>4.3635104667672655</v>
      </c>
      <c r="W165" s="109"/>
      <c r="X165" s="108">
        <f>V165+('Economic Model'!K$58/100)</f>
        <v>4.9613940679793869</v>
      </c>
      <c r="Y165" s="156"/>
      <c r="Z165" s="109"/>
      <c r="AA165" s="108">
        <f t="shared" si="462"/>
        <v>0.33877530537469003</v>
      </c>
      <c r="AB165" s="109"/>
      <c r="AC165" s="108">
        <f t="shared" si="463"/>
        <v>-0.25910829583743133</v>
      </c>
      <c r="AD165" s="123"/>
      <c r="AE165" s="157"/>
      <c r="AF165" s="161">
        <f>AC165/('Economic Model'!H$14*(1-'Economic Model'!C$25/100))</f>
        <v>-8.0310840543121403E-2</v>
      </c>
      <c r="AG165" s="69"/>
      <c r="AH165" s="69"/>
      <c r="AI165" s="207"/>
      <c r="AJ165" s="317">
        <v>1.0841584158415842</v>
      </c>
      <c r="AK165" s="207"/>
      <c r="AL165" s="317">
        <f t="shared" si="319"/>
        <v>2.1763050613655111</v>
      </c>
      <c r="AM165" s="207"/>
      <c r="AN165" s="317">
        <v>3.2604634772070953</v>
      </c>
      <c r="AO165" s="207"/>
      <c r="AP165" s="207"/>
      <c r="AQ165" s="108">
        <f>AN165+(J165*'Economic Model'!C$30*'Economic Model'!C$33/1000)+('Economic Model'!K$61/100)</f>
        <v>4.3402834772070955</v>
      </c>
      <c r="AR165" s="157"/>
      <c r="AS165" s="108">
        <f>AQ165+('Economic Model'!K$58/100)</f>
        <v>4.9381670784192169</v>
      </c>
      <c r="AT165" s="157"/>
      <c r="AU165" s="157"/>
      <c r="AV165" s="318">
        <f t="shared" si="464"/>
        <v>0.36200229493486002</v>
      </c>
      <c r="AW165" s="318"/>
      <c r="AX165" s="318">
        <f t="shared" si="465"/>
        <v>-0.23588130627726134</v>
      </c>
      <c r="AY165" s="318"/>
      <c r="AZ165" s="318">
        <f t="shared" si="466"/>
        <v>-0.25910829583743133</v>
      </c>
      <c r="BA165" s="318"/>
      <c r="BB165" s="318">
        <f t="shared" si="467"/>
        <v>2.3226989560170441E-2</v>
      </c>
      <c r="BC165" s="319"/>
      <c r="BG165" s="15"/>
      <c r="BK165" s="298"/>
    </row>
    <row r="166" spans="1:63" ht="13.15" x14ac:dyDescent="0.4">
      <c r="A166" s="206">
        <v>43132</v>
      </c>
      <c r="B166" s="57"/>
      <c r="C166" s="58"/>
      <c r="D166" s="125">
        <f>'Returns per Gal.'!D166</f>
        <v>1.3376315926250659</v>
      </c>
      <c r="E166" s="162"/>
      <c r="F166" s="127">
        <f>'Returns per Gal.'!F166</f>
        <v>143.15789473684211</v>
      </c>
      <c r="G166" s="162"/>
      <c r="H166" s="125">
        <f>'Returns per Gal.'!H166</f>
        <v>3.393486854277159</v>
      </c>
      <c r="I166" s="162"/>
      <c r="J166" s="125">
        <f>'Returns per Gal.'!J166</f>
        <v>6.08</v>
      </c>
      <c r="K166" s="345">
        <v>5.44</v>
      </c>
      <c r="L166" s="28"/>
      <c r="M166" s="100">
        <f>D166*'Economic Model'!C$30</f>
        <v>3.7453684593501841</v>
      </c>
      <c r="N166" s="100"/>
      <c r="O166" s="100">
        <f>F166/2000*'Economic Model'!C$32</f>
        <v>1.2168421052631579</v>
      </c>
      <c r="P166" s="100"/>
      <c r="Q166" s="100">
        <f t="shared" ref="Q166:Q167" si="468">M166+O166</f>
        <v>4.9622105646133416</v>
      </c>
      <c r="R166" s="100"/>
      <c r="S166" s="100">
        <f t="shared" ref="S166:S167" si="469">Q166-X166+H166</f>
        <v>3.2399869634012206</v>
      </c>
      <c r="T166" s="112"/>
      <c r="U166" s="101"/>
      <c r="V166" s="100">
        <f>H166+(J166*'Economic Model'!C$30*'Economic Model'!C$33/1000)+('Economic Model'!K$61/100)</f>
        <v>4.5178268542771587</v>
      </c>
      <c r="W166" s="101"/>
      <c r="X166" s="100">
        <f>V166+('Economic Model'!K$58/100)</f>
        <v>5.1157104554892801</v>
      </c>
      <c r="Y166" s="129"/>
      <c r="Z166" s="101"/>
      <c r="AA166" s="100">
        <f t="shared" ref="AA166:AA167" si="470">Q166-V166</f>
        <v>0.44438371033618296</v>
      </c>
      <c r="AB166" s="101"/>
      <c r="AC166" s="100">
        <f t="shared" ref="AC166:AC167" si="471">Q166-X166</f>
        <v>-0.15349989087593841</v>
      </c>
      <c r="AD166" s="112"/>
      <c r="AE166" s="128"/>
      <c r="AF166" s="159">
        <f>AC166/('Economic Model'!H$14*(1-'Economic Model'!C$25/100))</f>
        <v>-4.7577424025275608E-2</v>
      </c>
      <c r="AG166" s="57"/>
      <c r="AH166" s="57"/>
      <c r="AI166" s="28"/>
      <c r="AJ166" s="17">
        <v>1.0841584158415842</v>
      </c>
      <c r="AK166" s="28"/>
      <c r="AL166" s="17">
        <f t="shared" si="319"/>
        <v>2.1836923112623761</v>
      </c>
      <c r="AM166" s="28"/>
      <c r="AN166" s="17">
        <v>3.2678507271039603</v>
      </c>
      <c r="AO166" s="28"/>
      <c r="AP166" s="28"/>
      <c r="AQ166" s="100">
        <f>AN166+(J166*'Economic Model'!C$30*'Economic Model'!C$33/1000)+('Economic Model'!K$61/100)</f>
        <v>4.3921907271039604</v>
      </c>
      <c r="AR166" s="128"/>
      <c r="AS166" s="100">
        <f>AQ166+('Economic Model'!K$58/100)</f>
        <v>4.9900743283160818</v>
      </c>
      <c r="AT166" s="128"/>
      <c r="AU166" s="128"/>
      <c r="AV166" s="98">
        <f t="shared" ref="AV166:AV167" si="472">Q166-AQ166</f>
        <v>0.57001983750938123</v>
      </c>
      <c r="AW166" s="98"/>
      <c r="AX166" s="98">
        <f t="shared" ref="AX166:AX167" si="473">Q166-AS166</f>
        <v>-2.786376370274013E-2</v>
      </c>
      <c r="AY166" s="98"/>
      <c r="AZ166" s="98">
        <f t="shared" ref="AZ166:AZ167" si="474">S166-H166</f>
        <v>-0.15349989087593841</v>
      </c>
      <c r="BA166" s="98"/>
      <c r="BB166" s="98">
        <f t="shared" ref="BB166:BB167" si="475">H166-AN166</f>
        <v>0.12563612717319872</v>
      </c>
      <c r="BC166" s="289"/>
      <c r="BG166" s="15"/>
      <c r="BK166" s="298"/>
    </row>
    <row r="167" spans="1:63" ht="13.15" x14ac:dyDescent="0.4">
      <c r="A167" s="206">
        <v>43160</v>
      </c>
      <c r="B167" s="57"/>
      <c r="C167" s="58"/>
      <c r="D167" s="125">
        <f>'Returns per Gal.'!D167</f>
        <v>1.408181827176701</v>
      </c>
      <c r="E167" s="341">
        <v>1.408181827176701</v>
      </c>
      <c r="F167" s="127">
        <f>'Returns per Gal.'!F167</f>
        <v>147.21590909090909</v>
      </c>
      <c r="G167" s="342">
        <v>147.21590909090909</v>
      </c>
      <c r="H167" s="125">
        <f>'Returns per Gal.'!H167</f>
        <v>3.4911931753158569</v>
      </c>
      <c r="I167" s="341">
        <v>3.4911931753158569</v>
      </c>
      <c r="J167" s="125">
        <f>'Returns per Gal.'!J167</f>
        <v>5.28</v>
      </c>
      <c r="K167" s="346"/>
      <c r="L167" s="28"/>
      <c r="M167" s="100">
        <f>D167*'Economic Model'!C$30</f>
        <v>3.9429091160947625</v>
      </c>
      <c r="N167" s="100"/>
      <c r="O167" s="100">
        <f>F167/2000*'Economic Model'!C$32</f>
        <v>1.2513352272727274</v>
      </c>
      <c r="P167" s="100"/>
      <c r="Q167" s="100">
        <f t="shared" si="468"/>
        <v>5.1942443433674903</v>
      </c>
      <c r="R167" s="100"/>
      <c r="S167" s="100">
        <f t="shared" si="469"/>
        <v>3.5392207421553694</v>
      </c>
      <c r="T167" s="112"/>
      <c r="U167" s="101"/>
      <c r="V167" s="100">
        <f>H167+(J167*'Economic Model'!C$30*'Economic Model'!C$33/1000)+('Economic Model'!K$61/100)</f>
        <v>4.5483331753158565</v>
      </c>
      <c r="W167" s="101"/>
      <c r="X167" s="100">
        <f>V167+('Economic Model'!K$58/100)</f>
        <v>5.1462167765279778</v>
      </c>
      <c r="Y167" s="129"/>
      <c r="Z167" s="101"/>
      <c r="AA167" s="100">
        <f t="shared" si="470"/>
        <v>0.64591116805163384</v>
      </c>
      <c r="AB167" s="101"/>
      <c r="AC167" s="100">
        <f t="shared" si="471"/>
        <v>4.8027566839512481E-2</v>
      </c>
      <c r="AD167" s="112"/>
      <c r="AE167" s="128"/>
      <c r="AF167" s="159">
        <f>AC167/('Economic Model'!H$14*(1-'Economic Model'!C$25/100))</f>
        <v>1.4886185907927162E-2</v>
      </c>
      <c r="AG167" s="57"/>
      <c r="AH167" s="57"/>
      <c r="AI167" s="28"/>
      <c r="AJ167" s="17">
        <v>1.0841584158415842</v>
      </c>
      <c r="AK167" s="28"/>
      <c r="AL167" s="17">
        <f t="shared" si="319"/>
        <v>2.1910795611592406</v>
      </c>
      <c r="AM167" s="28"/>
      <c r="AN167" s="17">
        <v>3.2752379770008249</v>
      </c>
      <c r="AO167" s="28"/>
      <c r="AP167" s="28"/>
      <c r="AQ167" s="100">
        <f>AN167+(J167*'Economic Model'!C$30*'Economic Model'!C$33/1000)+('Economic Model'!K$61/100)</f>
        <v>4.3323779770008244</v>
      </c>
      <c r="AR167" s="128"/>
      <c r="AS167" s="100">
        <f>AQ167+('Economic Model'!K$58/100)</f>
        <v>4.9302615782129458</v>
      </c>
      <c r="AT167" s="128"/>
      <c r="AU167" s="128"/>
      <c r="AV167" s="98">
        <f t="shared" si="472"/>
        <v>0.86186636636666591</v>
      </c>
      <c r="AW167" s="98"/>
      <c r="AX167" s="98">
        <f t="shared" si="473"/>
        <v>0.26398276515454455</v>
      </c>
      <c r="AY167" s="98"/>
      <c r="AZ167" s="98">
        <f t="shared" si="474"/>
        <v>4.8027566839512481E-2</v>
      </c>
      <c r="BA167" s="98"/>
      <c r="BB167" s="98">
        <f t="shared" si="475"/>
        <v>0.21595519831503207</v>
      </c>
      <c r="BC167" s="289"/>
      <c r="BG167" s="15"/>
      <c r="BK167" s="298"/>
    </row>
    <row r="168" spans="1:63" ht="13.15" x14ac:dyDescent="0.4">
      <c r="A168" s="206">
        <v>43191</v>
      </c>
      <c r="B168" s="57"/>
      <c r="C168" s="58"/>
      <c r="D168" s="125">
        <f>'Returns per Gal.'!D168</f>
        <v>1.4297619007882618</v>
      </c>
      <c r="E168" s="126"/>
      <c r="F168" s="127">
        <f>'Returns per Gal.'!F168</f>
        <v>157.20238095238096</v>
      </c>
      <c r="G168" s="126"/>
      <c r="H168" s="125">
        <f>'Returns per Gal.'!H168</f>
        <v>3.5777381034124467</v>
      </c>
      <c r="I168" s="162"/>
      <c r="J168" s="125">
        <f>'Returns per Gal.'!J168</f>
        <v>5.18</v>
      </c>
      <c r="K168" s="346"/>
      <c r="L168" s="28"/>
      <c r="M168" s="100">
        <f>D168*'Economic Model'!C$30</f>
        <v>4.0033333222071326</v>
      </c>
      <c r="N168" s="100"/>
      <c r="O168" s="100">
        <f>F168/2000*'Economic Model'!C$32</f>
        <v>1.3362202380952382</v>
      </c>
      <c r="P168" s="100"/>
      <c r="Q168" s="100">
        <f t="shared" ref="Q168" si="476">M168+O168</f>
        <v>5.3395535603023703</v>
      </c>
      <c r="R168" s="100"/>
      <c r="S168" s="100">
        <f t="shared" ref="S168" si="477">Q168-X168+H168</f>
        <v>3.6929299590902493</v>
      </c>
      <c r="T168" s="112"/>
      <c r="U168" s="101"/>
      <c r="V168" s="100">
        <f>H168+(J168*'Economic Model'!C$30*'Economic Model'!C$33/1000)+('Economic Model'!K$61/100)</f>
        <v>4.6264781034124463</v>
      </c>
      <c r="W168" s="101"/>
      <c r="X168" s="100">
        <f>V168+('Economic Model'!K$58/100)</f>
        <v>5.2243617046245676</v>
      </c>
      <c r="Y168" s="129"/>
      <c r="Z168" s="101"/>
      <c r="AA168" s="100">
        <f t="shared" ref="AA168" si="478">Q168-V168</f>
        <v>0.71307545688992402</v>
      </c>
      <c r="AB168" s="101"/>
      <c r="AC168" s="100">
        <f t="shared" ref="AC168" si="479">Q168-X168</f>
        <v>0.11519185567780266</v>
      </c>
      <c r="AD168" s="112"/>
      <c r="AE168" s="128"/>
      <c r="AF168" s="159">
        <f>AC168/('Economic Model'!H$14*(1-'Economic Model'!C$25/100))</f>
        <v>3.5703815361475669E-2</v>
      </c>
      <c r="AG168" s="57"/>
      <c r="AH168" s="57"/>
      <c r="AI168" s="28"/>
      <c r="AJ168" s="17">
        <v>1.0841584158415842</v>
      </c>
      <c r="AK168" s="28"/>
      <c r="AL168" s="17">
        <f t="shared" si="319"/>
        <v>2.1984668110561052</v>
      </c>
      <c r="AM168" s="28"/>
      <c r="AN168" s="17">
        <v>3.2826252268976894</v>
      </c>
      <c r="AO168" s="28"/>
      <c r="AP168" s="28"/>
      <c r="AQ168" s="100">
        <f>AN168+(J168*'Economic Model'!C$30*'Economic Model'!C$33/1000)+('Economic Model'!K$61/100)</f>
        <v>4.331365226897689</v>
      </c>
      <c r="AR168" s="128"/>
      <c r="AS168" s="100">
        <f>AQ168+('Economic Model'!K$58/100)</f>
        <v>4.9292488281098104</v>
      </c>
      <c r="AT168" s="128"/>
      <c r="AU168" s="128"/>
      <c r="AV168" s="98">
        <f t="shared" ref="AV168" si="480">Q168-AQ168</f>
        <v>1.0081883334046813</v>
      </c>
      <c r="AW168" s="98"/>
      <c r="AX168" s="98">
        <f t="shared" ref="AX168" si="481">Q168-AS168</f>
        <v>0.41030473219255992</v>
      </c>
      <c r="AY168" s="98"/>
      <c r="AZ168" s="98">
        <f t="shared" ref="AZ168" si="482">S168-H168</f>
        <v>0.11519185567780266</v>
      </c>
      <c r="BA168" s="98"/>
      <c r="BB168" s="98">
        <f t="shared" ref="BB168" si="483">H168-AN168</f>
        <v>0.29511287651475726</v>
      </c>
      <c r="BC168" s="289"/>
      <c r="BG168" s="15"/>
      <c r="BK168" s="298"/>
    </row>
    <row r="169" spans="1:63" ht="13.15" x14ac:dyDescent="0.4">
      <c r="A169" s="206">
        <v>43221</v>
      </c>
      <c r="B169" s="57"/>
      <c r="C169" s="58"/>
      <c r="D169" s="125">
        <f>'Returns per Gal.'!D169</f>
        <v>1.3965909101746299</v>
      </c>
      <c r="E169" s="126"/>
      <c r="F169" s="127">
        <f>'Returns per Gal.'!F169</f>
        <v>175.05681818181819</v>
      </c>
      <c r="G169" s="126"/>
      <c r="H169" s="125">
        <f>'Returns per Gal.'!H169</f>
        <v>3.6963352371345866</v>
      </c>
      <c r="I169" s="162"/>
      <c r="J169" s="125">
        <f>'Returns per Gal.'!J169</f>
        <v>4.37</v>
      </c>
      <c r="K169" s="346"/>
      <c r="L169" s="28"/>
      <c r="M169" s="100">
        <f>D169*'Economic Model'!C$30</f>
        <v>3.9104545484889632</v>
      </c>
      <c r="N169" s="100"/>
      <c r="O169" s="100">
        <f>F169/2000*'Economic Model'!C$32</f>
        <v>1.4879829545454544</v>
      </c>
      <c r="P169" s="100"/>
      <c r="Q169" s="100">
        <f t="shared" ref="Q169" si="484">M169+O169</f>
        <v>5.3984375030344172</v>
      </c>
      <c r="R169" s="100"/>
      <c r="S169" s="100">
        <f t="shared" ref="S169" si="485">Q169-X169+H169</f>
        <v>3.8198539018222957</v>
      </c>
      <c r="T169" s="112"/>
      <c r="U169" s="101"/>
      <c r="V169" s="100">
        <f>H169+(J169*'Economic Model'!C$30*'Economic Model'!C$33/1000)+('Economic Model'!K$61/100)</f>
        <v>4.6770352371345867</v>
      </c>
      <c r="W169" s="101"/>
      <c r="X169" s="100">
        <f>V169+('Economic Model'!K$58/100)</f>
        <v>5.274918838346708</v>
      </c>
      <c r="Y169" s="129"/>
      <c r="Z169" s="101"/>
      <c r="AA169" s="100">
        <f t="shared" ref="AA169" si="486">Q169-V169</f>
        <v>0.72140226589983047</v>
      </c>
      <c r="AB169" s="101"/>
      <c r="AC169" s="100">
        <f t="shared" ref="AC169" si="487">Q169-X169</f>
        <v>0.12351866468770911</v>
      </c>
      <c r="AD169" s="112"/>
      <c r="AE169" s="128"/>
      <c r="AF169" s="159">
        <f>AC169/('Economic Model'!H$14*(1-'Economic Model'!C$25/100))</f>
        <v>3.828471702063057E-2</v>
      </c>
      <c r="AG169" s="57"/>
      <c r="AH169" s="57"/>
      <c r="AI169" s="28"/>
      <c r="AJ169" s="17">
        <v>1.0841584158415842</v>
      </c>
      <c r="AK169" s="28"/>
      <c r="AL169" s="17">
        <f t="shared" si="319"/>
        <v>2.2058540609529698</v>
      </c>
      <c r="AM169" s="28"/>
      <c r="AN169" s="17">
        <v>3.290012476794554</v>
      </c>
      <c r="AO169" s="28"/>
      <c r="AP169" s="28"/>
      <c r="AQ169" s="100">
        <f>AN169+(J169*'Economic Model'!C$30*'Economic Model'!C$33/1000)+('Economic Model'!K$61/100)</f>
        <v>4.2707124767945537</v>
      </c>
      <c r="AR169" s="128"/>
      <c r="AS169" s="100">
        <f>AQ169+('Economic Model'!K$58/100)</f>
        <v>4.868596078006675</v>
      </c>
      <c r="AT169" s="128"/>
      <c r="AU169" s="128"/>
      <c r="AV169" s="98">
        <f t="shared" ref="AV169" si="488">Q169-AQ169</f>
        <v>1.1277250262398635</v>
      </c>
      <c r="AW169" s="98"/>
      <c r="AX169" s="98">
        <f t="shared" ref="AX169" si="489">Q169-AS169</f>
        <v>0.52984142502774212</v>
      </c>
      <c r="AY169" s="98"/>
      <c r="AZ169" s="98">
        <f t="shared" ref="AZ169" si="490">S169-H169</f>
        <v>0.12351866468770911</v>
      </c>
      <c r="BA169" s="98"/>
      <c r="BB169" s="98">
        <f t="shared" ref="BB169" si="491">H169-AN169</f>
        <v>0.40632276034003256</v>
      </c>
      <c r="BC169" s="289"/>
      <c r="BG169" s="15"/>
      <c r="BK169" s="298"/>
    </row>
    <row r="170" spans="1:63" ht="13.15" x14ac:dyDescent="0.4">
      <c r="A170" s="206">
        <v>43252</v>
      </c>
      <c r="B170" s="57"/>
      <c r="C170" s="58"/>
      <c r="D170" s="125">
        <f>'Returns per Gal.'!D170</f>
        <v>1.4030952141398476</v>
      </c>
      <c r="E170" s="126"/>
      <c r="F170" s="127">
        <f>'Returns per Gal.'!F170</f>
        <v>148.95238095238096</v>
      </c>
      <c r="G170" s="126"/>
      <c r="H170" s="125">
        <f>'Returns per Gal.'!H170</f>
        <v>3.3921131037530445</v>
      </c>
      <c r="I170" s="162"/>
      <c r="J170" s="125">
        <f>'Returns per Gal.'!J170</f>
        <v>4.33</v>
      </c>
      <c r="K170" s="346"/>
      <c r="L170" s="28"/>
      <c r="M170" s="100">
        <f>D170*'Economic Model'!C$30</f>
        <v>3.928666599591573</v>
      </c>
      <c r="N170" s="100"/>
      <c r="O170" s="100">
        <f>F170/2000*'Economic Model'!C$32</f>
        <v>1.2660952380952384</v>
      </c>
      <c r="P170" s="100"/>
      <c r="Q170" s="100">
        <f t="shared" ref="Q170" si="492">M170+O170</f>
        <v>5.1947618376868112</v>
      </c>
      <c r="R170" s="100"/>
      <c r="S170" s="100">
        <f t="shared" ref="S170" si="493">Q170-X170+H170</f>
        <v>3.61953823647469</v>
      </c>
      <c r="T170" s="112"/>
      <c r="U170" s="101"/>
      <c r="V170" s="100">
        <f>H170+(J170*'Economic Model'!C$30*'Economic Model'!C$33/1000)+('Economic Model'!K$61/100)</f>
        <v>4.3694531037530444</v>
      </c>
      <c r="W170" s="101"/>
      <c r="X170" s="100">
        <f>V170+('Economic Model'!K$58/100)</f>
        <v>4.9673367049651658</v>
      </c>
      <c r="Y170" s="129"/>
      <c r="Z170" s="101"/>
      <c r="AA170" s="100">
        <f t="shared" ref="AA170" si="494">Q170-V170</f>
        <v>0.8253087339337668</v>
      </c>
      <c r="AB170" s="101"/>
      <c r="AC170" s="100">
        <f t="shared" ref="AC170" si="495">Q170-X170</f>
        <v>0.22742513272164544</v>
      </c>
      <c r="AD170" s="112"/>
      <c r="AE170" s="128"/>
      <c r="AF170" s="159">
        <f>AC170/('Economic Model'!H$14*(1-'Economic Model'!C$25/100))</f>
        <v>7.0490616714818946E-2</v>
      </c>
      <c r="AG170" s="57"/>
      <c r="AH170" s="57"/>
      <c r="AI170" s="28"/>
      <c r="AJ170" s="17">
        <v>1.0841584158415842</v>
      </c>
      <c r="AK170" s="28"/>
      <c r="AL170" s="17">
        <f t="shared" si="319"/>
        <v>2.2132413108498348</v>
      </c>
      <c r="AM170" s="28"/>
      <c r="AN170" s="17">
        <v>3.297399726691419</v>
      </c>
      <c r="AO170" s="28"/>
      <c r="AP170" s="28"/>
      <c r="AQ170" s="100">
        <f>AN170+(J170*'Economic Model'!C$30*'Economic Model'!C$33/1000)+('Economic Model'!K$61/100)</f>
        <v>4.2747397266914184</v>
      </c>
      <c r="AR170" s="128"/>
      <c r="AS170" s="100">
        <f>AQ170+('Economic Model'!K$58/100)</f>
        <v>4.8726233279035398</v>
      </c>
      <c r="AT170" s="128"/>
      <c r="AU170" s="128"/>
      <c r="AV170" s="98">
        <f t="shared" ref="AV170" si="496">Q170-AQ170</f>
        <v>0.92002211099539277</v>
      </c>
      <c r="AW170" s="98"/>
      <c r="AX170" s="98">
        <f t="shared" ref="AX170" si="497">Q170-AS170</f>
        <v>0.32213850978327141</v>
      </c>
      <c r="AY170" s="98"/>
      <c r="AZ170" s="98">
        <f t="shared" ref="AZ170" si="498">S170-H170</f>
        <v>0.22742513272164544</v>
      </c>
      <c r="BA170" s="98"/>
      <c r="BB170" s="98">
        <f t="shared" ref="BB170" si="499">H170-AN170</f>
        <v>9.4713377061625525E-2</v>
      </c>
      <c r="BC170" s="289"/>
      <c r="BG170" s="15"/>
      <c r="BK170" s="298"/>
    </row>
    <row r="171" spans="1:63" ht="13.15" x14ac:dyDescent="0.4">
      <c r="A171" s="206">
        <v>43282</v>
      </c>
      <c r="B171" s="57"/>
      <c r="C171" s="58"/>
      <c r="D171" s="125">
        <f>'Returns per Gal.'!D171</f>
        <v>1.4059523968469529</v>
      </c>
      <c r="E171" s="126"/>
      <c r="F171" s="127">
        <f>'Returns per Gal.'!F171</f>
        <v>109.77380952380952</v>
      </c>
      <c r="G171" s="126"/>
      <c r="H171" s="125">
        <f>'Returns per Gal.'!H171</f>
        <v>3.2088987855684188</v>
      </c>
      <c r="I171" s="162"/>
      <c r="J171" s="125">
        <f>'Returns per Gal.'!J171</f>
        <v>4.46</v>
      </c>
      <c r="K171" s="346"/>
      <c r="L171" s="28"/>
      <c r="M171" s="100">
        <f>D171*'Economic Model'!C$30</f>
        <v>3.9366667111714682</v>
      </c>
      <c r="N171" s="100"/>
      <c r="O171" s="100">
        <f>F171/2000*'Economic Model'!C$32</f>
        <v>0.93307738095238091</v>
      </c>
      <c r="P171" s="100"/>
      <c r="Q171" s="100">
        <f t="shared" ref="Q171" si="500">M171+O171</f>
        <v>4.8697440921238488</v>
      </c>
      <c r="R171" s="100"/>
      <c r="S171" s="100">
        <f t="shared" ref="S171" si="501">Q171-X171+H171</f>
        <v>3.283600490911728</v>
      </c>
      <c r="T171" s="112"/>
      <c r="U171" s="101"/>
      <c r="V171" s="100">
        <f>H171+(J171*'Economic Model'!C$30*'Economic Model'!C$33/1000)+('Economic Model'!K$61/100)</f>
        <v>4.1971587855684183</v>
      </c>
      <c r="W171" s="101"/>
      <c r="X171" s="100">
        <f>V171+('Economic Model'!K$58/100)</f>
        <v>4.7950423867805396</v>
      </c>
      <c r="Y171" s="129"/>
      <c r="Z171" s="101"/>
      <c r="AA171" s="100">
        <f t="shared" ref="AA171" si="502">Q171-V171</f>
        <v>0.67258530655543058</v>
      </c>
      <c r="AB171" s="101"/>
      <c r="AC171" s="100">
        <f t="shared" ref="AC171" si="503">Q171-X171</f>
        <v>7.4701705343309222E-2</v>
      </c>
      <c r="AD171" s="112"/>
      <c r="AE171" s="128"/>
      <c r="AF171" s="159">
        <f>AC171/('Economic Model'!H$14*(1-'Economic Model'!C$25/100))</f>
        <v>2.3153858222624564E-2</v>
      </c>
      <c r="AG171" s="57"/>
      <c r="AH171" s="57"/>
      <c r="AI171" s="28"/>
      <c r="AJ171" s="17">
        <v>1.0841584158415842</v>
      </c>
      <c r="AK171" s="28"/>
      <c r="AL171" s="17">
        <f t="shared" si="319"/>
        <v>2.2206285607466993</v>
      </c>
      <c r="AM171" s="28"/>
      <c r="AN171" s="17">
        <v>3.3047869765882836</v>
      </c>
      <c r="AO171" s="28"/>
      <c r="AP171" s="28"/>
      <c r="AQ171" s="100">
        <f>AN171+(J171*'Economic Model'!C$30*'Economic Model'!C$33/1000)+('Economic Model'!K$61/100)</f>
        <v>4.2930469765882835</v>
      </c>
      <c r="AR171" s="128"/>
      <c r="AS171" s="100">
        <f>AQ171+('Economic Model'!K$58/100)</f>
        <v>4.8909305778004049</v>
      </c>
      <c r="AT171" s="128"/>
      <c r="AU171" s="128"/>
      <c r="AV171" s="98">
        <f t="shared" ref="AV171" si="504">Q171-AQ171</f>
        <v>0.57669711553556535</v>
      </c>
      <c r="AW171" s="98"/>
      <c r="AX171" s="98">
        <f t="shared" ref="AX171" si="505">Q171-AS171</f>
        <v>-2.1186485676556011E-2</v>
      </c>
      <c r="AY171" s="98"/>
      <c r="AZ171" s="98">
        <f t="shared" ref="AZ171" si="506">S171-H171</f>
        <v>7.4701705343309222E-2</v>
      </c>
      <c r="BA171" s="98"/>
      <c r="BB171" s="98">
        <f t="shared" ref="BB171" si="507">H171-AN171</f>
        <v>-9.5888191019864788E-2</v>
      </c>
      <c r="BC171" s="289"/>
      <c r="BG171" s="15"/>
      <c r="BK171" s="298"/>
    </row>
    <row r="172" spans="1:63" ht="12.75" customHeight="1" x14ac:dyDescent="0.4">
      <c r="A172" s="206">
        <v>43313</v>
      </c>
      <c r="B172" s="57"/>
      <c r="C172" s="58"/>
      <c r="D172" s="125">
        <f>'Returns per Gal.'!D172</f>
        <v>1.3408695718516475</v>
      </c>
      <c r="E172" s="126"/>
      <c r="F172" s="127">
        <f>'Returns per Gal.'!F172</f>
        <v>131.72826086956522</v>
      </c>
      <c r="G172" s="126"/>
      <c r="H172" s="125">
        <f>'Returns per Gal.'!H172</f>
        <v>3.2968913057576055</v>
      </c>
      <c r="I172" s="162"/>
      <c r="J172" s="125">
        <f>'Returns per Gal.'!J172</f>
        <v>4.79</v>
      </c>
      <c r="K172" s="346"/>
      <c r="L172" s="28"/>
      <c r="M172" s="100">
        <f>D172*'Economic Model'!C$30</f>
        <v>3.7544348011846127</v>
      </c>
      <c r="N172" s="100"/>
      <c r="O172" s="100">
        <f>F172/2000*'Economic Model'!C$32</f>
        <v>1.1196902173913044</v>
      </c>
      <c r="P172" s="100"/>
      <c r="Q172" s="100">
        <f t="shared" ref="Q172" si="508">M172+O172</f>
        <v>4.8741250185759171</v>
      </c>
      <c r="R172" s="100"/>
      <c r="S172" s="100">
        <f t="shared" ref="S172" si="509">Q172-X172+H172</f>
        <v>3.2602614173637958</v>
      </c>
      <c r="T172" s="112"/>
      <c r="U172" s="101"/>
      <c r="V172" s="100">
        <f>H172+(J172*'Economic Model'!C$30*'Economic Model'!C$33/1000)+('Economic Model'!K$61/100)</f>
        <v>4.3128713057576054</v>
      </c>
      <c r="W172" s="101"/>
      <c r="X172" s="100">
        <f>V172+('Economic Model'!K$58/100)</f>
        <v>4.9107549069697267</v>
      </c>
      <c r="Y172" s="129"/>
      <c r="Z172" s="101"/>
      <c r="AA172" s="100">
        <f t="shared" ref="AA172" si="510">Q172-V172</f>
        <v>0.56125371281831171</v>
      </c>
      <c r="AB172" s="101"/>
      <c r="AC172" s="100">
        <f t="shared" ref="AC172" si="511">Q172-X172</f>
        <v>-3.6629888393809651E-2</v>
      </c>
      <c r="AD172" s="112"/>
      <c r="AE172" s="128"/>
      <c r="AF172" s="159">
        <f>AC172/('Economic Model'!H$14*(1-'Economic Model'!C$25/100))</f>
        <v>-1.1353465609427257E-2</v>
      </c>
      <c r="AG172" s="57"/>
      <c r="AH172" s="57"/>
      <c r="AI172" s="28"/>
      <c r="AJ172" s="17">
        <v>1.0841584158415842</v>
      </c>
      <c r="AK172" s="28"/>
      <c r="AL172" s="17">
        <f t="shared" si="319"/>
        <v>2.2280158106435639</v>
      </c>
      <c r="AM172" s="28"/>
      <c r="AN172" s="17">
        <v>3.3121742264851481</v>
      </c>
      <c r="AO172" s="28"/>
      <c r="AP172" s="28"/>
      <c r="AQ172" s="100">
        <f>AN172+(J172*'Economic Model'!C$30*'Economic Model'!C$33/1000)+('Economic Model'!K$61/100)</f>
        <v>4.3281542264851476</v>
      </c>
      <c r="AR172" s="128"/>
      <c r="AS172" s="100">
        <f>AQ172+('Economic Model'!K$58/100)</f>
        <v>4.9260378276972689</v>
      </c>
      <c r="AT172" s="128"/>
      <c r="AU172" s="128"/>
      <c r="AV172" s="98">
        <f t="shared" ref="AV172" si="512">Q172-AQ172</f>
        <v>0.54597079209076949</v>
      </c>
      <c r="AW172" s="98"/>
      <c r="AX172" s="98">
        <f t="shared" ref="AX172" si="513">Q172-AS172</f>
        <v>-5.1912809121351877E-2</v>
      </c>
      <c r="AY172" s="98"/>
      <c r="AZ172" s="98">
        <f t="shared" ref="AZ172" si="514">S172-H172</f>
        <v>-3.6629888393809651E-2</v>
      </c>
      <c r="BA172" s="98"/>
      <c r="BB172" s="98">
        <f t="shared" ref="BB172" si="515">H172-AN172</f>
        <v>-1.528292072754267E-2</v>
      </c>
      <c r="BC172" s="289"/>
      <c r="BG172" s="15"/>
      <c r="BK172" s="298"/>
    </row>
    <row r="173" spans="1:63" ht="12.75" customHeight="1" x14ac:dyDescent="0.4">
      <c r="A173" s="206">
        <v>43344</v>
      </c>
      <c r="B173" s="57"/>
      <c r="C173" s="58"/>
      <c r="D173" s="125">
        <f>'Returns per Gal.'!D173</f>
        <v>1.2226315830883228</v>
      </c>
      <c r="E173" s="126"/>
      <c r="F173" s="127">
        <f>'Returns per Gal.'!F173</f>
        <v>131.17105263157896</v>
      </c>
      <c r="G173" s="126"/>
      <c r="H173" s="125">
        <f>'Returns per Gal.'!H173</f>
        <v>3.1686184280797054</v>
      </c>
      <c r="I173" s="162"/>
      <c r="J173" s="125">
        <f>'Returns per Gal.'!J173</f>
        <v>5.38</v>
      </c>
      <c r="K173" s="346"/>
      <c r="L173" s="28"/>
      <c r="M173" s="100">
        <f>D173*'Economic Model'!C$30</f>
        <v>3.4233684326473037</v>
      </c>
      <c r="N173" s="100"/>
      <c r="O173" s="100">
        <f>F173/2000*'Economic Model'!C$32</f>
        <v>1.1149539473684211</v>
      </c>
      <c r="P173" s="100"/>
      <c r="Q173" s="100">
        <f t="shared" ref="Q173" si="516">M173+O173</f>
        <v>4.5383223800157246</v>
      </c>
      <c r="R173" s="100"/>
      <c r="S173" s="100">
        <f t="shared" ref="S173" si="517">Q173-X173+H173</f>
        <v>2.8748987788036038</v>
      </c>
      <c r="T173" s="112"/>
      <c r="U173" s="101"/>
      <c r="V173" s="100">
        <f>H173+(J173*'Economic Model'!C$30*'Economic Model'!C$33/1000)+('Economic Model'!K$61/100)</f>
        <v>4.2341584280797049</v>
      </c>
      <c r="W173" s="101"/>
      <c r="X173" s="100">
        <f>V173+('Economic Model'!K$58/100)</f>
        <v>4.8320420292918262</v>
      </c>
      <c r="Y173" s="129"/>
      <c r="Z173" s="101"/>
      <c r="AA173" s="100">
        <f t="shared" ref="AA173" si="518">Q173-V173</f>
        <v>0.30416395193601975</v>
      </c>
      <c r="AB173" s="101"/>
      <c r="AC173" s="100">
        <f t="shared" ref="AC173" si="519">Q173-X173</f>
        <v>-0.29371964927610161</v>
      </c>
      <c r="AD173" s="112"/>
      <c r="AE173" s="128"/>
      <c r="AF173" s="159">
        <f>AC173/('Economic Model'!H$14*(1-'Economic Model'!C$25/100))</f>
        <v>-9.1038659496238503E-2</v>
      </c>
      <c r="AG173" s="57"/>
      <c r="AH173" s="57"/>
      <c r="AI173" s="28"/>
      <c r="AJ173" s="17">
        <v>1.1326530612244898</v>
      </c>
      <c r="AK173" s="17"/>
      <c r="AL173" s="17">
        <f t="shared" si="319"/>
        <v>2.232030081632653</v>
      </c>
      <c r="AM173" s="17"/>
      <c r="AN173" s="17">
        <v>3.3646831428571429</v>
      </c>
      <c r="AO173" s="28"/>
      <c r="AP173" s="28"/>
      <c r="AQ173" s="100">
        <f>AN173+(J173*'Economic Model'!C$30*'Economic Model'!C$33/1000)+('Economic Model'!K$61/100)</f>
        <v>4.4302231428571428</v>
      </c>
      <c r="AR173" s="128"/>
      <c r="AS173" s="100">
        <f>AQ173+('Economic Model'!K$58/100)</f>
        <v>5.0281067440692642</v>
      </c>
      <c r="AT173" s="128"/>
      <c r="AU173" s="128"/>
      <c r="AV173" s="98">
        <f t="shared" ref="AV173" si="520">Q173-AQ173</f>
        <v>0.10809923715858183</v>
      </c>
      <c r="AW173" s="98"/>
      <c r="AX173" s="98">
        <f t="shared" ref="AX173" si="521">Q173-AS173</f>
        <v>-0.48978436405353953</v>
      </c>
      <c r="AY173" s="98"/>
      <c r="AZ173" s="98">
        <f t="shared" ref="AZ173" si="522">S173-H173</f>
        <v>-0.29371964927610161</v>
      </c>
      <c r="BA173" s="98"/>
      <c r="BB173" s="98">
        <f t="shared" ref="BB173" si="523">H173-AN173</f>
        <v>-0.19606471477743748</v>
      </c>
      <c r="BC173" s="57"/>
    </row>
    <row r="174" spans="1:63" ht="12.75" customHeight="1" x14ac:dyDescent="0.4">
      <c r="A174" s="206">
        <v>43374</v>
      </c>
      <c r="B174" s="57"/>
      <c r="C174" s="58"/>
      <c r="D174" s="125">
        <f>'Returns per Gal.'!D174</f>
        <v>1.1963636170734058</v>
      </c>
      <c r="E174" s="126"/>
      <c r="F174" s="127">
        <f>'Returns per Gal.'!F174</f>
        <v>130.26136363636363</v>
      </c>
      <c r="G174" s="126"/>
      <c r="H174" s="125">
        <f>'Returns per Gal.'!H174</f>
        <v>3.2915909019383518</v>
      </c>
      <c r="I174" s="162"/>
      <c r="J174" s="125">
        <f>'Returns per Gal.'!J174</f>
        <v>5.05</v>
      </c>
      <c r="K174" s="346"/>
      <c r="L174" s="28"/>
      <c r="M174" s="100">
        <f>D174*'Economic Model'!C$30</f>
        <v>3.3498181278055359</v>
      </c>
      <c r="N174" s="100"/>
      <c r="O174" s="100">
        <f>F174/2000*'Economic Model'!C$32</f>
        <v>1.1072215909090908</v>
      </c>
      <c r="P174" s="100"/>
      <c r="Q174" s="100">
        <f t="shared" ref="Q174" si="524">M174+O174</f>
        <v>4.4570397187146265</v>
      </c>
      <c r="R174" s="100"/>
      <c r="S174" s="100">
        <f t="shared" ref="S174" si="525">Q174-X174+H174</f>
        <v>2.8213361175025051</v>
      </c>
      <c r="T174" s="112"/>
      <c r="U174" s="101"/>
      <c r="V174" s="100">
        <f>H174+(J174*'Economic Model'!C$30*'Economic Model'!C$33/1000)+('Economic Model'!K$61/100)</f>
        <v>4.3294109019383518</v>
      </c>
      <c r="W174" s="101"/>
      <c r="X174" s="100">
        <f>V174+('Economic Model'!K$58/100)</f>
        <v>4.9272945031504731</v>
      </c>
      <c r="Y174" s="129"/>
      <c r="Z174" s="101"/>
      <c r="AA174" s="100">
        <f t="shared" ref="AA174" si="526">Q174-V174</f>
        <v>0.12762881677627469</v>
      </c>
      <c r="AB174" s="101"/>
      <c r="AC174" s="100">
        <f t="shared" ref="AC174" si="527">Q174-X174</f>
        <v>-0.47025478443584667</v>
      </c>
      <c r="AD174" s="112"/>
      <c r="AE174" s="128"/>
      <c r="AF174" s="159">
        <f>AC174/('Economic Model'!H$14*(1-'Economic Model'!C$25/100))</f>
        <v>-0.14575587742340196</v>
      </c>
      <c r="AG174" s="57"/>
      <c r="AH174" s="57"/>
      <c r="AI174" s="28"/>
      <c r="AJ174" s="17">
        <v>1.1326530612244898</v>
      </c>
      <c r="AK174" s="17"/>
      <c r="AL174" s="17">
        <f t="shared" si="319"/>
        <v>2.2401417959183676</v>
      </c>
      <c r="AM174" s="17"/>
      <c r="AN174" s="17">
        <v>3.3727948571428574</v>
      </c>
      <c r="AO174" s="28"/>
      <c r="AP174" s="28"/>
      <c r="AQ174" s="100">
        <f>AN174+(J174*'Economic Model'!C$30*'Economic Model'!C$33/1000)+('Economic Model'!K$61/100)</f>
        <v>4.4106148571428569</v>
      </c>
      <c r="AR174" s="128"/>
      <c r="AS174" s="100">
        <f>AQ174+('Economic Model'!K$58/100)</f>
        <v>5.0084984583549783</v>
      </c>
      <c r="AT174" s="128"/>
      <c r="AU174" s="128"/>
      <c r="AV174" s="98">
        <f t="shared" ref="AV174" si="528">Q174-AQ174</f>
        <v>4.6424861571769505E-2</v>
      </c>
      <c r="AW174" s="98"/>
      <c r="AX174" s="98">
        <f t="shared" ref="AX174" si="529">Q174-AS174</f>
        <v>-0.55145873964035186</v>
      </c>
      <c r="AY174" s="98"/>
      <c r="AZ174" s="98">
        <f t="shared" ref="AZ174" si="530">S174-H174</f>
        <v>-0.47025478443584667</v>
      </c>
      <c r="BA174" s="98"/>
      <c r="BB174" s="98">
        <f t="shared" ref="BB174" si="531">H174-AN174</f>
        <v>-8.1203955204505629E-2</v>
      </c>
      <c r="BC174" s="57"/>
    </row>
    <row r="175" spans="1:63" ht="12.75" customHeight="1" x14ac:dyDescent="0.4">
      <c r="A175" s="206">
        <v>43405</v>
      </c>
      <c r="B175" s="57"/>
      <c r="C175" s="58"/>
      <c r="D175" s="125">
        <f>'Returns per Gal.'!D175</f>
        <v>1.2295000076293945</v>
      </c>
      <c r="E175" s="126"/>
      <c r="F175" s="127">
        <f>'Returns per Gal.'!F175</f>
        <v>133.48750000000001</v>
      </c>
      <c r="G175" s="126"/>
      <c r="H175" s="125">
        <f>'Returns per Gal.'!H175</f>
        <v>3.3720625042915344</v>
      </c>
      <c r="I175" s="162"/>
      <c r="J175" s="125">
        <f>'Returns per Gal.'!J175</f>
        <v>5.82</v>
      </c>
      <c r="K175" s="346"/>
      <c r="L175" s="28"/>
      <c r="M175" s="100">
        <f>D175*'Economic Model'!C$30</f>
        <v>3.4426000213623045</v>
      </c>
      <c r="N175" s="100"/>
      <c r="O175" s="100">
        <f>F175/2000*'Economic Model'!C$32</f>
        <v>1.1346437500000002</v>
      </c>
      <c r="P175" s="100"/>
      <c r="Q175" s="100">
        <f t="shared" ref="Q175" si="532">M175+O175</f>
        <v>4.5772437713623049</v>
      </c>
      <c r="R175" s="100"/>
      <c r="S175" s="100">
        <f t="shared" ref="S175" si="533">Q175-X175+H175</f>
        <v>2.8768601701501835</v>
      </c>
      <c r="T175" s="112"/>
      <c r="U175" s="101"/>
      <c r="V175" s="100">
        <f>H175+(J175*'Economic Model'!C$30*'Economic Model'!C$33/1000)+('Economic Model'!K$61/100)</f>
        <v>4.4745625042915345</v>
      </c>
      <c r="W175" s="101"/>
      <c r="X175" s="100">
        <f>V175+('Economic Model'!K$58/100)</f>
        <v>5.0724461055036558</v>
      </c>
      <c r="Y175" s="129"/>
      <c r="Z175" s="101"/>
      <c r="AA175" s="100">
        <f t="shared" ref="AA175" si="534">Q175-V175</f>
        <v>0.10268126707077041</v>
      </c>
      <c r="AB175" s="101"/>
      <c r="AC175" s="100">
        <f t="shared" ref="AC175" si="535">Q175-X175</f>
        <v>-0.49520233414135095</v>
      </c>
      <c r="AD175" s="112"/>
      <c r="AE175" s="128"/>
      <c r="AF175" s="159">
        <f>AC175/('Economic Model'!H$14*(1-'Economic Model'!C$25/100))</f>
        <v>-0.15348839204577211</v>
      </c>
      <c r="AG175" s="57"/>
      <c r="AH175" s="57"/>
      <c r="AI175" s="28"/>
      <c r="AJ175" s="17">
        <v>1.1326530612244898</v>
      </c>
      <c r="AK175" s="17"/>
      <c r="AL175" s="17">
        <f t="shared" si="319"/>
        <v>2.2482535102040817</v>
      </c>
      <c r="AM175" s="17"/>
      <c r="AN175" s="17">
        <v>3.3809065714285715</v>
      </c>
      <c r="AO175" s="28"/>
      <c r="AP175" s="28"/>
      <c r="AQ175" s="100">
        <f>AN175+(J175*'Economic Model'!C$30*'Economic Model'!C$33/1000)+('Economic Model'!K$61/100)</f>
        <v>4.4834065714285716</v>
      </c>
      <c r="AR175" s="128"/>
      <c r="AS175" s="100">
        <f>AQ175+('Economic Model'!K$58/100)</f>
        <v>5.0812901726406929</v>
      </c>
      <c r="AT175" s="128"/>
      <c r="AU175" s="128"/>
      <c r="AV175" s="98">
        <f t="shared" ref="AV175" si="536">Q175-AQ175</f>
        <v>9.3837199933733295E-2</v>
      </c>
      <c r="AW175" s="98"/>
      <c r="AX175" s="98">
        <f t="shared" ref="AX175" si="537">Q175-AS175</f>
        <v>-0.50404640127838807</v>
      </c>
      <c r="AY175" s="98"/>
      <c r="AZ175" s="98">
        <f t="shared" ref="AZ175" si="538">S175-H175</f>
        <v>-0.49520233414135095</v>
      </c>
      <c r="BA175" s="98"/>
      <c r="BB175" s="98">
        <f t="shared" ref="BB175" si="539">H175-AN175</f>
        <v>-8.8440671370371149E-3</v>
      </c>
      <c r="BC175" s="57"/>
    </row>
    <row r="176" spans="1:63" ht="12.75" customHeight="1" x14ac:dyDescent="0.4">
      <c r="A176" s="75">
        <v>43435</v>
      </c>
      <c r="B176" s="71"/>
      <c r="C176" s="63"/>
      <c r="D176" s="136">
        <f>'Returns per Gal.'!D176</f>
        <v>1.1594117704559774</v>
      </c>
      <c r="E176" s="137"/>
      <c r="F176" s="138">
        <f>'Returns per Gal.'!F176</f>
        <v>165.1764705882353</v>
      </c>
      <c r="G176" s="137"/>
      <c r="H176" s="136">
        <f>'Returns per Gal.'!H176</f>
        <v>3.4561397152788498</v>
      </c>
      <c r="I176" s="309"/>
      <c r="J176" s="136">
        <f>'Returns per Gal.'!J176</f>
        <v>6.35</v>
      </c>
      <c r="K176" s="354"/>
      <c r="L176" s="30"/>
      <c r="M176" s="104">
        <f>D176*'Economic Model'!C$30</f>
        <v>3.2463529572767365</v>
      </c>
      <c r="N176" s="104"/>
      <c r="O176" s="104">
        <f>F176/2000*'Economic Model'!C$32</f>
        <v>1.4040000000000001</v>
      </c>
      <c r="P176" s="104"/>
      <c r="Q176" s="104">
        <f t="shared" ref="Q176:Q177" si="540">M176+O176</f>
        <v>4.6503529572767368</v>
      </c>
      <c r="R176" s="104"/>
      <c r="S176" s="104">
        <f t="shared" ref="S176:S177" si="541">Q176-X176+H176</f>
        <v>2.905449356064616</v>
      </c>
      <c r="T176" s="114"/>
      <c r="U176" s="105"/>
      <c r="V176" s="104">
        <f>H176+(J176*'Economic Model'!C$30*'Economic Model'!C$33/1000)+('Economic Model'!K$61/100)</f>
        <v>4.6031597152788493</v>
      </c>
      <c r="W176" s="105"/>
      <c r="X176" s="104">
        <f>V176+('Economic Model'!K$58/100)</f>
        <v>5.2010433164909706</v>
      </c>
      <c r="Y176" s="140"/>
      <c r="Z176" s="105"/>
      <c r="AA176" s="104">
        <f t="shared" ref="AA176:AA177" si="542">Q176-V176</f>
        <v>4.7193241997887547E-2</v>
      </c>
      <c r="AB176" s="105"/>
      <c r="AC176" s="104">
        <f t="shared" ref="AC176:AC177" si="543">Q176-X176</f>
        <v>-0.55069035921423382</v>
      </c>
      <c r="AD176" s="114"/>
      <c r="AE176" s="139"/>
      <c r="AF176" s="160">
        <f>AC176/('Economic Model'!H$14*(1-'Economic Model'!C$25/100))</f>
        <v>-0.17068695343987339</v>
      </c>
      <c r="AG176" s="71"/>
      <c r="AH176" s="71"/>
      <c r="AI176" s="30"/>
      <c r="AJ176" s="72">
        <v>1.1326530612244898</v>
      </c>
      <c r="AK176" s="72"/>
      <c r="AL176" s="72">
        <f t="shared" si="319"/>
        <v>2.2563652244897963</v>
      </c>
      <c r="AM176" s="72"/>
      <c r="AN176" s="72">
        <v>3.3890182857142861</v>
      </c>
      <c r="AO176" s="30"/>
      <c r="AP176" s="30"/>
      <c r="AQ176" s="104">
        <f>AN176+(J176*'Economic Model'!C$30*'Economic Model'!C$33/1000)+('Economic Model'!K$61/100)</f>
        <v>4.5360382857142856</v>
      </c>
      <c r="AR176" s="139"/>
      <c r="AS176" s="104">
        <f>AQ176+('Economic Model'!K$58/100)</f>
        <v>5.1339218869264069</v>
      </c>
      <c r="AT176" s="139"/>
      <c r="AU176" s="139"/>
      <c r="AV176" s="99">
        <f t="shared" ref="AV176:AV177" si="544">Q176-AQ176</f>
        <v>0.11431467156245123</v>
      </c>
      <c r="AW176" s="99"/>
      <c r="AX176" s="99">
        <f t="shared" ref="AX176:AX177" si="545">Q176-AS176</f>
        <v>-0.48356892964967013</v>
      </c>
      <c r="AY176" s="99"/>
      <c r="AZ176" s="99">
        <f t="shared" ref="AZ176:AZ177" si="546">S176-H176</f>
        <v>-0.55069035921423382</v>
      </c>
      <c r="BA176" s="99"/>
      <c r="BB176" s="99">
        <f t="shared" ref="BB176:BB177" si="547">H176-AN176</f>
        <v>6.7121429564563684E-2</v>
      </c>
      <c r="BC176" s="71"/>
    </row>
    <row r="177" spans="1:63" ht="13.15" x14ac:dyDescent="0.4">
      <c r="A177" s="338">
        <v>43466</v>
      </c>
      <c r="B177" s="69"/>
      <c r="C177" s="316"/>
      <c r="D177" s="152">
        <f>'Returns per Gal.'!D177</f>
        <v>1.1721428717885698</v>
      </c>
      <c r="E177" s="153"/>
      <c r="F177" s="154">
        <f>'Returns per Gal.'!F177</f>
        <v>155.14285714285714</v>
      </c>
      <c r="G177" s="153"/>
      <c r="H177" s="152">
        <f>'Returns per Gal.'!H177</f>
        <v>3.5409523873102096</v>
      </c>
      <c r="I177" s="343"/>
      <c r="J177" s="152">
        <f>'Returns per Gal.'!J177</f>
        <v>5.66</v>
      </c>
      <c r="K177" s="344"/>
      <c r="L177" s="207"/>
      <c r="M177" s="108">
        <f>D177*'Economic Model'!C$30</f>
        <v>3.2820000410079953</v>
      </c>
      <c r="N177" s="108"/>
      <c r="O177" s="108">
        <f>F177/2000*'Economic Model'!C$32</f>
        <v>1.3187142857142857</v>
      </c>
      <c r="P177" s="108"/>
      <c r="Q177" s="108">
        <f t="shared" si="540"/>
        <v>4.6007143267222812</v>
      </c>
      <c r="R177" s="108"/>
      <c r="S177" s="108">
        <f t="shared" si="541"/>
        <v>2.9137707255101599</v>
      </c>
      <c r="T177" s="123"/>
      <c r="U177" s="109"/>
      <c r="V177" s="108">
        <f>H177+(J177*'Economic Model'!C$30*'Economic Model'!C$33/1000)+('Economic Model'!K$61/100)</f>
        <v>4.6300123873102095</v>
      </c>
      <c r="W177" s="109"/>
      <c r="X177" s="108">
        <f>V177+('Economic Model'!K$58/100)</f>
        <v>5.2278959885223308</v>
      </c>
      <c r="Y177" s="156"/>
      <c r="Z177" s="109"/>
      <c r="AA177" s="108">
        <f t="shared" si="542"/>
        <v>-2.9298060587928276E-2</v>
      </c>
      <c r="AB177" s="109"/>
      <c r="AC177" s="108">
        <f t="shared" si="543"/>
        <v>-0.62718166180004964</v>
      </c>
      <c r="AD177" s="123"/>
      <c r="AE177" s="157"/>
      <c r="AF177" s="161">
        <f>AC177/('Economic Model'!H$14*(1-'Economic Model'!C$25/100))</f>
        <v>-0.19439549887664076</v>
      </c>
      <c r="AG177" s="69"/>
      <c r="AH177" s="69"/>
      <c r="AI177" s="207"/>
      <c r="AJ177" s="317">
        <v>1.1326530612244898</v>
      </c>
      <c r="AK177" s="207"/>
      <c r="AL177" s="317">
        <f t="shared" si="319"/>
        <v>2.2644769387755104</v>
      </c>
      <c r="AM177" s="207"/>
      <c r="AN177" s="317">
        <v>3.3971300000000002</v>
      </c>
      <c r="AO177" s="207"/>
      <c r="AP177" s="207"/>
      <c r="AQ177" s="108">
        <f>AN177+(J177*'Economic Model'!C$30*'Economic Model'!C$33/1000)+('Economic Model'!K$61/100)</f>
        <v>4.4861899999999997</v>
      </c>
      <c r="AR177" s="157"/>
      <c r="AS177" s="108">
        <f>AQ177+('Economic Model'!K$58/100)</f>
        <v>5.084073601212121</v>
      </c>
      <c r="AT177" s="157"/>
      <c r="AU177" s="157"/>
      <c r="AV177" s="318">
        <f t="shared" si="544"/>
        <v>0.11452432672228152</v>
      </c>
      <c r="AW177" s="318"/>
      <c r="AX177" s="318">
        <f t="shared" si="545"/>
        <v>-0.48335927448983984</v>
      </c>
      <c r="AY177" s="318"/>
      <c r="AZ177" s="318">
        <f t="shared" si="546"/>
        <v>-0.62718166180004964</v>
      </c>
      <c r="BA177" s="318"/>
      <c r="BB177" s="318">
        <f t="shared" si="547"/>
        <v>0.14382238731020935</v>
      </c>
      <c r="BC177" s="319"/>
      <c r="BG177" s="15"/>
      <c r="BK177" s="298"/>
    </row>
    <row r="178" spans="1:63" ht="13.15" x14ac:dyDescent="0.4">
      <c r="A178" s="206">
        <v>43497</v>
      </c>
      <c r="B178" s="57"/>
      <c r="C178" s="58"/>
      <c r="D178" s="125">
        <f>'Returns per Gal.'!D178</f>
        <v>1.2102777693006728</v>
      </c>
      <c r="E178" s="162"/>
      <c r="F178" s="127">
        <f>'Returns per Gal.'!F178</f>
        <v>140</v>
      </c>
      <c r="G178" s="162"/>
      <c r="H178" s="125">
        <f>'Returns per Gal.'!H178</f>
        <v>3.5677430596616535</v>
      </c>
      <c r="I178" s="162"/>
      <c r="J178" s="125">
        <f>'Returns per Gal.'!J178</f>
        <v>5.36</v>
      </c>
      <c r="K178" s="345"/>
      <c r="L178" s="28"/>
      <c r="M178" s="100">
        <f>D178*'Economic Model'!C$30</f>
        <v>3.3887777540418837</v>
      </c>
      <c r="N178" s="100"/>
      <c r="O178" s="100">
        <f>F178/2000*'Economic Model'!C$32</f>
        <v>1.1900000000000002</v>
      </c>
      <c r="P178" s="100"/>
      <c r="Q178" s="100">
        <f t="shared" ref="Q178" si="548">M178+O178</f>
        <v>4.5787777540418837</v>
      </c>
      <c r="R178" s="100"/>
      <c r="S178" s="100">
        <f t="shared" ref="S178" si="549">Q178-X178+H178</f>
        <v>2.9170341528297623</v>
      </c>
      <c r="T178" s="112"/>
      <c r="U178" s="101"/>
      <c r="V178" s="100">
        <f>H178+(J178*'Economic Model'!C$30*'Economic Model'!C$33/1000)+('Economic Model'!K$61/100)</f>
        <v>4.6316030596616535</v>
      </c>
      <c r="W178" s="101"/>
      <c r="X178" s="100">
        <f>V178+('Economic Model'!K$58/100)</f>
        <v>5.2294866608737749</v>
      </c>
      <c r="Y178" s="129"/>
      <c r="Z178" s="101"/>
      <c r="AA178" s="100">
        <f t="shared" ref="AA178" si="550">Q178-V178</f>
        <v>-5.2825305619769836E-2</v>
      </c>
      <c r="AB178" s="101"/>
      <c r="AC178" s="100">
        <f t="shared" ref="AC178" si="551">Q178-X178</f>
        <v>-0.6507089068318912</v>
      </c>
      <c r="AD178" s="112"/>
      <c r="AE178" s="128"/>
      <c r="AF178" s="159">
        <f>AC178/('Economic Model'!H$14*(1-'Economic Model'!C$25/100))</f>
        <v>-0.20168778883618985</v>
      </c>
      <c r="AG178" s="57"/>
      <c r="AH178" s="57"/>
      <c r="AI178" s="28"/>
      <c r="AJ178" s="17">
        <v>1.1326530612244898</v>
      </c>
      <c r="AK178" s="28"/>
      <c r="AL178" s="17">
        <f t="shared" si="319"/>
        <v>2.2725886530612245</v>
      </c>
      <c r="AM178" s="28"/>
      <c r="AN178" s="17">
        <v>3.4052417142857143</v>
      </c>
      <c r="AO178" s="28"/>
      <c r="AP178" s="28"/>
      <c r="AQ178" s="100">
        <f>AN178+(J178*'Economic Model'!C$30*'Economic Model'!C$33/1000)+('Economic Model'!K$61/100)</f>
        <v>4.4691017142857143</v>
      </c>
      <c r="AR178" s="128"/>
      <c r="AS178" s="100">
        <f>AQ178+('Economic Model'!K$58/100)</f>
        <v>5.0669853154978357</v>
      </c>
      <c r="AT178" s="128"/>
      <c r="AU178" s="128"/>
      <c r="AV178" s="98">
        <f t="shared" ref="AV178" si="552">Q178-AQ178</f>
        <v>0.10967603975616935</v>
      </c>
      <c r="AW178" s="98"/>
      <c r="AX178" s="98">
        <f t="shared" ref="AX178" si="553">Q178-AS178</f>
        <v>-0.48820756145595201</v>
      </c>
      <c r="AY178" s="98"/>
      <c r="AZ178" s="98">
        <f t="shared" ref="AZ178" si="554">S178-H178</f>
        <v>-0.6507089068318912</v>
      </c>
      <c r="BA178" s="98"/>
      <c r="BB178" s="98">
        <f t="shared" ref="BB178" si="555">H178-AN178</f>
        <v>0.16250134537593919</v>
      </c>
      <c r="BC178" s="289"/>
      <c r="BG178" s="15"/>
      <c r="BK178" s="298"/>
    </row>
    <row r="179" spans="1:63" ht="13.15" x14ac:dyDescent="0.4">
      <c r="A179" s="206">
        <v>43525</v>
      </c>
      <c r="B179" s="57"/>
      <c r="C179" s="58"/>
      <c r="D179" s="125">
        <f>'Returns per Gal.'!D179</f>
        <v>1.3085714067731584</v>
      </c>
      <c r="E179" s="341"/>
      <c r="F179" s="127">
        <f>'Returns per Gal.'!F179</f>
        <v>135.77380952380952</v>
      </c>
      <c r="G179" s="342"/>
      <c r="H179" s="125">
        <f>'Returns per Gal.'!H179</f>
        <v>3.5518154672213962</v>
      </c>
      <c r="I179" s="341"/>
      <c r="J179" s="125">
        <f>'Returns per Gal.'!J179</f>
        <v>5.57</v>
      </c>
      <c r="K179" s="346"/>
      <c r="L179" s="28"/>
      <c r="M179" s="100">
        <f>D179*'Economic Model'!C$30</f>
        <v>3.6639999389648432</v>
      </c>
      <c r="N179" s="100"/>
      <c r="O179" s="100">
        <f>F179/2000*'Economic Model'!C$32</f>
        <v>1.154077380952381</v>
      </c>
      <c r="P179" s="100"/>
      <c r="Q179" s="100">
        <f t="shared" ref="Q179" si="556">M179+O179</f>
        <v>4.818077319917224</v>
      </c>
      <c r="R179" s="100"/>
      <c r="S179" s="100">
        <f t="shared" ref="S179" si="557">Q179-X179+H179</f>
        <v>3.1386937187051025</v>
      </c>
      <c r="T179" s="112"/>
      <c r="U179" s="101"/>
      <c r="V179" s="100">
        <f>H179+(J179*'Economic Model'!C$30*'Economic Model'!C$33/1000)+('Economic Model'!K$61/100)</f>
        <v>4.6333154672213963</v>
      </c>
      <c r="W179" s="101"/>
      <c r="X179" s="100">
        <f>V179+('Economic Model'!K$58/100)</f>
        <v>5.2311990684335177</v>
      </c>
      <c r="Y179" s="129"/>
      <c r="Z179" s="101"/>
      <c r="AA179" s="100">
        <f t="shared" ref="AA179" si="558">Q179-V179</f>
        <v>0.18476185269582768</v>
      </c>
      <c r="AB179" s="101"/>
      <c r="AC179" s="100">
        <f t="shared" ref="AC179" si="559">Q179-X179</f>
        <v>-0.41312174851629369</v>
      </c>
      <c r="AD179" s="112"/>
      <c r="AE179" s="128"/>
      <c r="AF179" s="159">
        <f>AC179/('Economic Model'!H$14*(1-'Economic Model'!C$25/100))</f>
        <v>-0.12804744349368138</v>
      </c>
      <c r="AG179" s="57"/>
      <c r="AH179" s="57"/>
      <c r="AI179" s="28"/>
      <c r="AJ179" s="17">
        <v>1.1326530612244898</v>
      </c>
      <c r="AK179" s="28"/>
      <c r="AL179" s="17">
        <f>AN179-AJ179</f>
        <v>2.280700367346939</v>
      </c>
      <c r="AM179" s="28"/>
      <c r="AN179" s="17">
        <v>3.4133534285714289</v>
      </c>
      <c r="AO179" s="28"/>
      <c r="AP179" s="28"/>
      <c r="AQ179" s="100">
        <f>AN179+(J179*'Economic Model'!C$30*'Economic Model'!C$33/1000)+('Economic Model'!K$61/100)</f>
        <v>4.494853428571429</v>
      </c>
      <c r="AR179" s="128"/>
      <c r="AS179" s="100">
        <f>AQ179+('Economic Model'!K$58/100)</f>
        <v>5.0927370297835504</v>
      </c>
      <c r="AT179" s="128"/>
      <c r="AU179" s="128"/>
      <c r="AV179" s="98">
        <f t="shared" ref="AV179" si="560">Q179-AQ179</f>
        <v>0.32322389134579499</v>
      </c>
      <c r="AW179" s="98"/>
      <c r="AX179" s="98">
        <f t="shared" ref="AX179" si="561">Q179-AS179</f>
        <v>-0.27465970986632637</v>
      </c>
      <c r="AY179" s="98"/>
      <c r="AZ179" s="98">
        <f t="shared" ref="AZ179" si="562">S179-H179</f>
        <v>-0.41312174851629369</v>
      </c>
      <c r="BA179" s="98"/>
      <c r="BB179" s="98">
        <f t="shared" ref="BB179" si="563">H179-AN179</f>
        <v>0.13846203864996731</v>
      </c>
      <c r="BC179" s="289"/>
      <c r="BG179" s="15"/>
      <c r="BK179" s="298"/>
    </row>
    <row r="180" spans="1:63" ht="13.15" x14ac:dyDescent="0.4">
      <c r="A180" s="206">
        <v>43556</v>
      </c>
      <c r="B180" s="57"/>
      <c r="C180" s="58"/>
      <c r="D180" s="125">
        <f>'Returns per Gal.'!D180</f>
        <v>1.3038636202161962</v>
      </c>
      <c r="E180" s="126"/>
      <c r="F180" s="127">
        <f>'Returns per Gal.'!F180</f>
        <v>134.26136363636363</v>
      </c>
      <c r="G180" s="126"/>
      <c r="H180" s="125">
        <f>'Returns per Gal.'!H180</f>
        <v>3.4867613561586897</v>
      </c>
      <c r="I180" s="162"/>
      <c r="J180" s="125">
        <f>'Returns per Gal.'!J180</f>
        <v>4.9400000000000004</v>
      </c>
      <c r="K180" s="346"/>
      <c r="L180" s="28"/>
      <c r="M180" s="100">
        <f>D180*'Economic Model'!C$30</f>
        <v>3.6508181366053489</v>
      </c>
      <c r="N180" s="100"/>
      <c r="O180" s="100">
        <f>F180/2000*'Economic Model'!C$32</f>
        <v>1.1412215909090908</v>
      </c>
      <c r="P180" s="100"/>
      <c r="Q180" s="100">
        <f t="shared" ref="Q180" si="564">M180+O180</f>
        <v>4.7920397275144397</v>
      </c>
      <c r="R180" s="100"/>
      <c r="S180" s="100">
        <f t="shared" ref="S180" si="565">Q180-X180+H180</f>
        <v>3.1655761263023185</v>
      </c>
      <c r="T180" s="112"/>
      <c r="U180" s="101"/>
      <c r="V180" s="100">
        <f>H180+(J180*'Economic Model'!C$30*'Economic Model'!C$33/1000)+('Economic Model'!K$61/100)</f>
        <v>4.5153413561586895</v>
      </c>
      <c r="W180" s="101"/>
      <c r="X180" s="100">
        <f>V180+('Economic Model'!K$58/100)</f>
        <v>5.1132249573708108</v>
      </c>
      <c r="Y180" s="129"/>
      <c r="Z180" s="101"/>
      <c r="AA180" s="100">
        <f t="shared" ref="AA180" si="566">Q180-V180</f>
        <v>0.27669837135575026</v>
      </c>
      <c r="AB180" s="101"/>
      <c r="AC180" s="100">
        <f t="shared" ref="AC180" si="567">Q180-X180</f>
        <v>-0.3211852298563711</v>
      </c>
      <c r="AD180" s="112"/>
      <c r="AE180" s="128"/>
      <c r="AF180" s="159">
        <f>AC180/('Economic Model'!H$14*(1-'Economic Model'!C$25/100))</f>
        <v>-9.9551639967501437E-2</v>
      </c>
      <c r="AG180" s="57"/>
      <c r="AH180" s="57"/>
      <c r="AI180" s="28"/>
      <c r="AJ180" s="17">
        <v>1.1326530612244898</v>
      </c>
      <c r="AK180" s="28"/>
      <c r="AL180" s="17">
        <f t="shared" si="319"/>
        <v>2.2888120816326532</v>
      </c>
      <c r="AM180" s="28"/>
      <c r="AN180" s="17">
        <v>3.421465142857143</v>
      </c>
      <c r="AO180" s="28"/>
      <c r="AP180" s="28"/>
      <c r="AQ180" s="100">
        <f>AN180+(J180*'Economic Model'!C$30*'Economic Model'!C$33/1000)+('Economic Model'!K$61/100)</f>
        <v>4.4500451428571433</v>
      </c>
      <c r="AR180" s="128"/>
      <c r="AS180" s="100">
        <f>AQ180+('Economic Model'!K$58/100)</f>
        <v>5.0479287440692646</v>
      </c>
      <c r="AT180" s="128"/>
      <c r="AU180" s="128"/>
      <c r="AV180" s="98">
        <f t="shared" ref="AV180" si="568">Q180-AQ180</f>
        <v>0.34199458465729649</v>
      </c>
      <c r="AW180" s="98"/>
      <c r="AX180" s="98">
        <f t="shared" ref="AX180" si="569">Q180-AS180</f>
        <v>-0.25588901655482488</v>
      </c>
      <c r="AY180" s="98"/>
      <c r="AZ180" s="98">
        <f t="shared" ref="AZ180" si="570">S180-H180</f>
        <v>-0.3211852298563711</v>
      </c>
      <c r="BA180" s="98"/>
      <c r="BB180" s="98">
        <f t="shared" ref="BB180" si="571">H180-AN180</f>
        <v>6.5296213301546668E-2</v>
      </c>
      <c r="BC180" s="289"/>
      <c r="BG180" s="15"/>
      <c r="BK180" s="298"/>
    </row>
    <row r="181" spans="1:63" ht="13.15" x14ac:dyDescent="0.4">
      <c r="A181" s="206">
        <v>43586</v>
      </c>
      <c r="B181" s="57"/>
      <c r="C181" s="58"/>
      <c r="D181" s="125">
        <f>'Returns per Gal.'!D181</f>
        <v>1.25238094159535</v>
      </c>
      <c r="E181" s="126"/>
      <c r="F181" s="127">
        <f>'Returns per Gal.'!F181</f>
        <v>118.63095238095238</v>
      </c>
      <c r="G181" s="126"/>
      <c r="H181" s="125">
        <f>'Returns per Gal.'!H181</f>
        <v>3.6257142708415078</v>
      </c>
      <c r="I181" s="162"/>
      <c r="J181" s="125">
        <f>'Returns per Gal.'!J181</f>
        <v>4.74</v>
      </c>
      <c r="K181" s="346"/>
      <c r="L181" s="28"/>
      <c r="M181" s="100">
        <f>D181*'Economic Model'!C$30</f>
        <v>3.5066666364669796</v>
      </c>
      <c r="N181" s="100"/>
      <c r="O181" s="100">
        <f>F181/2000*'Economic Model'!C$32</f>
        <v>1.0083630952380953</v>
      </c>
      <c r="P181" s="100"/>
      <c r="Q181" s="100">
        <f t="shared" ref="Q181" si="572">M181+O181</f>
        <v>4.5150297317050754</v>
      </c>
      <c r="R181" s="100"/>
      <c r="S181" s="100">
        <f t="shared" ref="S181" si="573">Q181-X181+H181</f>
        <v>2.9053661304929541</v>
      </c>
      <c r="T181" s="112"/>
      <c r="U181" s="101"/>
      <c r="V181" s="100">
        <f>H181+(J181*'Economic Model'!C$30*'Economic Model'!C$33/1000)+('Economic Model'!K$61/100)</f>
        <v>4.6374942708415077</v>
      </c>
      <c r="W181" s="101"/>
      <c r="X181" s="100">
        <f>V181+('Economic Model'!K$58/100)</f>
        <v>5.235377872053629</v>
      </c>
      <c r="Y181" s="129"/>
      <c r="Z181" s="101"/>
      <c r="AA181" s="100">
        <f t="shared" ref="AA181" si="574">Q181-V181</f>
        <v>-0.12246453913643229</v>
      </c>
      <c r="AB181" s="101"/>
      <c r="AC181" s="100">
        <f t="shared" ref="AC181" si="575">Q181-X181</f>
        <v>-0.72034814034855366</v>
      </c>
      <c r="AD181" s="112"/>
      <c r="AE181" s="128"/>
      <c r="AF181" s="159">
        <f>AC181/('Economic Model'!H$14*(1-'Economic Model'!C$25/100))</f>
        <v>-0.2232725295347697</v>
      </c>
      <c r="AG181" s="57"/>
      <c r="AH181" s="57"/>
      <c r="AI181" s="28"/>
      <c r="AJ181" s="17">
        <v>1.1326530612244898</v>
      </c>
      <c r="AK181" s="28"/>
      <c r="AL181" s="17">
        <f t="shared" si="319"/>
        <v>2.2969237959183677</v>
      </c>
      <c r="AM181" s="28"/>
      <c r="AN181" s="17">
        <v>3.4295768571428575</v>
      </c>
      <c r="AO181" s="28"/>
      <c r="AP181" s="28"/>
      <c r="AQ181" s="100">
        <f>AN181+(J181*'Economic Model'!C$30*'Economic Model'!C$33/1000)+('Economic Model'!K$61/100)</f>
        <v>4.441356857142857</v>
      </c>
      <c r="AR181" s="128"/>
      <c r="AS181" s="100">
        <f>AQ181+('Economic Model'!K$58/100)</f>
        <v>5.0392404583549784</v>
      </c>
      <c r="AT181" s="128"/>
      <c r="AU181" s="128"/>
      <c r="AV181" s="98">
        <f t="shared" ref="AV181" si="576">Q181-AQ181</f>
        <v>7.3672874562218382E-2</v>
      </c>
      <c r="AW181" s="98"/>
      <c r="AX181" s="98">
        <f t="shared" ref="AX181" si="577">Q181-AS181</f>
        <v>-0.52421072664990298</v>
      </c>
      <c r="AY181" s="98"/>
      <c r="AZ181" s="98">
        <f t="shared" ref="AZ181" si="578">S181-H181</f>
        <v>-0.72034814034855366</v>
      </c>
      <c r="BA181" s="98"/>
      <c r="BB181" s="98">
        <f t="shared" ref="BB181" si="579">H181-AN181</f>
        <v>0.19613741369865023</v>
      </c>
      <c r="BC181" s="289"/>
      <c r="BG181" s="15"/>
      <c r="BK181" s="298"/>
    </row>
    <row r="182" spans="1:63" ht="13.15" x14ac:dyDescent="0.4">
      <c r="A182" s="206">
        <v>43617</v>
      </c>
      <c r="B182" s="57"/>
      <c r="C182" s="58"/>
      <c r="D182" s="125">
        <f>'Returns per Gal.'!D182</f>
        <v>1.4487500071525574</v>
      </c>
      <c r="E182" s="126"/>
      <c r="F182" s="127">
        <f>'Returns per Gal.'!F182</f>
        <v>130.94999999999999</v>
      </c>
      <c r="G182" s="126"/>
      <c r="H182" s="125">
        <f>'Returns per Gal.'!H182</f>
        <v>4.1613750010728836</v>
      </c>
      <c r="I182" s="162"/>
      <c r="J182" s="125">
        <f>'Returns per Gal.'!J182</f>
        <v>4.75</v>
      </c>
      <c r="K182" s="346"/>
      <c r="L182" s="28"/>
      <c r="M182" s="100">
        <f>D182*'Economic Model'!C$30</f>
        <v>4.0565000200271601</v>
      </c>
      <c r="N182" s="100"/>
      <c r="O182" s="100">
        <f>F182/2000*'Economic Model'!C$32</f>
        <v>1.1130749999999998</v>
      </c>
      <c r="P182" s="100"/>
      <c r="Q182" s="100">
        <f t="shared" ref="Q182" si="580">M182+O182</f>
        <v>5.1695750200271604</v>
      </c>
      <c r="R182" s="100"/>
      <c r="S182" s="100">
        <f t="shared" ref="S182" si="581">Q182-X182+H182</f>
        <v>3.559071418815039</v>
      </c>
      <c r="T182" s="112"/>
      <c r="U182" s="101"/>
      <c r="V182" s="100">
        <f>H182+(J182*'Economic Model'!C$30*'Economic Model'!C$33/1000)+('Economic Model'!K$61/100)</f>
        <v>5.1739950010728837</v>
      </c>
      <c r="W182" s="101"/>
      <c r="X182" s="100">
        <f>V182+('Economic Model'!K$58/100)</f>
        <v>5.771878602285005</v>
      </c>
      <c r="Y182" s="129"/>
      <c r="Z182" s="101"/>
      <c r="AA182" s="100">
        <f t="shared" ref="AA182" si="582">Q182-V182</f>
        <v>-4.4199810457232758E-3</v>
      </c>
      <c r="AB182" s="101"/>
      <c r="AC182" s="100">
        <f t="shared" ref="AC182" si="583">Q182-X182</f>
        <v>-0.60230358225784464</v>
      </c>
      <c r="AD182" s="112"/>
      <c r="AE182" s="128"/>
      <c r="AF182" s="159">
        <f>AC182/('Economic Model'!H$14*(1-'Economic Model'!C$25/100))</f>
        <v>-0.186684516591509</v>
      </c>
      <c r="AG182" s="57"/>
      <c r="AH182" s="57"/>
      <c r="AI182" s="28"/>
      <c r="AJ182" s="17">
        <v>1.1326530612244898</v>
      </c>
      <c r="AK182" s="28"/>
      <c r="AL182" s="17">
        <f t="shared" si="319"/>
        <v>2.3050355102040818</v>
      </c>
      <c r="AM182" s="28"/>
      <c r="AN182" s="17">
        <v>3.4376885714285716</v>
      </c>
      <c r="AO182" s="28"/>
      <c r="AP182" s="28"/>
      <c r="AQ182" s="100">
        <f>AN182+(J182*'Economic Model'!C$30*'Economic Model'!C$33/1000)+('Economic Model'!K$61/100)</f>
        <v>4.4503085714285717</v>
      </c>
      <c r="AR182" s="128"/>
      <c r="AS182" s="100">
        <f>AQ182+('Economic Model'!K$58/100)</f>
        <v>5.0481921726406931</v>
      </c>
      <c r="AT182" s="128"/>
      <c r="AU182" s="128"/>
      <c r="AV182" s="98">
        <f t="shared" ref="AV182" si="584">Q182-AQ182</f>
        <v>0.71926644859858868</v>
      </c>
      <c r="AW182" s="98"/>
      <c r="AX182" s="98">
        <f t="shared" ref="AX182" si="585">Q182-AS182</f>
        <v>0.12138284738646732</v>
      </c>
      <c r="AY182" s="98"/>
      <c r="AZ182" s="98">
        <f t="shared" ref="AZ182" si="586">S182-H182</f>
        <v>-0.60230358225784464</v>
      </c>
      <c r="BA182" s="98"/>
      <c r="BB182" s="98">
        <f t="shared" ref="BB182" si="587">H182-AN182</f>
        <v>0.72368642964431196</v>
      </c>
      <c r="BC182" s="289"/>
      <c r="BG182" s="15"/>
      <c r="BK182" s="298"/>
    </row>
    <row r="183" spans="1:63" ht="13.15" x14ac:dyDescent="0.4">
      <c r="A183" s="206">
        <v>43647</v>
      </c>
      <c r="B183" s="57"/>
      <c r="C183" s="58"/>
      <c r="D183" s="125">
        <f>'Returns per Gal.'!D183</f>
        <v>1.476818179542368</v>
      </c>
      <c r="E183" s="126"/>
      <c r="F183" s="127">
        <f>'Returns per Gal.'!F183</f>
        <v>131.46590909090909</v>
      </c>
      <c r="G183" s="126"/>
      <c r="H183" s="125">
        <f>'Returns per Gal.'!H183</f>
        <v>4.2723295390605927</v>
      </c>
      <c r="I183" s="162"/>
      <c r="J183" s="125">
        <f>'Returns per Gal.'!J183</f>
        <v>4.3499999999999996</v>
      </c>
      <c r="K183" s="346"/>
      <c r="L183" s="28"/>
      <c r="M183" s="100">
        <f>D183*'Economic Model'!C$30</f>
        <v>4.1350909027186304</v>
      </c>
      <c r="N183" s="100"/>
      <c r="O183" s="100">
        <f>F183/2000*'Economic Model'!C$32</f>
        <v>1.1174602272727274</v>
      </c>
      <c r="P183" s="100"/>
      <c r="Q183" s="100">
        <f t="shared" ref="Q183" si="588">M183+O183</f>
        <v>5.2525511299913576</v>
      </c>
      <c r="R183" s="100"/>
      <c r="S183" s="100">
        <f t="shared" ref="S183" si="589">Q183-X183+H183</f>
        <v>3.6756475287792361</v>
      </c>
      <c r="T183" s="112"/>
      <c r="U183" s="101"/>
      <c r="V183" s="100">
        <f>H183+(J183*'Economic Model'!C$30*'Economic Model'!C$33/1000)+('Economic Model'!K$61/100)</f>
        <v>5.2513495390605929</v>
      </c>
      <c r="W183" s="101"/>
      <c r="X183" s="100">
        <f>V183+('Economic Model'!K$58/100)</f>
        <v>5.8492331402727142</v>
      </c>
      <c r="Y183" s="129"/>
      <c r="Z183" s="101"/>
      <c r="AA183" s="100">
        <f t="shared" ref="AA183" si="590">Q183-V183</f>
        <v>1.2015909307647732E-3</v>
      </c>
      <c r="AB183" s="101"/>
      <c r="AC183" s="100">
        <f t="shared" ref="AC183" si="591">Q183-X183</f>
        <v>-0.59668201028135659</v>
      </c>
      <c r="AD183" s="112"/>
      <c r="AE183" s="128"/>
      <c r="AF183" s="159">
        <f>AC183/('Economic Model'!H$14*(1-'Economic Model'!C$25/100))</f>
        <v>-0.18494210549214121</v>
      </c>
      <c r="AG183" s="57"/>
      <c r="AH183" s="57"/>
      <c r="AI183" s="28"/>
      <c r="AJ183" s="17">
        <v>1.1326530612244898</v>
      </c>
      <c r="AK183" s="28"/>
      <c r="AL183" s="17">
        <f t="shared" si="319"/>
        <v>2.3131472244897959</v>
      </c>
      <c r="AM183" s="28"/>
      <c r="AN183" s="17">
        <v>3.4458002857142858</v>
      </c>
      <c r="AO183" s="28"/>
      <c r="AP183" s="28"/>
      <c r="AQ183" s="100">
        <f>AN183+(J183*'Economic Model'!C$30*'Economic Model'!C$33/1000)+('Economic Model'!K$61/100)</f>
        <v>4.4248202857142855</v>
      </c>
      <c r="AR183" s="128"/>
      <c r="AS183" s="100">
        <f>AQ183+('Economic Model'!K$58/100)</f>
        <v>5.0227038869264069</v>
      </c>
      <c r="AT183" s="128"/>
      <c r="AU183" s="128"/>
      <c r="AV183" s="98">
        <f t="shared" ref="AV183:AV184" si="592">Q183-AQ183</f>
        <v>0.82773084427707211</v>
      </c>
      <c r="AW183" s="98"/>
      <c r="AX183" s="98">
        <f t="shared" ref="AX183:AX184" si="593">Q183-AS183</f>
        <v>0.22984724306495075</v>
      </c>
      <c r="AY183" s="98"/>
      <c r="AZ183" s="98">
        <f t="shared" ref="AZ183:AZ184" si="594">S183-H183</f>
        <v>-0.59668201028135659</v>
      </c>
      <c r="BA183" s="98"/>
      <c r="BB183" s="98">
        <f t="shared" ref="BB183:BB184" si="595">H183-AN183</f>
        <v>0.82652925334630689</v>
      </c>
      <c r="BC183" s="289"/>
      <c r="BG183" s="15"/>
      <c r="BK183" s="298"/>
    </row>
    <row r="184" spans="1:63" ht="12.75" customHeight="1" x14ac:dyDescent="0.4">
      <c r="A184" s="206">
        <v>43678</v>
      </c>
      <c r="B184" s="57"/>
      <c r="C184" s="58"/>
      <c r="D184" s="125">
        <f>'Returns per Gal.'!D184</f>
        <v>1.3538636403734032</v>
      </c>
      <c r="E184" s="126"/>
      <c r="F184" s="127">
        <f>'Returns per Gal.'!F184</f>
        <v>126.82954545454545</v>
      </c>
      <c r="G184" s="126"/>
      <c r="H184" s="125">
        <f>'Returns per Gal.'!H184</f>
        <v>3.7810795588926838</v>
      </c>
      <c r="I184" s="162"/>
      <c r="J184" s="125">
        <f>'Returns per Gal.'!J184</f>
        <v>4.1100000000000003</v>
      </c>
      <c r="K184" s="346"/>
      <c r="L184" s="28"/>
      <c r="M184" s="100">
        <f>D184*'Economic Model'!C$30</f>
        <v>3.7908181930455287</v>
      </c>
      <c r="N184" s="100"/>
      <c r="O184" s="100">
        <f>F184/2000*'Economic Model'!C$32</f>
        <v>1.0780511363636363</v>
      </c>
      <c r="P184" s="100"/>
      <c r="Q184" s="100">
        <f t="shared" ref="Q184" si="596">M184+O184</f>
        <v>4.8688693294091649</v>
      </c>
      <c r="R184" s="100"/>
      <c r="S184" s="100">
        <f t="shared" ref="S184" si="597">Q184-X184+H184</f>
        <v>3.3121257281970435</v>
      </c>
      <c r="T184" s="112"/>
      <c r="U184" s="101"/>
      <c r="V184" s="100">
        <f>H184+(J184*'Economic Model'!C$30*'Economic Model'!C$33/1000)+('Economic Model'!K$61/100)</f>
        <v>4.7399395588926838</v>
      </c>
      <c r="W184" s="101"/>
      <c r="X184" s="100">
        <f>V184+('Economic Model'!K$58/100)</f>
        <v>5.3378231601048052</v>
      </c>
      <c r="Y184" s="129"/>
      <c r="Z184" s="101"/>
      <c r="AA184" s="100">
        <f t="shared" ref="AA184" si="598">Q184-V184</f>
        <v>0.12892977051648113</v>
      </c>
      <c r="AB184" s="101"/>
      <c r="AC184" s="100">
        <f t="shared" ref="AC184" si="599">Q184-X184</f>
        <v>-0.46895383069564023</v>
      </c>
      <c r="AD184" s="112"/>
      <c r="AE184" s="128"/>
      <c r="AF184" s="159">
        <f>AC184/('Economic Model'!H$14*(1-'Economic Model'!C$25/100))</f>
        <v>-0.14535264568569931</v>
      </c>
      <c r="AG184" s="57"/>
      <c r="AH184" s="57"/>
      <c r="AI184" s="28"/>
      <c r="AJ184" s="17">
        <v>1.1326530612244898</v>
      </c>
      <c r="AK184" s="28"/>
      <c r="AL184" s="17">
        <f t="shared" si="319"/>
        <v>2.3212589387755105</v>
      </c>
      <c r="AM184" s="28"/>
      <c r="AN184" s="17">
        <v>3.4539120000000003</v>
      </c>
      <c r="AO184" s="28"/>
      <c r="AP184" s="28"/>
      <c r="AQ184" s="100">
        <f>AN184+(J184*'Economic Model'!C$30*'Economic Model'!C$33/1000)+('Economic Model'!K$61/100)</f>
        <v>4.4127720000000004</v>
      </c>
      <c r="AR184" s="128"/>
      <c r="AS184" s="100">
        <f>AQ184+('Economic Model'!K$58/100)</f>
        <v>5.0106556012121217</v>
      </c>
      <c r="AT184" s="128"/>
      <c r="AU184" s="128"/>
      <c r="AV184" s="98">
        <f t="shared" si="592"/>
        <v>0.45609732940916459</v>
      </c>
      <c r="AW184" s="98"/>
      <c r="AX184" s="98">
        <f t="shared" si="593"/>
        <v>-0.14178627180295678</v>
      </c>
      <c r="AY184" s="98"/>
      <c r="AZ184" s="98">
        <f t="shared" si="594"/>
        <v>-0.46895383069564023</v>
      </c>
      <c r="BA184" s="98"/>
      <c r="BB184" s="98">
        <f t="shared" si="595"/>
        <v>0.32716755889268345</v>
      </c>
      <c r="BC184" s="289"/>
      <c r="BG184" s="15"/>
      <c r="BK184" s="298"/>
    </row>
    <row r="185" spans="1:63" ht="12.75" customHeight="1" x14ac:dyDescent="0.4">
      <c r="A185" s="206">
        <v>43709</v>
      </c>
      <c r="B185" s="57"/>
      <c r="C185" s="58"/>
      <c r="D185" s="125">
        <f>'Returns per Gal.'!D185</f>
        <v>1.3025000154972077</v>
      </c>
      <c r="E185" s="126"/>
      <c r="F185" s="127">
        <f>'Returns per Gal.'!F185</f>
        <v>130.72499999999999</v>
      </c>
      <c r="G185" s="126"/>
      <c r="H185" s="125">
        <f>'Returns per Gal.'!H185</f>
        <v>3.6517812460660934</v>
      </c>
      <c r="I185" s="162"/>
      <c r="J185" s="125">
        <f>'Returns per Gal.'!J185</f>
        <v>4.6100000000000003</v>
      </c>
      <c r="K185" s="346"/>
      <c r="L185" s="28"/>
      <c r="M185" s="100">
        <f>D185*'Economic Model'!C$30</f>
        <v>3.6470000433921812</v>
      </c>
      <c r="N185" s="100"/>
      <c r="O185" s="100">
        <f>F185/2000*'Economic Model'!C$32</f>
        <v>1.1111625000000001</v>
      </c>
      <c r="P185" s="100"/>
      <c r="Q185" s="100">
        <f t="shared" ref="Q185" si="600">M185+O185</f>
        <v>4.7581625433921815</v>
      </c>
      <c r="R185" s="100"/>
      <c r="S185" s="100">
        <f t="shared" ref="S185" si="601">Q185-X185+H185</f>
        <v>3.1594189421800598</v>
      </c>
      <c r="T185" s="112"/>
      <c r="U185" s="101"/>
      <c r="V185" s="100">
        <f>H185+(J185*'Economic Model'!C$30*'Economic Model'!C$33/1000)+('Economic Model'!K$61/100)</f>
        <v>4.6526412460660937</v>
      </c>
      <c r="W185" s="101"/>
      <c r="X185" s="100">
        <f>V185+('Economic Model'!K$58/100)</f>
        <v>5.2505248472782151</v>
      </c>
      <c r="Y185" s="129"/>
      <c r="Z185" s="101"/>
      <c r="AA185" s="100">
        <f t="shared" ref="AA185" si="602">Q185-V185</f>
        <v>0.10552129732608773</v>
      </c>
      <c r="AB185" s="101"/>
      <c r="AC185" s="100">
        <f t="shared" ref="AC185" si="603">Q185-X185</f>
        <v>-0.49236230388603364</v>
      </c>
      <c r="AD185" s="112"/>
      <c r="AE185" s="128"/>
      <c r="AF185" s="159">
        <f>AC185/('Economic Model'!H$14*(1-'Economic Model'!C$25/100))</f>
        <v>-0.15260812221019907</v>
      </c>
      <c r="AG185" s="57"/>
      <c r="AH185" s="57"/>
      <c r="AI185" s="28"/>
      <c r="AJ185" s="17">
        <v>1.106060606060606</v>
      </c>
      <c r="AK185" s="17"/>
      <c r="AL185" s="17">
        <f t="shared" ref="AL185:AL208" si="604">AN185-AJ185</f>
        <v>2.4043095959595959</v>
      </c>
      <c r="AM185" s="17"/>
      <c r="AN185" s="17">
        <v>3.5103702020202019</v>
      </c>
      <c r="AO185" s="28"/>
      <c r="AP185" s="28"/>
      <c r="AQ185" s="100">
        <f>AN185+(J185*'Economic Model'!C$30*'Economic Model'!C$33/1000)+('Economic Model'!K$61/100)</f>
        <v>4.5112302020202018</v>
      </c>
      <c r="AR185" s="128"/>
      <c r="AS185" s="100">
        <f>AQ185+('Economic Model'!K$58/100)</f>
        <v>5.1091138032323231</v>
      </c>
      <c r="AT185" s="128"/>
      <c r="AU185" s="128"/>
      <c r="AV185" s="98">
        <f t="shared" ref="AV185" si="605">Q185-AQ185</f>
        <v>0.24693234137197972</v>
      </c>
      <c r="AW185" s="98"/>
      <c r="AX185" s="98">
        <f t="shared" ref="AX185" si="606">Q185-AS185</f>
        <v>-0.35095125984014164</v>
      </c>
      <c r="AY185" s="98"/>
      <c r="AZ185" s="98">
        <f t="shared" ref="AZ185" si="607">S185-H185</f>
        <v>-0.49236230388603364</v>
      </c>
      <c r="BA185" s="98"/>
      <c r="BB185" s="98">
        <f t="shared" ref="BB185" si="608">H185-AN185</f>
        <v>0.14141104404589155</v>
      </c>
      <c r="BC185" s="57"/>
    </row>
    <row r="186" spans="1:63" ht="12.75" customHeight="1" x14ac:dyDescent="0.4">
      <c r="A186" s="206">
        <v>43739</v>
      </c>
      <c r="B186" s="57"/>
      <c r="C186" s="58"/>
      <c r="D186" s="125">
        <f>'Returns per Gal.'!D186</f>
        <v>1.4821428599811735</v>
      </c>
      <c r="E186" s="126"/>
      <c r="F186" s="127">
        <f>'Returns per Gal.'!F186</f>
        <v>139.82142857142858</v>
      </c>
      <c r="G186" s="126"/>
      <c r="H186" s="125">
        <f>'Returns per Gal.'!H186</f>
        <v>3.8441250085830689</v>
      </c>
      <c r="I186" s="162"/>
      <c r="J186" s="125">
        <f>'Returns per Gal.'!J186</f>
        <v>4.6900000000000004</v>
      </c>
      <c r="K186" s="346"/>
      <c r="L186" s="28"/>
      <c r="M186" s="100">
        <f>D186*'Economic Model'!C$30</f>
        <v>4.1500000079472859</v>
      </c>
      <c r="N186" s="100"/>
      <c r="O186" s="100">
        <f>F186/2000*'Economic Model'!C$32</f>
        <v>1.188482142857143</v>
      </c>
      <c r="P186" s="100"/>
      <c r="Q186" s="100">
        <f t="shared" ref="Q186:Q187" si="609">M186+O186</f>
        <v>5.3384821508044293</v>
      </c>
      <c r="R186" s="100"/>
      <c r="S186" s="100">
        <f t="shared" ref="S186:S187" si="610">Q186-X186+H186</f>
        <v>3.7330185495923076</v>
      </c>
      <c r="T186" s="112"/>
      <c r="U186" s="101"/>
      <c r="V186" s="100">
        <f>H186+(J186*'Economic Model'!C$30*'Economic Model'!C$33/1000)+('Economic Model'!K$61/100)</f>
        <v>4.8517050085830693</v>
      </c>
      <c r="W186" s="101"/>
      <c r="X186" s="100">
        <f>V186+('Economic Model'!K$58/100)</f>
        <v>5.4495886097951907</v>
      </c>
      <c r="Y186" s="129"/>
      <c r="Z186" s="101"/>
      <c r="AA186" s="100">
        <f t="shared" ref="AA186:AA187" si="611">Q186-V186</f>
        <v>0.48677714222136004</v>
      </c>
      <c r="AB186" s="101"/>
      <c r="AC186" s="100">
        <f t="shared" ref="AC186:AC187" si="612">Q186-X186</f>
        <v>-0.11110645899076133</v>
      </c>
      <c r="AD186" s="112"/>
      <c r="AE186" s="128"/>
      <c r="AF186" s="159">
        <f>AC186/('Economic Model'!H$14*(1-'Economic Model'!C$25/100))</f>
        <v>-3.4437543122572793E-2</v>
      </c>
      <c r="AG186" s="57"/>
      <c r="AH186" s="57"/>
      <c r="AI186" s="28"/>
      <c r="AJ186" s="17">
        <v>1.106060606060606</v>
      </c>
      <c r="AK186" s="17"/>
      <c r="AL186" s="17">
        <f t="shared" si="604"/>
        <v>2.4130636363636366</v>
      </c>
      <c r="AM186" s="17"/>
      <c r="AN186" s="17">
        <v>3.5191242424242426</v>
      </c>
      <c r="AO186" s="28"/>
      <c r="AP186" s="28"/>
      <c r="AQ186" s="100">
        <f>AN186+(J186*'Economic Model'!C$30*'Economic Model'!C$33/1000)+('Economic Model'!K$61/100)</f>
        <v>4.5267042424242421</v>
      </c>
      <c r="AR186" s="128"/>
      <c r="AS186" s="100">
        <f>AQ186+('Economic Model'!K$58/100)</f>
        <v>5.1245878436363634</v>
      </c>
      <c r="AT186" s="128"/>
      <c r="AU186" s="128"/>
      <c r="AV186" s="98">
        <f t="shared" ref="AV186:AV187" si="613">Q186-AQ186</f>
        <v>0.81177790838018726</v>
      </c>
      <c r="AW186" s="98"/>
      <c r="AX186" s="98">
        <f t="shared" ref="AX186:AX187" si="614">Q186-AS186</f>
        <v>0.2138943071680659</v>
      </c>
      <c r="AY186" s="98"/>
      <c r="AZ186" s="98">
        <f t="shared" ref="AZ186:AZ187" si="615">S186-H186</f>
        <v>-0.11110645899076133</v>
      </c>
      <c r="BA186" s="98"/>
      <c r="BB186" s="98">
        <f t="shared" ref="BB186:BB187" si="616">H186-AN186</f>
        <v>0.32500076615882634</v>
      </c>
      <c r="BC186" s="57"/>
    </row>
    <row r="187" spans="1:63" ht="12.75" customHeight="1" x14ac:dyDescent="0.4">
      <c r="A187" s="206">
        <v>43770</v>
      </c>
      <c r="B187" s="57"/>
      <c r="C187" s="58"/>
      <c r="D187" s="125">
        <f>'Returns per Gal.'!D187</f>
        <v>1.4331578869568673</v>
      </c>
      <c r="E187" s="126"/>
      <c r="F187" s="127">
        <f>'Returns per Gal.'!F187</f>
        <v>138.44736842105263</v>
      </c>
      <c r="G187" s="126"/>
      <c r="H187" s="125">
        <f>'Returns per Gal.'!H187</f>
        <v>3.6492434172881274</v>
      </c>
      <c r="I187" s="162"/>
      <c r="J187" s="125">
        <f>'Returns per Gal.'!J187</f>
        <v>4.7300000000000004</v>
      </c>
      <c r="K187" s="346"/>
      <c r="L187" s="28"/>
      <c r="M187" s="100">
        <f>D187*'Economic Model'!C$30</f>
        <v>4.012842083479228</v>
      </c>
      <c r="N187" s="100"/>
      <c r="O187" s="100">
        <f>F187/2000*'Economic Model'!C$32</f>
        <v>1.1768026315789473</v>
      </c>
      <c r="P187" s="100"/>
      <c r="Q187" s="100">
        <f t="shared" si="609"/>
        <v>5.1896447150581757</v>
      </c>
      <c r="R187" s="100"/>
      <c r="S187" s="100">
        <f t="shared" si="610"/>
        <v>3.5808211138460542</v>
      </c>
      <c r="T187" s="112"/>
      <c r="U187" s="101"/>
      <c r="V187" s="100">
        <f>H187+(J187*'Economic Model'!C$30*'Economic Model'!C$33/1000)+('Economic Model'!K$61/100)</f>
        <v>4.6601834172881276</v>
      </c>
      <c r="W187" s="101"/>
      <c r="X187" s="100">
        <f>V187+('Economic Model'!K$58/100)</f>
        <v>5.2580670185002489</v>
      </c>
      <c r="Y187" s="129"/>
      <c r="Z187" s="101"/>
      <c r="AA187" s="100">
        <f t="shared" si="611"/>
        <v>0.52946129777004813</v>
      </c>
      <c r="AB187" s="101"/>
      <c r="AC187" s="100">
        <f t="shared" si="612"/>
        <v>-6.8422303442073229E-2</v>
      </c>
      <c r="AD187" s="112"/>
      <c r="AE187" s="128"/>
      <c r="AF187" s="159">
        <f>AC187/('Economic Model'!H$14*(1-'Economic Model'!C$25/100))</f>
        <v>-2.1207552168754543E-2</v>
      </c>
      <c r="AG187" s="57"/>
      <c r="AH187" s="57"/>
      <c r="AI187" s="28"/>
      <c r="AJ187" s="17">
        <v>1.106060606060606</v>
      </c>
      <c r="AK187" s="17"/>
      <c r="AL187" s="17">
        <f t="shared" si="604"/>
        <v>2.4218176767676769</v>
      </c>
      <c r="AM187" s="17"/>
      <c r="AN187" s="17">
        <v>3.5278782828282829</v>
      </c>
      <c r="AO187" s="28"/>
      <c r="AP187" s="28"/>
      <c r="AQ187" s="100">
        <f>AN187+(J187*'Economic Model'!C$30*'Economic Model'!C$33/1000)+('Economic Model'!K$61/100)</f>
        <v>4.5388182828282826</v>
      </c>
      <c r="AR187" s="128"/>
      <c r="AS187" s="100">
        <f>AQ187+('Economic Model'!K$58/100)</f>
        <v>5.136701884040404</v>
      </c>
      <c r="AT187" s="128"/>
      <c r="AU187" s="128"/>
      <c r="AV187" s="98">
        <f t="shared" si="613"/>
        <v>0.65082643222989311</v>
      </c>
      <c r="AW187" s="98"/>
      <c r="AX187" s="98">
        <f t="shared" si="614"/>
        <v>5.2942831017771752E-2</v>
      </c>
      <c r="AY187" s="98"/>
      <c r="AZ187" s="98">
        <f t="shared" si="615"/>
        <v>-6.8422303442073229E-2</v>
      </c>
      <c r="BA187" s="98"/>
      <c r="BB187" s="98">
        <f t="shared" si="616"/>
        <v>0.12136513445984454</v>
      </c>
      <c r="BC187" s="57"/>
    </row>
    <row r="188" spans="1:63" ht="12.75" customHeight="1" x14ac:dyDescent="0.4">
      <c r="A188" s="75">
        <v>43800</v>
      </c>
      <c r="B188" s="71"/>
      <c r="C188" s="63"/>
      <c r="D188" s="136">
        <f>'Returns per Gal.'!D188</f>
        <v>1.3645000159740448</v>
      </c>
      <c r="E188" s="137"/>
      <c r="F188" s="138">
        <f>'Returns per Gal.'!F188</f>
        <v>141.13749999999999</v>
      </c>
      <c r="G188" s="137"/>
      <c r="H188" s="136">
        <f>'Returns per Gal.'!H188</f>
        <v>3.7299374938011169</v>
      </c>
      <c r="I188" s="309"/>
      <c r="J188" s="136">
        <f>'Returns per Gal.'!J188</f>
        <v>4.84</v>
      </c>
      <c r="K188" s="354"/>
      <c r="L188" s="30"/>
      <c r="M188" s="104">
        <f>D188*'Economic Model'!C$30</f>
        <v>3.8206000447273252</v>
      </c>
      <c r="N188" s="104"/>
      <c r="O188" s="104">
        <f>F188/2000*'Economic Model'!C$32</f>
        <v>1.1996687500000001</v>
      </c>
      <c r="P188" s="104"/>
      <c r="Q188" s="104">
        <f t="shared" ref="Q188:Q189" si="617">M188+O188</f>
        <v>5.0202687947273255</v>
      </c>
      <c r="R188" s="104"/>
      <c r="S188" s="104">
        <f t="shared" ref="S188:S189" si="618">Q188-X188+H188</f>
        <v>3.4022051935152042</v>
      </c>
      <c r="T188" s="114"/>
      <c r="U188" s="105"/>
      <c r="V188" s="104">
        <f>H188+(J188*'Economic Model'!C$30*'Economic Model'!C$33/1000)+('Economic Model'!K$61/100)</f>
        <v>4.7501174938011168</v>
      </c>
      <c r="W188" s="105"/>
      <c r="X188" s="104">
        <f>V188+('Economic Model'!K$58/100)</f>
        <v>5.3480010950132382</v>
      </c>
      <c r="Y188" s="140"/>
      <c r="Z188" s="105"/>
      <c r="AA188" s="104">
        <f t="shared" ref="AA188:AA189" si="619">Q188-V188</f>
        <v>0.27015130092620865</v>
      </c>
      <c r="AB188" s="105"/>
      <c r="AC188" s="104">
        <f t="shared" ref="AC188:AC189" si="620">Q188-X188</f>
        <v>-0.32773230028591271</v>
      </c>
      <c r="AD188" s="114"/>
      <c r="AE188" s="139"/>
      <c r="AF188" s="160">
        <f>AC188/('Economic Model'!H$14*(1-'Economic Model'!C$25/100))</f>
        <v>-0.10158091011337665</v>
      </c>
      <c r="AG188" s="71"/>
      <c r="AH188" s="71"/>
      <c r="AI188" s="30"/>
      <c r="AJ188" s="72">
        <v>1.106060606060606</v>
      </c>
      <c r="AK188" s="72"/>
      <c r="AL188" s="72">
        <f t="shared" si="604"/>
        <v>2.4305717171717172</v>
      </c>
      <c r="AM188" s="72"/>
      <c r="AN188" s="72">
        <v>3.5366323232323231</v>
      </c>
      <c r="AO188" s="30"/>
      <c r="AP188" s="30"/>
      <c r="AQ188" s="104">
        <f>AN188+(J188*'Economic Model'!C$30*'Economic Model'!C$33/1000)+('Economic Model'!K$61/100)</f>
        <v>4.5568123232323225</v>
      </c>
      <c r="AR188" s="139"/>
      <c r="AS188" s="104">
        <f>AQ188+('Economic Model'!K$58/100)</f>
        <v>5.1546959244444439</v>
      </c>
      <c r="AT188" s="139"/>
      <c r="AU188" s="139"/>
      <c r="AV188" s="99">
        <f t="shared" ref="AV188:AV189" si="621">Q188-AQ188</f>
        <v>0.46345647149500291</v>
      </c>
      <c r="AW188" s="99"/>
      <c r="AX188" s="99">
        <f t="shared" ref="AX188:AX189" si="622">Q188-AS188</f>
        <v>-0.13442712971711845</v>
      </c>
      <c r="AY188" s="99"/>
      <c r="AZ188" s="99">
        <f t="shared" ref="AZ188:AZ189" si="623">S188-H188</f>
        <v>-0.32773230028591271</v>
      </c>
      <c r="BA188" s="99"/>
      <c r="BB188" s="99">
        <f t="shared" ref="BB188:BB189" si="624">H188-AN188</f>
        <v>0.19330517056879382</v>
      </c>
      <c r="BC188" s="71"/>
    </row>
    <row r="189" spans="1:63" ht="13.15" x14ac:dyDescent="0.4">
      <c r="A189" s="338">
        <v>43831</v>
      </c>
      <c r="B189" s="69"/>
      <c r="C189" s="316"/>
      <c r="D189" s="152">
        <f>'Returns per Gal.'!D189</f>
        <v>1.244523789201464</v>
      </c>
      <c r="E189" s="153"/>
      <c r="F189" s="154">
        <f>'Returns per Gal.'!F189</f>
        <v>141.91666666666666</v>
      </c>
      <c r="G189" s="153"/>
      <c r="H189" s="152">
        <f>'Returns per Gal.'!H189</f>
        <v>3.8147618884132024</v>
      </c>
      <c r="I189" s="343"/>
      <c r="J189" s="152">
        <f>'Returns per Gal.'!J189</f>
        <v>4.59</v>
      </c>
      <c r="K189" s="344"/>
      <c r="L189" s="207"/>
      <c r="M189" s="108">
        <f>D189*'Economic Model'!C$30</f>
        <v>3.484666609764099</v>
      </c>
      <c r="N189" s="108"/>
      <c r="O189" s="108">
        <f>F189/2000*'Economic Model'!C$32</f>
        <v>1.2062916666666665</v>
      </c>
      <c r="P189" s="108"/>
      <c r="Q189" s="108">
        <f t="shared" si="617"/>
        <v>4.6909582764307656</v>
      </c>
      <c r="R189" s="108"/>
      <c r="S189" s="108">
        <f t="shared" si="618"/>
        <v>3.0938946752186443</v>
      </c>
      <c r="T189" s="123"/>
      <c r="U189" s="109"/>
      <c r="V189" s="108">
        <f>H189+(J189*'Economic Model'!C$30*'Economic Model'!C$33/1000)+('Economic Model'!K$61/100)</f>
        <v>4.8139418884132024</v>
      </c>
      <c r="W189" s="109"/>
      <c r="X189" s="108">
        <f>V189+('Economic Model'!K$58/100)</f>
        <v>5.4118254896253237</v>
      </c>
      <c r="Y189" s="156"/>
      <c r="Z189" s="109"/>
      <c r="AA189" s="108">
        <f t="shared" si="619"/>
        <v>-0.12298361198243679</v>
      </c>
      <c r="AB189" s="109"/>
      <c r="AC189" s="108">
        <f t="shared" si="620"/>
        <v>-0.72086721319455815</v>
      </c>
      <c r="AD189" s="123"/>
      <c r="AE189" s="157"/>
      <c r="AF189" s="161">
        <f>AC189/('Economic Model'!H$14*(1-'Economic Model'!C$25/100))</f>
        <v>-0.22343341661262647</v>
      </c>
      <c r="AG189" s="69"/>
      <c r="AH189" s="69"/>
      <c r="AI189" s="207"/>
      <c r="AJ189" s="317">
        <v>1.106060606060606</v>
      </c>
      <c r="AK189" s="207"/>
      <c r="AL189" s="317">
        <f t="shared" si="604"/>
        <v>2.4393257575757579</v>
      </c>
      <c r="AM189" s="207"/>
      <c r="AN189" s="317">
        <v>3.5453863636363638</v>
      </c>
      <c r="AO189" s="207"/>
      <c r="AP189" s="207"/>
      <c r="AQ189" s="108">
        <f>AN189+(J189*'Economic Model'!C$30*'Economic Model'!C$33/1000)+('Economic Model'!K$61/100)</f>
        <v>4.5445663636363633</v>
      </c>
      <c r="AR189" s="157"/>
      <c r="AS189" s="108">
        <f>AQ189+('Economic Model'!K$58/100)</f>
        <v>5.1424499648484847</v>
      </c>
      <c r="AT189" s="157"/>
      <c r="AU189" s="157"/>
      <c r="AV189" s="318">
        <f t="shared" si="621"/>
        <v>0.14639191279440222</v>
      </c>
      <c r="AW189" s="318"/>
      <c r="AX189" s="318">
        <f t="shared" si="622"/>
        <v>-0.45149168841771914</v>
      </c>
      <c r="AY189" s="318"/>
      <c r="AZ189" s="318">
        <f t="shared" si="623"/>
        <v>-0.72086721319455815</v>
      </c>
      <c r="BA189" s="318"/>
      <c r="BB189" s="318">
        <f t="shared" si="624"/>
        <v>0.26937552477683857</v>
      </c>
      <c r="BC189" s="319"/>
      <c r="BG189" s="15"/>
      <c r="BK189" s="298"/>
    </row>
    <row r="190" spans="1:63" ht="13.15" x14ac:dyDescent="0.4">
      <c r="A190" s="206">
        <v>43862</v>
      </c>
      <c r="B190" s="57"/>
      <c r="C190" s="58"/>
      <c r="D190" s="125">
        <f>'Returns per Gal.'!D190</f>
        <v>1.2384210304210062</v>
      </c>
      <c r="E190" s="162"/>
      <c r="F190" s="127">
        <f>'Returns per Gal.'!F190</f>
        <v>143</v>
      </c>
      <c r="G190" s="162"/>
      <c r="H190" s="125">
        <f>'Returns per Gal.'!H190</f>
        <v>3.7578947364656554</v>
      </c>
      <c r="I190" s="162"/>
      <c r="J190" s="125">
        <f>'Returns per Gal.'!J190</f>
        <v>3.95</v>
      </c>
      <c r="K190" s="345"/>
      <c r="L190" s="28"/>
      <c r="M190" s="100">
        <f>D190*'Economic Model'!C$30</f>
        <v>3.467578885178817</v>
      </c>
      <c r="N190" s="100"/>
      <c r="O190" s="100">
        <f>F190/2000*'Economic Model'!C$32</f>
        <v>1.2154999999999998</v>
      </c>
      <c r="P190" s="100"/>
      <c r="Q190" s="100">
        <f t="shared" ref="Q190:Q191" si="625">M190+O190</f>
        <v>4.6830788851788165</v>
      </c>
      <c r="R190" s="100"/>
      <c r="S190" s="100">
        <f t="shared" ref="S190:S191" si="626">Q190-X190+H190</f>
        <v>3.1397752839666953</v>
      </c>
      <c r="T190" s="112"/>
      <c r="U190" s="101"/>
      <c r="V190" s="100">
        <f>H190+(J190*'Economic Model'!C$30*'Economic Model'!C$33/1000)+('Economic Model'!K$61/100)</f>
        <v>4.7033147364656553</v>
      </c>
      <c r="W190" s="101"/>
      <c r="X190" s="100">
        <f>V190+('Economic Model'!K$58/100)</f>
        <v>5.3011983376777767</v>
      </c>
      <c r="Y190" s="129"/>
      <c r="Z190" s="101"/>
      <c r="AA190" s="100">
        <f t="shared" ref="AA190:AA191" si="627">Q190-V190</f>
        <v>-2.0235851286838802E-2</v>
      </c>
      <c r="AB190" s="101"/>
      <c r="AC190" s="100">
        <f t="shared" ref="AC190:AC191" si="628">Q190-X190</f>
        <v>-0.61811945249896016</v>
      </c>
      <c r="AD190" s="112"/>
      <c r="AE190" s="128"/>
      <c r="AF190" s="159">
        <f>AC190/('Economic Model'!H$14*(1-'Economic Model'!C$25/100))</f>
        <v>-0.1915866592607729</v>
      </c>
      <c r="AG190" s="57"/>
      <c r="AH190" s="57"/>
      <c r="AI190" s="28"/>
      <c r="AJ190" s="17">
        <v>1.106060606060606</v>
      </c>
      <c r="AK190" s="28"/>
      <c r="AL190" s="17">
        <f t="shared" si="604"/>
        <v>2.4480797979797981</v>
      </c>
      <c r="AM190" s="28"/>
      <c r="AN190" s="17">
        <v>3.5541404040404041</v>
      </c>
      <c r="AO190" s="28"/>
      <c r="AP190" s="28"/>
      <c r="AQ190" s="100">
        <f>AN190+(J190*'Economic Model'!C$30*'Economic Model'!C$33/1000)+('Economic Model'!K$61/100)</f>
        <v>4.4995604040404036</v>
      </c>
      <c r="AR190" s="128"/>
      <c r="AS190" s="100">
        <f>AQ190+('Economic Model'!K$58/100)</f>
        <v>5.0974440052525249</v>
      </c>
      <c r="AT190" s="128"/>
      <c r="AU190" s="128"/>
      <c r="AV190" s="98">
        <f t="shared" ref="AV190:AV191" si="629">Q190-AQ190</f>
        <v>0.18351848113841296</v>
      </c>
      <c r="AW190" s="98"/>
      <c r="AX190" s="98">
        <f t="shared" ref="AX190:AX191" si="630">Q190-AS190</f>
        <v>-0.4143651200737084</v>
      </c>
      <c r="AY190" s="98"/>
      <c r="AZ190" s="98">
        <f t="shared" ref="AZ190:AZ191" si="631">S190-H190</f>
        <v>-0.61811945249896016</v>
      </c>
      <c r="BA190" s="98"/>
      <c r="BB190" s="98">
        <f t="shared" ref="BB190:BB191" si="632">H190-AN190</f>
        <v>0.20375433242525132</v>
      </c>
      <c r="BC190" s="289"/>
      <c r="BG190" s="15"/>
      <c r="BK190" s="298"/>
    </row>
    <row r="191" spans="1:63" ht="13.15" x14ac:dyDescent="0.4">
      <c r="A191" s="206">
        <v>43891</v>
      </c>
      <c r="B191" s="57"/>
      <c r="C191" s="58"/>
      <c r="D191" s="125">
        <f>'Returns per Gal.'!D191</f>
        <v>1.074285707303456</v>
      </c>
      <c r="E191" s="341"/>
      <c r="F191" s="127">
        <f>'Returns per Gal.'!F191</f>
        <v>147.04761904761904</v>
      </c>
      <c r="G191" s="342"/>
      <c r="H191" s="125">
        <f>'Returns per Gal.'!H191</f>
        <v>3.4467613620107822</v>
      </c>
      <c r="I191" s="341"/>
      <c r="J191" s="125">
        <f>'Returns per Gal.'!J191</f>
        <v>3.99</v>
      </c>
      <c r="K191" s="346"/>
      <c r="L191" s="28"/>
      <c r="M191" s="100">
        <f>D191*'Economic Model'!C$30</f>
        <v>3.0079999804496764</v>
      </c>
      <c r="N191" s="100"/>
      <c r="O191" s="100">
        <f>F191/2000*'Economic Model'!C$32</f>
        <v>1.2499047619047619</v>
      </c>
      <c r="P191" s="100"/>
      <c r="Q191" s="100">
        <f t="shared" si="625"/>
        <v>4.2579047423544383</v>
      </c>
      <c r="R191" s="100"/>
      <c r="S191" s="100">
        <f t="shared" si="626"/>
        <v>2.7112411411423172</v>
      </c>
      <c r="T191" s="112"/>
      <c r="U191" s="101"/>
      <c r="V191" s="100">
        <f>H191+(J191*'Economic Model'!C$30*'Economic Model'!C$33/1000)+('Economic Model'!K$61/100)</f>
        <v>4.3955413620107819</v>
      </c>
      <c r="W191" s="101"/>
      <c r="X191" s="100">
        <f>V191+('Economic Model'!K$58/100)</f>
        <v>4.9934249632229033</v>
      </c>
      <c r="Y191" s="129"/>
      <c r="Z191" s="101"/>
      <c r="AA191" s="100">
        <f t="shared" si="627"/>
        <v>-0.13763661965634366</v>
      </c>
      <c r="AB191" s="101"/>
      <c r="AC191" s="100">
        <f t="shared" si="628"/>
        <v>-0.73552022086846502</v>
      </c>
      <c r="AD191" s="112"/>
      <c r="AE191" s="128"/>
      <c r="AF191" s="159">
        <f>AC191/('Economic Model'!H$14*(1-'Economic Model'!C$25/100))</f>
        <v>-0.22797512902277103</v>
      </c>
      <c r="AG191" s="57"/>
      <c r="AH191" s="57"/>
      <c r="AI191" s="28"/>
      <c r="AJ191" s="17">
        <v>1.106060606060606</v>
      </c>
      <c r="AK191" s="28"/>
      <c r="AL191" s="17">
        <f t="shared" si="604"/>
        <v>2.4568338383838384</v>
      </c>
      <c r="AM191" s="28"/>
      <c r="AN191" s="17">
        <v>3.5628944444444444</v>
      </c>
      <c r="AO191" s="28"/>
      <c r="AP191" s="28"/>
      <c r="AQ191" s="100">
        <f>AN191+(J191*'Economic Model'!C$30*'Economic Model'!C$33/1000)+('Economic Model'!K$61/100)</f>
        <v>4.5116744444444441</v>
      </c>
      <c r="AR191" s="128"/>
      <c r="AS191" s="100">
        <f>AQ191+('Economic Model'!K$58/100)</f>
        <v>5.1095580456565655</v>
      </c>
      <c r="AT191" s="128"/>
      <c r="AU191" s="128"/>
      <c r="AV191" s="98">
        <f t="shared" si="629"/>
        <v>-0.25376970209000582</v>
      </c>
      <c r="AW191" s="98"/>
      <c r="AX191" s="98">
        <f t="shared" si="630"/>
        <v>-0.85165330330212718</v>
      </c>
      <c r="AY191" s="98"/>
      <c r="AZ191" s="98">
        <f t="shared" si="631"/>
        <v>-0.73552022086846502</v>
      </c>
      <c r="BA191" s="98"/>
      <c r="BB191" s="98">
        <f t="shared" si="632"/>
        <v>-0.11613308243366216</v>
      </c>
      <c r="BC191" s="289"/>
      <c r="BG191" s="15"/>
      <c r="BK191" s="298"/>
    </row>
    <row r="192" spans="1:63" ht="13.15" x14ac:dyDescent="0.4">
      <c r="A192" s="206">
        <v>43922</v>
      </c>
      <c r="B192" s="57"/>
      <c r="C192" s="58"/>
      <c r="D192" s="125">
        <f>'Returns per Gal.'!D192</f>
        <v>0.77250001105395227</v>
      </c>
      <c r="E192" s="126"/>
      <c r="F192" s="127">
        <f>'Returns per Gal.'!F192</f>
        <v>192.04545454545453</v>
      </c>
      <c r="G192" s="126"/>
      <c r="H192" s="125">
        <f>'Returns per Gal.'!H192</f>
        <v>2.9318181845274838</v>
      </c>
      <c r="I192" s="162"/>
      <c r="J192" s="125">
        <f>'Returns per Gal.'!J192</f>
        <v>3.76</v>
      </c>
      <c r="K192" s="346"/>
      <c r="L192" s="28"/>
      <c r="M192" s="100">
        <f>D192*'Economic Model'!C$30</f>
        <v>2.1630000309510664</v>
      </c>
      <c r="N192" s="100"/>
      <c r="O192" s="100">
        <f>F192/2000*'Economic Model'!C$32</f>
        <v>1.6323863636363634</v>
      </c>
      <c r="P192" s="100"/>
      <c r="Q192" s="100">
        <f t="shared" ref="Q192:Q194" si="633">M192+O192</f>
        <v>3.79538639458743</v>
      </c>
      <c r="R192" s="100"/>
      <c r="S192" s="100">
        <f t="shared" ref="S192:S194" si="634">Q192-X192+H192</f>
        <v>2.2680427933753089</v>
      </c>
      <c r="T192" s="112"/>
      <c r="U192" s="101"/>
      <c r="V192" s="100">
        <f>H192+(J192*'Economic Model'!C$30*'Economic Model'!C$33/1000)+('Economic Model'!K$61/100)</f>
        <v>3.8612781845274839</v>
      </c>
      <c r="W192" s="101"/>
      <c r="X192" s="100">
        <f>V192+('Economic Model'!K$58/100)</f>
        <v>4.4591617857396049</v>
      </c>
      <c r="Y192" s="129"/>
      <c r="Z192" s="101"/>
      <c r="AA192" s="100">
        <f t="shared" ref="AA192:AA194" si="635">Q192-V192</f>
        <v>-6.5891789940053958E-2</v>
      </c>
      <c r="AB192" s="101"/>
      <c r="AC192" s="100">
        <f t="shared" ref="AC192:AC194" si="636">Q192-X192</f>
        <v>-0.66377539115217488</v>
      </c>
      <c r="AD192" s="112"/>
      <c r="AE192" s="128"/>
      <c r="AF192" s="159">
        <f>AC192/('Economic Model'!H$14*(1-'Economic Model'!C$25/100))</f>
        <v>-0.20573775695980367</v>
      </c>
      <c r="AG192" s="57"/>
      <c r="AH192" s="57"/>
      <c r="AI192" s="28"/>
      <c r="AJ192" s="17">
        <v>1.106060606060606</v>
      </c>
      <c r="AK192" s="28"/>
      <c r="AL192" s="17">
        <f t="shared" si="604"/>
        <v>2.4655878787878787</v>
      </c>
      <c r="AM192" s="28"/>
      <c r="AN192" s="17">
        <v>3.5716484848484846</v>
      </c>
      <c r="AO192" s="28"/>
      <c r="AP192" s="28"/>
      <c r="AQ192" s="100">
        <f>AN192+(J192*'Economic Model'!C$30*'Economic Model'!C$33/1000)+('Economic Model'!K$61/100)</f>
        <v>4.5011084848484844</v>
      </c>
      <c r="AR192" s="128"/>
      <c r="AS192" s="100">
        <f>AQ192+('Economic Model'!K$58/100)</f>
        <v>5.0989920860606057</v>
      </c>
      <c r="AT192" s="128"/>
      <c r="AU192" s="128"/>
      <c r="AV192" s="98">
        <f t="shared" ref="AV192:AV194" si="637">Q192-AQ192</f>
        <v>-0.70572209026105437</v>
      </c>
      <c r="AW192" s="98"/>
      <c r="AX192" s="98">
        <f t="shared" ref="AX192:AX194" si="638">Q192-AS192</f>
        <v>-1.3036056914731757</v>
      </c>
      <c r="AY192" s="98"/>
      <c r="AZ192" s="98">
        <f t="shared" ref="AZ192:AZ194" si="639">S192-H192</f>
        <v>-0.66377539115217488</v>
      </c>
      <c r="BA192" s="98"/>
      <c r="BB192" s="98">
        <f t="shared" ref="BB192:BB194" si="640">H192-AN192</f>
        <v>-0.63983030032100086</v>
      </c>
      <c r="BC192" s="289"/>
      <c r="BG192" s="15"/>
      <c r="BK192" s="298"/>
    </row>
    <row r="193" spans="1:63" ht="13.15" x14ac:dyDescent="0.4">
      <c r="A193" s="206">
        <v>43952</v>
      </c>
      <c r="B193" s="57"/>
      <c r="C193" s="58"/>
      <c r="D193" s="125">
        <f>'Returns per Gal.'!D193</f>
        <v>0.99650000929832461</v>
      </c>
      <c r="E193" s="126"/>
      <c r="F193" s="127">
        <f>'Returns per Gal.'!F193</f>
        <v>143.33333333333334</v>
      </c>
      <c r="G193" s="126"/>
      <c r="H193" s="125">
        <f>'Returns per Gal.'!H193</f>
        <v>2.9458437502384185</v>
      </c>
      <c r="I193" s="162"/>
      <c r="J193" s="125">
        <f>'Returns per Gal.'!J193</f>
        <v>3.95</v>
      </c>
      <c r="K193" s="346"/>
      <c r="L193" s="28"/>
      <c r="M193" s="100">
        <f>D193*'Economic Model'!C$30</f>
        <v>2.7902000260353086</v>
      </c>
      <c r="N193" s="100"/>
      <c r="O193" s="100">
        <f>F193/2000*'Economic Model'!C$32</f>
        <v>1.2183333333333335</v>
      </c>
      <c r="P193" s="100"/>
      <c r="Q193" s="100">
        <f t="shared" si="633"/>
        <v>4.0085333593686423</v>
      </c>
      <c r="R193" s="100"/>
      <c r="S193" s="100">
        <f t="shared" si="634"/>
        <v>2.465229758156521</v>
      </c>
      <c r="T193" s="112"/>
      <c r="U193" s="101"/>
      <c r="V193" s="100">
        <f>H193+(J193*'Economic Model'!C$30*'Economic Model'!C$33/1000)+('Economic Model'!K$61/100)</f>
        <v>3.8912637502384184</v>
      </c>
      <c r="W193" s="101"/>
      <c r="X193" s="100">
        <f>V193+('Economic Model'!K$58/100)</f>
        <v>4.4891473514505398</v>
      </c>
      <c r="Y193" s="129"/>
      <c r="Z193" s="101"/>
      <c r="AA193" s="100">
        <f t="shared" si="635"/>
        <v>0.11726960913022388</v>
      </c>
      <c r="AB193" s="101"/>
      <c r="AC193" s="100">
        <f t="shared" si="636"/>
        <v>-0.48061399208189748</v>
      </c>
      <c r="AD193" s="112"/>
      <c r="AE193" s="128"/>
      <c r="AF193" s="159">
        <f>AC193/('Economic Model'!H$14*(1-'Economic Model'!C$25/100))</f>
        <v>-0.148966722798793</v>
      </c>
      <c r="AG193" s="57"/>
      <c r="AH193" s="57"/>
      <c r="AI193" s="28"/>
      <c r="AJ193" s="17">
        <v>1.106060606060606</v>
      </c>
      <c r="AK193" s="28"/>
      <c r="AL193" s="17">
        <f t="shared" si="604"/>
        <v>2.4743419191919194</v>
      </c>
      <c r="AM193" s="28"/>
      <c r="AN193" s="17">
        <v>3.5804025252525253</v>
      </c>
      <c r="AO193" s="28"/>
      <c r="AP193" s="28"/>
      <c r="AQ193" s="100">
        <f>AN193+(J193*'Economic Model'!C$30*'Economic Model'!C$33/1000)+('Economic Model'!K$61/100)</f>
        <v>4.5258225252525248</v>
      </c>
      <c r="AR193" s="128"/>
      <c r="AS193" s="100">
        <f>AQ193+('Economic Model'!K$58/100)</f>
        <v>5.1237061264646462</v>
      </c>
      <c r="AT193" s="128"/>
      <c r="AU193" s="128"/>
      <c r="AV193" s="98">
        <f t="shared" si="637"/>
        <v>-0.51728916588388252</v>
      </c>
      <c r="AW193" s="98"/>
      <c r="AX193" s="98">
        <f t="shared" si="638"/>
        <v>-1.1151727670960039</v>
      </c>
      <c r="AY193" s="98"/>
      <c r="AZ193" s="98">
        <f t="shared" si="639"/>
        <v>-0.48061399208189748</v>
      </c>
      <c r="BA193" s="98"/>
      <c r="BB193" s="98">
        <f t="shared" si="640"/>
        <v>-0.63455877501410685</v>
      </c>
      <c r="BC193" s="289"/>
      <c r="BG193" s="15"/>
      <c r="BK193" s="298"/>
    </row>
    <row r="194" spans="1:63" ht="13.15" x14ac:dyDescent="0.4">
      <c r="A194" s="206">
        <v>43983</v>
      </c>
      <c r="B194" s="57"/>
      <c r="C194" s="58"/>
      <c r="D194" s="125">
        <f>'Returns per Gal.'!D194</f>
        <v>1.1869047639483497</v>
      </c>
      <c r="E194" s="126"/>
      <c r="F194" s="127">
        <f>'Returns per Gal.'!F194</f>
        <v>127.48809523809524</v>
      </c>
      <c r="G194" s="126"/>
      <c r="H194" s="125">
        <f>'Returns per Gal.'!H194</f>
        <v>3.1045238082749504</v>
      </c>
      <c r="I194" s="162"/>
      <c r="J194" s="125">
        <f>'Returns per Gal.'!J194</f>
        <v>3.46</v>
      </c>
      <c r="K194" s="346"/>
      <c r="L194" s="28"/>
      <c r="M194" s="100">
        <f>D194*'Economic Model'!C$30</f>
        <v>3.3233333390553788</v>
      </c>
      <c r="N194" s="100"/>
      <c r="O194" s="100">
        <f>F194/2000*'Economic Model'!C$32</f>
        <v>1.0836488095238095</v>
      </c>
      <c r="P194" s="100"/>
      <c r="Q194" s="100">
        <f t="shared" si="633"/>
        <v>4.4069821485791882</v>
      </c>
      <c r="R194" s="100"/>
      <c r="S194" s="100">
        <f t="shared" si="634"/>
        <v>2.904838547367067</v>
      </c>
      <c r="T194" s="112"/>
      <c r="U194" s="101"/>
      <c r="V194" s="100">
        <f>H194+(J194*'Economic Model'!C$30*'Economic Model'!C$33/1000)+('Economic Model'!K$61/100)</f>
        <v>4.0087838082749503</v>
      </c>
      <c r="W194" s="101"/>
      <c r="X194" s="100">
        <f>V194+('Economic Model'!K$58/100)</f>
        <v>4.6066674094870717</v>
      </c>
      <c r="Y194" s="129"/>
      <c r="Z194" s="101"/>
      <c r="AA194" s="100">
        <f t="shared" si="635"/>
        <v>0.39819834030423795</v>
      </c>
      <c r="AB194" s="101"/>
      <c r="AC194" s="100">
        <f t="shared" si="636"/>
        <v>-0.19968526090788341</v>
      </c>
      <c r="AD194" s="112"/>
      <c r="AE194" s="128"/>
      <c r="AF194" s="159">
        <f>AC194/('Economic Model'!H$14*(1-'Economic Model'!C$25/100))</f>
        <v>-6.1892619438346431E-2</v>
      </c>
      <c r="AG194" s="57"/>
      <c r="AH194" s="57"/>
      <c r="AI194" s="28"/>
      <c r="AJ194" s="17">
        <v>1.106060606060606</v>
      </c>
      <c r="AK194" s="28"/>
      <c r="AL194" s="17">
        <f t="shared" si="604"/>
        <v>2.4830959595959596</v>
      </c>
      <c r="AM194" s="28"/>
      <c r="AN194" s="17">
        <v>3.5891565656565656</v>
      </c>
      <c r="AO194" s="28"/>
      <c r="AP194" s="28"/>
      <c r="AQ194" s="100">
        <f>AN194+(J194*'Economic Model'!C$30*'Economic Model'!C$33/1000)+('Economic Model'!K$61/100)</f>
        <v>4.4934165656565659</v>
      </c>
      <c r="AR194" s="128"/>
      <c r="AS194" s="100">
        <f>AQ194+('Economic Model'!K$58/100)</f>
        <v>5.0913001668686872</v>
      </c>
      <c r="AT194" s="128"/>
      <c r="AU194" s="128"/>
      <c r="AV194" s="98">
        <f t="shared" si="637"/>
        <v>-8.6434417077377645E-2</v>
      </c>
      <c r="AW194" s="98"/>
      <c r="AX194" s="98">
        <f t="shared" si="638"/>
        <v>-0.68431801828949901</v>
      </c>
      <c r="AY194" s="98"/>
      <c r="AZ194" s="98">
        <f t="shared" si="639"/>
        <v>-0.19968526090788341</v>
      </c>
      <c r="BA194" s="98"/>
      <c r="BB194" s="98">
        <f t="shared" si="640"/>
        <v>-0.48463275738161515</v>
      </c>
      <c r="BC194" s="289"/>
      <c r="BG194" s="15"/>
      <c r="BK194" s="298"/>
    </row>
    <row r="195" spans="1:63" ht="13.15" x14ac:dyDescent="0.4">
      <c r="A195" s="206">
        <v>44013</v>
      </c>
      <c r="B195" s="57"/>
      <c r="C195" s="58"/>
      <c r="D195" s="125">
        <f>'Returns per Gal.'!D195</f>
        <v>1.2840908847071908</v>
      </c>
      <c r="E195" s="126"/>
      <c r="F195" s="127">
        <f>'Returns per Gal.'!F195</f>
        <v>117.82954545454545</v>
      </c>
      <c r="G195" s="126"/>
      <c r="H195" s="125">
        <f>'Returns per Gal.'!H195</f>
        <v>3.1061363734982232</v>
      </c>
      <c r="I195" s="162"/>
      <c r="J195" s="125">
        <f>'Returns per Gal.'!J195</f>
        <v>3.49</v>
      </c>
      <c r="K195" s="346"/>
      <c r="L195" s="28"/>
      <c r="M195" s="100">
        <f>D195*'Economic Model'!C$30</f>
        <v>3.5954544771801338</v>
      </c>
      <c r="N195" s="100"/>
      <c r="O195" s="100">
        <f>F195/2000*'Economic Model'!C$32</f>
        <v>1.0015511363636362</v>
      </c>
      <c r="P195" s="100"/>
      <c r="Q195" s="100">
        <f t="shared" ref="Q195:Q197" si="641">M195+O195</f>
        <v>4.5970056135437698</v>
      </c>
      <c r="R195" s="100"/>
      <c r="S195" s="100">
        <f t="shared" ref="S195:S197" si="642">Q195-X195+H195</f>
        <v>3.0923420123316485</v>
      </c>
      <c r="T195" s="112"/>
      <c r="U195" s="101"/>
      <c r="V195" s="100">
        <f>H195+(J195*'Economic Model'!C$30*'Economic Model'!C$33/1000)+('Economic Model'!K$61/100)</f>
        <v>4.0129163734982232</v>
      </c>
      <c r="W195" s="101"/>
      <c r="X195" s="100">
        <f>V195+('Economic Model'!K$58/100)</f>
        <v>4.6107999747103445</v>
      </c>
      <c r="Y195" s="129"/>
      <c r="Z195" s="101"/>
      <c r="AA195" s="100">
        <f t="shared" ref="AA195:AA197" si="643">Q195-V195</f>
        <v>0.58408924004554663</v>
      </c>
      <c r="AB195" s="101"/>
      <c r="AC195" s="100">
        <f t="shared" ref="AC195:AC197" si="644">Q195-X195</f>
        <v>-1.3794361166574731E-2</v>
      </c>
      <c r="AD195" s="112"/>
      <c r="AE195" s="128"/>
      <c r="AF195" s="159">
        <f>AC195/('Economic Model'!H$14*(1-'Economic Model'!C$25/100))</f>
        <v>-4.2755741820712833E-3</v>
      </c>
      <c r="AG195" s="57"/>
      <c r="AH195" s="57"/>
      <c r="AI195" s="28"/>
      <c r="AJ195" s="17">
        <v>1.106060606060606</v>
      </c>
      <c r="AK195" s="28"/>
      <c r="AL195" s="17">
        <f t="shared" si="604"/>
        <v>2.4918499999999999</v>
      </c>
      <c r="AM195" s="28"/>
      <c r="AN195" s="17">
        <v>3.5979106060606059</v>
      </c>
      <c r="AO195" s="28"/>
      <c r="AP195" s="28"/>
      <c r="AQ195" s="100">
        <f>AN195+(J195*'Economic Model'!C$30*'Economic Model'!C$33/1000)+('Economic Model'!K$61/100)</f>
        <v>4.5046906060606053</v>
      </c>
      <c r="AR195" s="128"/>
      <c r="AS195" s="100">
        <f>AQ195+('Economic Model'!K$58/100)</f>
        <v>5.1025742072727267</v>
      </c>
      <c r="AT195" s="128"/>
      <c r="AU195" s="128"/>
      <c r="AV195" s="98">
        <f t="shared" ref="AV195:AV197" si="645">Q195-AQ195</f>
        <v>9.2315007483164457E-2</v>
      </c>
      <c r="AW195" s="98"/>
      <c r="AX195" s="98">
        <f t="shared" ref="AX195:AX197" si="646">Q195-AS195</f>
        <v>-0.50556859372895691</v>
      </c>
      <c r="AY195" s="98"/>
      <c r="AZ195" s="98">
        <f t="shared" ref="AZ195:AZ197" si="647">S195-H195</f>
        <v>-1.3794361166574731E-2</v>
      </c>
      <c r="BA195" s="98"/>
      <c r="BB195" s="98">
        <f t="shared" ref="BB195:BB197" si="648">H195-AN195</f>
        <v>-0.49177423256238262</v>
      </c>
      <c r="BC195" s="289"/>
      <c r="BG195" s="15"/>
      <c r="BK195" s="298"/>
    </row>
    <row r="196" spans="1:63" ht="12.75" customHeight="1" x14ac:dyDescent="0.4">
      <c r="A196" s="206">
        <v>44044</v>
      </c>
      <c r="B196" s="57"/>
      <c r="C196" s="58"/>
      <c r="D196" s="125">
        <f>'Returns per Gal.'!D196</f>
        <v>1.1823809544245403</v>
      </c>
      <c r="E196" s="126"/>
      <c r="F196" s="127">
        <f>'Returns per Gal.'!F196</f>
        <v>121.94047619047619</v>
      </c>
      <c r="G196" s="126"/>
      <c r="H196" s="125">
        <f>'Returns per Gal.'!H196</f>
        <v>3.0920833405994235</v>
      </c>
      <c r="I196" s="162"/>
      <c r="J196" s="125">
        <f>'Returns per Gal.'!J196</f>
        <v>4</v>
      </c>
      <c r="K196" s="346"/>
      <c r="L196" s="28"/>
      <c r="M196" s="100">
        <f>D196*'Economic Model'!C$30</f>
        <v>3.3106666723887126</v>
      </c>
      <c r="N196" s="100"/>
      <c r="O196" s="100">
        <f>F196/2000*'Economic Model'!C$32</f>
        <v>1.0364940476190476</v>
      </c>
      <c r="P196" s="100"/>
      <c r="Q196" s="100">
        <f t="shared" si="641"/>
        <v>4.3471607200077607</v>
      </c>
      <c r="R196" s="100"/>
      <c r="S196" s="100">
        <f t="shared" si="642"/>
        <v>2.7996571187956394</v>
      </c>
      <c r="T196" s="112"/>
      <c r="U196" s="101"/>
      <c r="V196" s="100">
        <f>H196+(J196*'Economic Model'!C$30*'Economic Model'!C$33/1000)+('Economic Model'!K$61/100)</f>
        <v>4.0417033405994234</v>
      </c>
      <c r="W196" s="101"/>
      <c r="X196" s="100">
        <f>V196+('Economic Model'!K$58/100)</f>
        <v>4.6395869418115447</v>
      </c>
      <c r="Y196" s="129"/>
      <c r="Z196" s="101"/>
      <c r="AA196" s="100">
        <f t="shared" si="643"/>
        <v>0.30545737940833728</v>
      </c>
      <c r="AB196" s="101"/>
      <c r="AC196" s="100">
        <f t="shared" si="644"/>
        <v>-0.29242622180378408</v>
      </c>
      <c r="AD196" s="112"/>
      <c r="AE196" s="128"/>
      <c r="AF196" s="159">
        <f>AC196/('Economic Model'!H$14*(1-'Economic Model'!C$25/100))</f>
        <v>-9.0637760531781728E-2</v>
      </c>
      <c r="AG196" s="57"/>
      <c r="AH196" s="57"/>
      <c r="AI196" s="28"/>
      <c r="AJ196" s="17">
        <v>1.106060606060606</v>
      </c>
      <c r="AK196" s="28"/>
      <c r="AL196" s="17">
        <f t="shared" si="604"/>
        <v>2.5006040404040406</v>
      </c>
      <c r="AM196" s="28"/>
      <c r="AN196" s="17">
        <v>3.6066646464646466</v>
      </c>
      <c r="AO196" s="28"/>
      <c r="AP196" s="28"/>
      <c r="AQ196" s="100">
        <f>AN196+(J196*'Economic Model'!C$30*'Economic Model'!C$33/1000)+('Economic Model'!K$61/100)</f>
        <v>4.556284646464646</v>
      </c>
      <c r="AR196" s="128"/>
      <c r="AS196" s="100">
        <f>AQ196+('Economic Model'!K$58/100)</f>
        <v>5.1541682476767674</v>
      </c>
      <c r="AT196" s="128"/>
      <c r="AU196" s="128"/>
      <c r="AV196" s="98">
        <f t="shared" si="645"/>
        <v>-0.20912392645688538</v>
      </c>
      <c r="AW196" s="98"/>
      <c r="AX196" s="98">
        <f t="shared" si="646"/>
        <v>-0.80700752766900674</v>
      </c>
      <c r="AY196" s="98"/>
      <c r="AZ196" s="98">
        <f t="shared" si="647"/>
        <v>-0.29242622180378408</v>
      </c>
      <c r="BA196" s="98"/>
      <c r="BB196" s="98">
        <f t="shared" si="648"/>
        <v>-0.5145813058652231</v>
      </c>
      <c r="BC196" s="289"/>
      <c r="BG196" s="15"/>
      <c r="BK196" s="298"/>
    </row>
    <row r="197" spans="1:63" ht="12.75" customHeight="1" x14ac:dyDescent="0.4">
      <c r="A197" s="206">
        <v>44075</v>
      </c>
      <c r="B197" s="57"/>
      <c r="C197" s="58"/>
      <c r="D197" s="125">
        <f>'Returns per Gal.'!D197</f>
        <v>1.3026190570422582</v>
      </c>
      <c r="E197" s="126"/>
      <c r="F197" s="127">
        <f>'Returns per Gal.'!F197</f>
        <v>138.1547619047619</v>
      </c>
      <c r="G197" s="126"/>
      <c r="H197" s="125">
        <f>'Returns per Gal.'!H197</f>
        <v>3.5054761966069541</v>
      </c>
      <c r="I197" s="162"/>
      <c r="J197" s="125">
        <f>'Returns per Gal.'!J197</f>
        <v>4.72</v>
      </c>
      <c r="K197" s="346"/>
      <c r="L197" s="28"/>
      <c r="M197" s="100">
        <f>D197*'Economic Model'!C$30</f>
        <v>3.6473333597183228</v>
      </c>
      <c r="N197" s="100"/>
      <c r="O197" s="100">
        <f>F197/2000*'Economic Model'!C$32</f>
        <v>1.1743154761904762</v>
      </c>
      <c r="P197" s="100"/>
      <c r="Q197" s="100">
        <f t="shared" si="641"/>
        <v>4.8216488359087988</v>
      </c>
      <c r="R197" s="100"/>
      <c r="S197" s="100">
        <f t="shared" si="642"/>
        <v>3.2136652346966774</v>
      </c>
      <c r="T197" s="112"/>
      <c r="U197" s="101"/>
      <c r="V197" s="100">
        <f>H197+(J197*'Economic Model'!C$30*'Economic Model'!C$33/1000)+('Economic Model'!K$61/100)</f>
        <v>4.5155761966069541</v>
      </c>
      <c r="W197" s="101"/>
      <c r="X197" s="100">
        <f>V197+('Economic Model'!K$58/100)</f>
        <v>5.1134597978190754</v>
      </c>
      <c r="Y197" s="129"/>
      <c r="Z197" s="101"/>
      <c r="AA197" s="100">
        <f t="shared" si="643"/>
        <v>0.3060726393018447</v>
      </c>
      <c r="AB197" s="101"/>
      <c r="AC197" s="100">
        <f t="shared" si="644"/>
        <v>-0.29181096191027667</v>
      </c>
      <c r="AD197" s="112"/>
      <c r="AE197" s="128"/>
      <c r="AF197" s="159">
        <f>AC197/('Economic Model'!H$14*(1-'Economic Model'!C$25/100))</f>
        <v>-9.0447060195305212E-2</v>
      </c>
      <c r="AG197" s="57"/>
      <c r="AH197" s="57"/>
      <c r="AI197" s="28"/>
      <c r="AJ197" s="17">
        <v>1.150259067357513</v>
      </c>
      <c r="AK197" s="17"/>
      <c r="AL197" s="17">
        <f t="shared" si="604"/>
        <v>2.390294777849741</v>
      </c>
      <c r="AM197" s="17"/>
      <c r="AN197" s="17">
        <v>3.540553845207254</v>
      </c>
      <c r="AO197" s="28"/>
      <c r="AP197" s="28"/>
      <c r="AQ197" s="100">
        <f>AN197+(J197*'Economic Model'!C$30*'Economic Model'!C$33/1000)+('Economic Model'!K$61/100)</f>
        <v>4.550653845207254</v>
      </c>
      <c r="AR197" s="128"/>
      <c r="AS197" s="100">
        <f>AQ197+('Economic Model'!K$58/100)</f>
        <v>5.1485374464193754</v>
      </c>
      <c r="AT197" s="128"/>
      <c r="AU197" s="128"/>
      <c r="AV197" s="98">
        <f t="shared" si="645"/>
        <v>0.27099499070154476</v>
      </c>
      <c r="AW197" s="98"/>
      <c r="AX197" s="98">
        <f t="shared" si="646"/>
        <v>-0.3268886105105766</v>
      </c>
      <c r="AY197" s="98"/>
      <c r="AZ197" s="98">
        <f t="shared" si="647"/>
        <v>-0.29181096191027667</v>
      </c>
      <c r="BA197" s="98"/>
      <c r="BB197" s="98">
        <f t="shared" si="648"/>
        <v>-3.5077648600299938E-2</v>
      </c>
      <c r="BC197" s="57"/>
      <c r="BG197" s="15"/>
      <c r="BK197" s="298"/>
    </row>
    <row r="198" spans="1:63" ht="12.75" customHeight="1" x14ac:dyDescent="0.4">
      <c r="A198" s="206">
        <v>44105</v>
      </c>
      <c r="B198" s="57"/>
      <c r="C198" s="58"/>
      <c r="D198" s="125">
        <f>'Returns per Gal.'!D198</f>
        <v>1.3699999792235238</v>
      </c>
      <c r="E198" s="126"/>
      <c r="F198" s="127">
        <f>'Returns per Gal.'!F198</f>
        <v>156.33333333333334</v>
      </c>
      <c r="G198" s="126"/>
      <c r="H198" s="125">
        <f>'Returns per Gal.'!H198</f>
        <v>3.8160714166504994</v>
      </c>
      <c r="I198" s="162"/>
      <c r="J198" s="125">
        <f>'Returns per Gal.'!J198</f>
        <v>4.3899999999999997</v>
      </c>
      <c r="K198" s="346"/>
      <c r="L198" s="28"/>
      <c r="M198" s="100">
        <f>D198*'Economic Model'!C$30</f>
        <v>3.8359999418258663</v>
      </c>
      <c r="N198" s="100"/>
      <c r="O198" s="100">
        <f>F198/2000*'Economic Model'!C$32</f>
        <v>1.3288333333333335</v>
      </c>
      <c r="P198" s="100"/>
      <c r="Q198" s="100">
        <f t="shared" ref="Q198:Q199" si="649">M198+O198</f>
        <v>5.1648332751592001</v>
      </c>
      <c r="R198" s="100"/>
      <c r="S198" s="100">
        <f t="shared" ref="S198:S199" si="650">Q198-X198+H198</f>
        <v>3.5845696739470791</v>
      </c>
      <c r="T198" s="112"/>
      <c r="U198" s="101"/>
      <c r="V198" s="100">
        <f>H198+(J198*'Economic Model'!C$30*'Economic Model'!C$33/1000)+('Economic Model'!K$61/100)</f>
        <v>4.798451416650499</v>
      </c>
      <c r="W198" s="101"/>
      <c r="X198" s="100">
        <f>V198+('Economic Model'!K$58/100)</f>
        <v>5.3963350178626204</v>
      </c>
      <c r="Y198" s="129"/>
      <c r="Z198" s="101"/>
      <c r="AA198" s="100">
        <f t="shared" ref="AA198:AA199" si="651">Q198-V198</f>
        <v>0.36638185850870109</v>
      </c>
      <c r="AB198" s="101"/>
      <c r="AC198" s="100">
        <f t="shared" ref="AC198:AC199" si="652">Q198-X198</f>
        <v>-0.23150174270342028</v>
      </c>
      <c r="AD198" s="112"/>
      <c r="AE198" s="128"/>
      <c r="AF198" s="159">
        <f>AC198/('Economic Model'!H$14*(1-'Economic Model'!C$25/100))</f>
        <v>-7.1754165506819914E-2</v>
      </c>
      <c r="AG198" s="57"/>
      <c r="AH198" s="57"/>
      <c r="AI198" s="28"/>
      <c r="AJ198" s="17">
        <v>1.150259067357513</v>
      </c>
      <c r="AK198" s="17"/>
      <c r="AL198" s="17">
        <f t="shared" si="604"/>
        <v>2.3988304883419689</v>
      </c>
      <c r="AM198" s="17"/>
      <c r="AN198" s="17">
        <v>3.5490895556994819</v>
      </c>
      <c r="AO198" s="28"/>
      <c r="AP198" s="28"/>
      <c r="AQ198" s="100">
        <f>AN198+(J198*'Economic Model'!C$30*'Economic Model'!C$33/1000)+('Economic Model'!K$61/100)</f>
        <v>4.5314695556994815</v>
      </c>
      <c r="AR198" s="128"/>
      <c r="AS198" s="100">
        <f>AQ198+('Economic Model'!K$58/100)</f>
        <v>5.1293531569116029</v>
      </c>
      <c r="AT198" s="128"/>
      <c r="AU198" s="128"/>
      <c r="AV198" s="98">
        <f t="shared" ref="AV198:AV199" si="653">Q198-AQ198</f>
        <v>0.63336371945971859</v>
      </c>
      <c r="AW198" s="98"/>
      <c r="AX198" s="98">
        <f t="shared" ref="AX198:AX199" si="654">Q198-AS198</f>
        <v>3.5480118247597225E-2</v>
      </c>
      <c r="AY198" s="98"/>
      <c r="AZ198" s="98">
        <f t="shared" ref="AZ198:AZ199" si="655">S198-H198</f>
        <v>-0.23150174270342028</v>
      </c>
      <c r="BA198" s="98"/>
      <c r="BB198" s="98">
        <f t="shared" ref="BB198:BB199" si="656">H198-AN198</f>
        <v>0.2669818609510175</v>
      </c>
      <c r="BC198" s="57"/>
      <c r="BG198" s="15"/>
      <c r="BK198" s="298"/>
    </row>
    <row r="199" spans="1:63" ht="12.75" customHeight="1" x14ac:dyDescent="0.4">
      <c r="A199" s="206">
        <v>44136</v>
      </c>
      <c r="B199" s="57"/>
      <c r="C199" s="58"/>
      <c r="D199" s="125">
        <f>'Returns per Gal.'!D199</f>
        <v>1.3832352967823254</v>
      </c>
      <c r="E199" s="126"/>
      <c r="F199" s="127">
        <f>'Returns per Gal.'!F199</f>
        <v>183.76470588235293</v>
      </c>
      <c r="G199" s="126"/>
      <c r="H199" s="125">
        <f>'Returns per Gal.'!H199</f>
        <v>4.0791776180267334</v>
      </c>
      <c r="I199" s="162"/>
      <c r="J199" s="125">
        <f>'Returns per Gal.'!J199</f>
        <v>5.44</v>
      </c>
      <c r="K199" s="346"/>
      <c r="L199" s="28"/>
      <c r="M199" s="100">
        <f>D199*'Economic Model'!C$30</f>
        <v>3.873058830990511</v>
      </c>
      <c r="N199" s="100"/>
      <c r="O199" s="100">
        <f>F199/2000*'Economic Model'!C$32</f>
        <v>1.5620000000000001</v>
      </c>
      <c r="P199" s="100"/>
      <c r="Q199" s="100">
        <f t="shared" si="649"/>
        <v>5.4350588309905108</v>
      </c>
      <c r="R199" s="100"/>
      <c r="S199" s="100">
        <f t="shared" si="650"/>
        <v>3.7665952297783898</v>
      </c>
      <c r="T199" s="112"/>
      <c r="U199" s="101"/>
      <c r="V199" s="100">
        <f>H199+(J199*'Economic Model'!C$30*'Economic Model'!C$33/1000)+('Economic Model'!K$61/100)</f>
        <v>5.149757618026733</v>
      </c>
      <c r="W199" s="101"/>
      <c r="X199" s="100">
        <f>V199+('Economic Model'!K$58/100)</f>
        <v>5.7476412192388544</v>
      </c>
      <c r="Y199" s="129"/>
      <c r="Z199" s="101"/>
      <c r="AA199" s="100">
        <f t="shared" si="651"/>
        <v>0.28530121296377775</v>
      </c>
      <c r="AB199" s="101"/>
      <c r="AC199" s="100">
        <f t="shared" si="652"/>
        <v>-0.31258238824834361</v>
      </c>
      <c r="AD199" s="112"/>
      <c r="AE199" s="128"/>
      <c r="AF199" s="159">
        <f>AC199/('Economic Model'!H$14*(1-'Economic Model'!C$25/100))</f>
        <v>-9.6885181765663284E-2</v>
      </c>
      <c r="AG199" s="57"/>
      <c r="AH199" s="57"/>
      <c r="AI199" s="28"/>
      <c r="AJ199" s="17">
        <v>1.150259067357513</v>
      </c>
      <c r="AK199" s="17"/>
      <c r="AL199" s="17">
        <f t="shared" si="604"/>
        <v>2.4073661988341972</v>
      </c>
      <c r="AM199" s="17"/>
      <c r="AN199" s="17">
        <v>3.5576252661917103</v>
      </c>
      <c r="AO199" s="28"/>
      <c r="AP199" s="28"/>
      <c r="AQ199" s="100">
        <f>AN199+(J199*'Economic Model'!C$30*'Economic Model'!C$33/1000)+('Economic Model'!K$61/100)</f>
        <v>4.6282052661917099</v>
      </c>
      <c r="AR199" s="128"/>
      <c r="AS199" s="100">
        <f>AQ199+('Economic Model'!K$58/100)</f>
        <v>5.2260888674038313</v>
      </c>
      <c r="AT199" s="128"/>
      <c r="AU199" s="128"/>
      <c r="AV199" s="98">
        <f t="shared" si="653"/>
        <v>0.80685356479880088</v>
      </c>
      <c r="AW199" s="98"/>
      <c r="AX199" s="98">
        <f t="shared" si="654"/>
        <v>0.20896996358667952</v>
      </c>
      <c r="AY199" s="98"/>
      <c r="AZ199" s="98">
        <f t="shared" si="655"/>
        <v>-0.31258238824834361</v>
      </c>
      <c r="BA199" s="98"/>
      <c r="BB199" s="98">
        <f t="shared" si="656"/>
        <v>0.52155235183502313</v>
      </c>
      <c r="BC199" s="57"/>
      <c r="BG199" s="15"/>
      <c r="BK199" s="298"/>
    </row>
    <row r="200" spans="1:63" ht="12.75" customHeight="1" x14ac:dyDescent="0.4">
      <c r="A200" s="75">
        <v>44166</v>
      </c>
      <c r="B200" s="71"/>
      <c r="C200" s="63"/>
      <c r="D200" s="136">
        <f>'Returns per Gal.'!D200</f>
        <v>1.2119047499838329</v>
      </c>
      <c r="E200" s="137"/>
      <c r="F200" s="138">
        <f>'Returns per Gal.'!F200</f>
        <v>204.0595238095238</v>
      </c>
      <c r="G200" s="137"/>
      <c r="H200" s="136">
        <f>'Returns per Gal.'!H200</f>
        <v>4.254047603834243</v>
      </c>
      <c r="I200" s="309"/>
      <c r="J200" s="136">
        <f>'Returns per Gal.'!J200</f>
        <v>5.44</v>
      </c>
      <c r="K200" s="354"/>
      <c r="L200" s="30"/>
      <c r="M200" s="104">
        <f>D200*'Economic Model'!C$30</f>
        <v>3.3933332999547319</v>
      </c>
      <c r="N200" s="104"/>
      <c r="O200" s="104">
        <f>F200/2000*'Economic Model'!C$32</f>
        <v>1.7345059523809523</v>
      </c>
      <c r="P200" s="104"/>
      <c r="Q200" s="104">
        <f t="shared" ref="Q200:Q201" si="657">M200+O200</f>
        <v>5.1278392523356846</v>
      </c>
      <c r="R200" s="104"/>
      <c r="S200" s="104">
        <f t="shared" ref="S200:S201" si="658">Q200-X200+H200</f>
        <v>3.4593756511235636</v>
      </c>
      <c r="T200" s="114"/>
      <c r="U200" s="105"/>
      <c r="V200" s="104">
        <f>H200+(J200*'Economic Model'!C$30*'Economic Model'!C$33/1000)+('Economic Model'!K$61/100)</f>
        <v>5.3246276038342426</v>
      </c>
      <c r="W200" s="105"/>
      <c r="X200" s="104">
        <f>V200+('Economic Model'!K$58/100)</f>
        <v>5.922511205046364</v>
      </c>
      <c r="Y200" s="140"/>
      <c r="Z200" s="105"/>
      <c r="AA200" s="104">
        <f t="shared" ref="AA200:AA201" si="659">Q200-V200</f>
        <v>-0.196788351498558</v>
      </c>
      <c r="AB200" s="105"/>
      <c r="AC200" s="104">
        <f t="shared" ref="AC200:AC201" si="660">Q200-X200</f>
        <v>-0.79467195271067936</v>
      </c>
      <c r="AD200" s="114"/>
      <c r="AE200" s="139"/>
      <c r="AF200" s="160">
        <f>AC200/('Economic Model'!H$14*(1-'Economic Model'!C$25/100))</f>
        <v>-0.24630925950082452</v>
      </c>
      <c r="AG200" s="71"/>
      <c r="AH200" s="71"/>
      <c r="AI200" s="30"/>
      <c r="AJ200" s="72">
        <v>1.150259067357513</v>
      </c>
      <c r="AK200" s="72"/>
      <c r="AL200" s="72">
        <f t="shared" si="604"/>
        <v>2.4159019093264251</v>
      </c>
      <c r="AM200" s="72"/>
      <c r="AN200" s="72">
        <v>3.5661609766839382</v>
      </c>
      <c r="AO200" s="30"/>
      <c r="AP200" s="30"/>
      <c r="AQ200" s="104">
        <f>AN200+(J200*'Economic Model'!C$30*'Economic Model'!C$33/1000)+('Economic Model'!K$61/100)</f>
        <v>4.6367409766839378</v>
      </c>
      <c r="AR200" s="139"/>
      <c r="AS200" s="104">
        <f>AQ200+('Economic Model'!K$58/100)</f>
        <v>5.2346245778960592</v>
      </c>
      <c r="AT200" s="139"/>
      <c r="AU200" s="139"/>
      <c r="AV200" s="99">
        <f t="shared" ref="AV200:AV201" si="661">Q200-AQ200</f>
        <v>0.4910982756517468</v>
      </c>
      <c r="AW200" s="99"/>
      <c r="AX200" s="99">
        <f t="shared" ref="AX200:AX201" si="662">Q200-AS200</f>
        <v>-0.10678532556037457</v>
      </c>
      <c r="AY200" s="99"/>
      <c r="AZ200" s="99">
        <f t="shared" ref="AZ200:AZ201" si="663">S200-H200</f>
        <v>-0.79467195271067936</v>
      </c>
      <c r="BA200" s="99"/>
      <c r="BB200" s="99">
        <f t="shared" ref="BB200:BB201" si="664">H200-AN200</f>
        <v>0.6878866271503048</v>
      </c>
      <c r="BC200" s="71"/>
      <c r="BG200" s="15"/>
      <c r="BK200" s="298"/>
    </row>
    <row r="201" spans="1:63" ht="13.5" thickBot="1" x14ac:dyDescent="0.45">
      <c r="A201" s="338">
        <v>44197</v>
      </c>
      <c r="B201" s="69"/>
      <c r="C201" s="316"/>
      <c r="D201" s="152">
        <f>'Returns per Gal.'!D201</f>
        <v>1.3913157976301094</v>
      </c>
      <c r="E201" s="153"/>
      <c r="F201" s="154">
        <f>'Returns per Gal.'!F201</f>
        <v>216.55263157894737</v>
      </c>
      <c r="G201" s="153"/>
      <c r="H201" s="152">
        <f>'Returns per Gal.'!H201</f>
        <v>4.9731578990032794</v>
      </c>
      <c r="I201" s="343"/>
      <c r="J201" s="152">
        <f>'Returns per Gal.'!J201</f>
        <v>5.44</v>
      </c>
      <c r="K201" s="344"/>
      <c r="L201" s="207"/>
      <c r="M201" s="108">
        <f>D201*'Economic Model'!C$30</f>
        <v>3.8956842333643058</v>
      </c>
      <c r="N201" s="108"/>
      <c r="O201" s="108">
        <f>F201/2000*'Economic Model'!C$32</f>
        <v>1.8406973684210526</v>
      </c>
      <c r="P201" s="108"/>
      <c r="Q201" s="108">
        <f t="shared" si="657"/>
        <v>5.7363816017853582</v>
      </c>
      <c r="R201" s="108"/>
      <c r="S201" s="108">
        <f t="shared" si="658"/>
        <v>4.0679180005732372</v>
      </c>
      <c r="T201" s="123"/>
      <c r="U201" s="109"/>
      <c r="V201" s="108">
        <f>H201+(J201*'Economic Model'!C$30*'Economic Model'!C$33/1000)+('Economic Model'!K$61/100)</f>
        <v>6.0437378990032791</v>
      </c>
      <c r="W201" s="109"/>
      <c r="X201" s="108">
        <f>V201+('Economic Model'!K$58/100)</f>
        <v>6.6416215002154004</v>
      </c>
      <c r="Y201" s="156"/>
      <c r="Z201" s="109"/>
      <c r="AA201" s="108">
        <f t="shared" si="659"/>
        <v>-0.3073562972179209</v>
      </c>
      <c r="AB201" s="109"/>
      <c r="AC201" s="108">
        <f t="shared" si="660"/>
        <v>-0.90523989843004227</v>
      </c>
      <c r="AD201" s="123"/>
      <c r="AE201" s="157"/>
      <c r="AF201" s="161">
        <f>AC201/('Economic Model'!H$14*(1-'Economic Model'!C$25/100))</f>
        <v>-0.28057988996886479</v>
      </c>
      <c r="AG201" s="69"/>
      <c r="AH201" s="69"/>
      <c r="AI201" s="207"/>
      <c r="AJ201" s="317">
        <v>1.150259067357513</v>
      </c>
      <c r="AK201" s="207"/>
      <c r="AL201" s="17">
        <f t="shared" si="604"/>
        <v>2.424437619818653</v>
      </c>
      <c r="AM201" s="207"/>
      <c r="AN201" s="317">
        <v>3.5746966871761661</v>
      </c>
      <c r="AO201" s="207"/>
      <c r="AP201" s="207"/>
      <c r="AQ201" s="108">
        <f>AN201+(J201*'Economic Model'!C$30*'Economic Model'!C$33/1000)+('Economic Model'!K$61/100)</f>
        <v>4.6452766871761657</v>
      </c>
      <c r="AR201" s="157"/>
      <c r="AS201" s="108">
        <f>AQ201+('Economic Model'!K$58/100)</f>
        <v>5.2431602883882871</v>
      </c>
      <c r="AT201" s="157"/>
      <c r="AU201" s="157"/>
      <c r="AV201" s="318">
        <f t="shared" si="661"/>
        <v>1.0911049146091925</v>
      </c>
      <c r="AW201" s="318"/>
      <c r="AX201" s="318">
        <f t="shared" si="662"/>
        <v>0.49322131339707109</v>
      </c>
      <c r="AY201" s="318"/>
      <c r="AZ201" s="318">
        <f t="shared" si="663"/>
        <v>-0.90523989843004227</v>
      </c>
      <c r="BA201" s="318"/>
      <c r="BB201" s="318">
        <f t="shared" si="664"/>
        <v>1.3984612118271134</v>
      </c>
      <c r="BC201" s="319"/>
      <c r="BG201" s="15"/>
      <c r="BK201" s="298"/>
    </row>
    <row r="202" spans="1:63" ht="13.15" hidden="1" x14ac:dyDescent="0.4">
      <c r="A202" s="206">
        <v>44228</v>
      </c>
      <c r="B202" s="57"/>
      <c r="C202" s="58"/>
      <c r="D202" s="125"/>
      <c r="E202" s="162"/>
      <c r="F202" s="127"/>
      <c r="G202" s="162"/>
      <c r="H202" s="125"/>
      <c r="I202" s="162"/>
      <c r="J202" s="125"/>
      <c r="K202" s="345"/>
      <c r="L202" s="28"/>
      <c r="M202" s="100"/>
      <c r="N202" s="100"/>
      <c r="O202" s="100"/>
      <c r="P202" s="100"/>
      <c r="Q202" s="100"/>
      <c r="R202" s="100"/>
      <c r="S202" s="100"/>
      <c r="T202" s="112"/>
      <c r="U202" s="101"/>
      <c r="V202" s="100"/>
      <c r="W202" s="101"/>
      <c r="X202" s="100"/>
      <c r="Y202" s="129"/>
      <c r="Z202" s="101"/>
      <c r="AA202" s="100"/>
      <c r="AB202" s="101"/>
      <c r="AC202" s="100"/>
      <c r="AD202" s="112"/>
      <c r="AE202" s="128"/>
      <c r="AF202" s="159"/>
      <c r="AG202" s="57"/>
      <c r="AH202" s="57"/>
      <c r="AI202" s="28"/>
      <c r="AJ202" s="17">
        <v>1.150259067357513</v>
      </c>
      <c r="AK202" s="28"/>
      <c r="AL202" s="17">
        <f t="shared" si="604"/>
        <v>2.4329733303108809</v>
      </c>
      <c r="AM202" s="28"/>
      <c r="AN202" s="17">
        <v>3.583232397668394</v>
      </c>
      <c r="AO202" s="28"/>
      <c r="AP202" s="28"/>
      <c r="AQ202" s="100"/>
      <c r="AR202" s="128"/>
      <c r="AS202" s="100"/>
      <c r="AT202" s="128"/>
      <c r="AU202" s="128"/>
      <c r="AV202" s="98"/>
      <c r="AW202" s="98"/>
      <c r="AX202" s="98"/>
      <c r="AY202" s="98"/>
      <c r="AZ202" s="98"/>
      <c r="BA202" s="98"/>
      <c r="BB202" s="98"/>
      <c r="BC202" s="289"/>
      <c r="BG202" s="15"/>
      <c r="BK202" s="298"/>
    </row>
    <row r="203" spans="1:63" ht="13.15" hidden="1" x14ac:dyDescent="0.4">
      <c r="A203" s="206">
        <v>44256</v>
      </c>
      <c r="B203" s="57"/>
      <c r="C203" s="58"/>
      <c r="D203" s="125"/>
      <c r="E203" s="341"/>
      <c r="F203" s="127"/>
      <c r="G203" s="342"/>
      <c r="H203" s="125"/>
      <c r="I203" s="341"/>
      <c r="J203" s="125"/>
      <c r="K203" s="346"/>
      <c r="L203" s="28"/>
      <c r="M203" s="100"/>
      <c r="N203" s="100"/>
      <c r="O203" s="100"/>
      <c r="P203" s="100"/>
      <c r="Q203" s="100"/>
      <c r="R203" s="100"/>
      <c r="S203" s="100"/>
      <c r="T203" s="112"/>
      <c r="U203" s="101"/>
      <c r="V203" s="100"/>
      <c r="W203" s="101"/>
      <c r="X203" s="100"/>
      <c r="Y203" s="129"/>
      <c r="Z203" s="101"/>
      <c r="AA203" s="100"/>
      <c r="AB203" s="101"/>
      <c r="AC203" s="100"/>
      <c r="AD203" s="112"/>
      <c r="AE203" s="128"/>
      <c r="AF203" s="159"/>
      <c r="AG203" s="57"/>
      <c r="AH203" s="57"/>
      <c r="AI203" s="28"/>
      <c r="AJ203" s="17">
        <v>1.150259067357513</v>
      </c>
      <c r="AK203" s="28"/>
      <c r="AL203" s="17">
        <f t="shared" si="604"/>
        <v>2.4415090408031088</v>
      </c>
      <c r="AM203" s="28"/>
      <c r="AN203" s="17">
        <v>3.5917681081606219</v>
      </c>
      <c r="AO203" s="28"/>
      <c r="AP203" s="28"/>
      <c r="AQ203" s="100"/>
      <c r="AR203" s="128"/>
      <c r="AS203" s="100"/>
      <c r="AT203" s="128"/>
      <c r="AU203" s="128"/>
      <c r="AV203" s="98"/>
      <c r="AW203" s="98"/>
      <c r="AX203" s="98"/>
      <c r="AY203" s="98"/>
      <c r="AZ203" s="98"/>
      <c r="BA203" s="98"/>
      <c r="BB203" s="98"/>
      <c r="BC203" s="289"/>
      <c r="BG203" s="15"/>
      <c r="BK203" s="298"/>
    </row>
    <row r="204" spans="1:63" ht="13.15" hidden="1" x14ac:dyDescent="0.4">
      <c r="A204" s="206">
        <v>44287</v>
      </c>
      <c r="B204" s="57"/>
      <c r="C204" s="58"/>
      <c r="D204" s="125"/>
      <c r="E204" s="126"/>
      <c r="F204" s="127"/>
      <c r="G204" s="126"/>
      <c r="H204" s="125"/>
      <c r="I204" s="162"/>
      <c r="J204" s="125"/>
      <c r="K204" s="346"/>
      <c r="L204" s="28"/>
      <c r="M204" s="100"/>
      <c r="N204" s="100"/>
      <c r="O204" s="100"/>
      <c r="P204" s="100"/>
      <c r="Q204" s="100"/>
      <c r="R204" s="100"/>
      <c r="S204" s="100"/>
      <c r="T204" s="112"/>
      <c r="U204" s="101"/>
      <c r="V204" s="100"/>
      <c r="W204" s="101"/>
      <c r="X204" s="100"/>
      <c r="Y204" s="129"/>
      <c r="Z204" s="101"/>
      <c r="AA204" s="100"/>
      <c r="AB204" s="101"/>
      <c r="AC204" s="100"/>
      <c r="AD204" s="112"/>
      <c r="AE204" s="128"/>
      <c r="AF204" s="159"/>
      <c r="AG204" s="57"/>
      <c r="AH204" s="57"/>
      <c r="AI204" s="28"/>
      <c r="AJ204" s="17">
        <v>1.150259067357513</v>
      </c>
      <c r="AK204" s="28"/>
      <c r="AL204" s="17">
        <f t="shared" si="604"/>
        <v>2.4500447512953367</v>
      </c>
      <c r="AM204" s="28"/>
      <c r="AN204" s="17">
        <v>3.6003038186528498</v>
      </c>
      <c r="AO204" s="28"/>
      <c r="AP204" s="28"/>
      <c r="AQ204" s="100"/>
      <c r="AR204" s="128"/>
      <c r="AS204" s="100"/>
      <c r="AT204" s="128"/>
      <c r="AU204" s="128"/>
      <c r="AV204" s="98"/>
      <c r="AW204" s="98"/>
      <c r="AX204" s="98"/>
      <c r="AY204" s="98"/>
      <c r="AZ204" s="98"/>
      <c r="BA204" s="98"/>
      <c r="BB204" s="98"/>
      <c r="BC204" s="289"/>
      <c r="BG204" s="15"/>
      <c r="BK204" s="298"/>
    </row>
    <row r="205" spans="1:63" ht="13.15" hidden="1" x14ac:dyDescent="0.4">
      <c r="A205" s="206">
        <v>44317</v>
      </c>
      <c r="B205" s="57"/>
      <c r="C205" s="58"/>
      <c r="D205" s="125"/>
      <c r="E205" s="126"/>
      <c r="F205" s="127"/>
      <c r="G205" s="126"/>
      <c r="H205" s="125"/>
      <c r="I205" s="162"/>
      <c r="J205" s="125"/>
      <c r="K205" s="346"/>
      <c r="L205" s="28"/>
      <c r="M205" s="100"/>
      <c r="N205" s="100"/>
      <c r="O205" s="100"/>
      <c r="P205" s="100"/>
      <c r="Q205" s="100"/>
      <c r="R205" s="100"/>
      <c r="S205" s="100"/>
      <c r="T205" s="112"/>
      <c r="U205" s="101"/>
      <c r="V205" s="100"/>
      <c r="W205" s="101"/>
      <c r="X205" s="100"/>
      <c r="Y205" s="129"/>
      <c r="Z205" s="101"/>
      <c r="AA205" s="100"/>
      <c r="AB205" s="101"/>
      <c r="AC205" s="100"/>
      <c r="AD205" s="112"/>
      <c r="AE205" s="128"/>
      <c r="AF205" s="159"/>
      <c r="AG205" s="57"/>
      <c r="AH205" s="57"/>
      <c r="AI205" s="28"/>
      <c r="AJ205" s="17">
        <v>1.150259067357513</v>
      </c>
      <c r="AK205" s="28"/>
      <c r="AL205" s="17">
        <f t="shared" si="604"/>
        <v>2.4585804617875651</v>
      </c>
      <c r="AM205" s="28"/>
      <c r="AN205" s="17">
        <v>3.6088395291450781</v>
      </c>
      <c r="AO205" s="28"/>
      <c r="AP205" s="28"/>
      <c r="AQ205" s="100"/>
      <c r="AR205" s="128"/>
      <c r="AS205" s="100"/>
      <c r="AT205" s="128"/>
      <c r="AU205" s="128"/>
      <c r="AV205" s="98"/>
      <c r="AW205" s="98"/>
      <c r="AX205" s="98"/>
      <c r="AY205" s="98"/>
      <c r="AZ205" s="98"/>
      <c r="BA205" s="98"/>
      <c r="BB205" s="98"/>
      <c r="BC205" s="289"/>
      <c r="BG205" s="15"/>
      <c r="BK205" s="298"/>
    </row>
    <row r="206" spans="1:63" ht="13.15" hidden="1" x14ac:dyDescent="0.4">
      <c r="A206" s="206">
        <v>44348</v>
      </c>
      <c r="B206" s="57"/>
      <c r="C206" s="58"/>
      <c r="D206" s="125"/>
      <c r="E206" s="126"/>
      <c r="F206" s="127"/>
      <c r="G206" s="126"/>
      <c r="H206" s="125"/>
      <c r="I206" s="162"/>
      <c r="J206" s="125"/>
      <c r="K206" s="346"/>
      <c r="L206" s="28"/>
      <c r="M206" s="100"/>
      <c r="N206" s="100"/>
      <c r="O206" s="100"/>
      <c r="P206" s="100"/>
      <c r="Q206" s="100"/>
      <c r="R206" s="100"/>
      <c r="S206" s="100"/>
      <c r="T206" s="112"/>
      <c r="U206" s="101"/>
      <c r="V206" s="100"/>
      <c r="W206" s="101"/>
      <c r="X206" s="100"/>
      <c r="Y206" s="129"/>
      <c r="Z206" s="101"/>
      <c r="AA206" s="100"/>
      <c r="AB206" s="101"/>
      <c r="AC206" s="100"/>
      <c r="AD206" s="112"/>
      <c r="AE206" s="128"/>
      <c r="AF206" s="159"/>
      <c r="AG206" s="57"/>
      <c r="AH206" s="57"/>
      <c r="AI206" s="28"/>
      <c r="AJ206" s="17">
        <v>1.150259067357513</v>
      </c>
      <c r="AK206" s="28"/>
      <c r="AL206" s="17">
        <f t="shared" si="604"/>
        <v>2.467116172279793</v>
      </c>
      <c r="AM206" s="28"/>
      <c r="AN206" s="17">
        <v>3.617375239637306</v>
      </c>
      <c r="AO206" s="28"/>
      <c r="AP206" s="28"/>
      <c r="AQ206" s="100"/>
      <c r="AR206" s="128"/>
      <c r="AS206" s="100"/>
      <c r="AT206" s="128"/>
      <c r="AU206" s="128"/>
      <c r="AV206" s="98"/>
      <c r="AW206" s="98"/>
      <c r="AX206" s="98"/>
      <c r="AY206" s="98"/>
      <c r="AZ206" s="98"/>
      <c r="BA206" s="98"/>
      <c r="BB206" s="98"/>
      <c r="BC206" s="289"/>
      <c r="BG206" s="15"/>
      <c r="BK206" s="298"/>
    </row>
    <row r="207" spans="1:63" ht="13.15" hidden="1" x14ac:dyDescent="0.4">
      <c r="A207" s="206">
        <v>44378</v>
      </c>
      <c r="B207" s="57"/>
      <c r="C207" s="58"/>
      <c r="D207" s="125"/>
      <c r="E207" s="126"/>
      <c r="F207" s="127"/>
      <c r="G207" s="126"/>
      <c r="H207" s="125"/>
      <c r="I207" s="162"/>
      <c r="J207" s="125"/>
      <c r="K207" s="346"/>
      <c r="L207" s="28"/>
      <c r="M207" s="100"/>
      <c r="N207" s="100"/>
      <c r="O207" s="100"/>
      <c r="P207" s="100"/>
      <c r="Q207" s="100"/>
      <c r="R207" s="100"/>
      <c r="S207" s="100"/>
      <c r="T207" s="112"/>
      <c r="U207" s="101"/>
      <c r="V207" s="100"/>
      <c r="W207" s="101"/>
      <c r="X207" s="100"/>
      <c r="Y207" s="129"/>
      <c r="Z207" s="101"/>
      <c r="AA207" s="100"/>
      <c r="AB207" s="101"/>
      <c r="AC207" s="100"/>
      <c r="AD207" s="112"/>
      <c r="AE207" s="128"/>
      <c r="AF207" s="159"/>
      <c r="AG207" s="57"/>
      <c r="AH207" s="57"/>
      <c r="AI207" s="28"/>
      <c r="AJ207" s="17">
        <v>1.150259067357513</v>
      </c>
      <c r="AK207" s="28"/>
      <c r="AL207" s="17">
        <f t="shared" si="604"/>
        <v>2.4756518827720209</v>
      </c>
      <c r="AM207" s="28"/>
      <c r="AN207" s="17">
        <v>3.6259109501295339</v>
      </c>
      <c r="AO207" s="28"/>
      <c r="AP207" s="28"/>
      <c r="AQ207" s="100"/>
      <c r="AR207" s="128"/>
      <c r="AS207" s="100"/>
      <c r="AT207" s="128"/>
      <c r="AU207" s="128"/>
      <c r="AV207" s="98"/>
      <c r="AW207" s="98"/>
      <c r="AX207" s="98"/>
      <c r="AY207" s="98"/>
      <c r="AZ207" s="98"/>
      <c r="BA207" s="98"/>
      <c r="BB207" s="98"/>
      <c r="BC207" s="289"/>
      <c r="BG207" s="15"/>
      <c r="BK207" s="298"/>
    </row>
    <row r="208" spans="1:63" ht="12.75" hidden="1" customHeight="1" thickBot="1" x14ac:dyDescent="0.45">
      <c r="A208" s="206">
        <v>44409</v>
      </c>
      <c r="B208" s="57"/>
      <c r="C208" s="58"/>
      <c r="D208" s="125"/>
      <c r="E208" s="126"/>
      <c r="F208" s="127"/>
      <c r="G208" s="126"/>
      <c r="H208" s="125"/>
      <c r="I208" s="162"/>
      <c r="J208" s="125"/>
      <c r="K208" s="346"/>
      <c r="L208" s="28"/>
      <c r="M208" s="100"/>
      <c r="N208" s="100"/>
      <c r="O208" s="100"/>
      <c r="P208" s="100"/>
      <c r="Q208" s="100"/>
      <c r="R208" s="100"/>
      <c r="S208" s="100"/>
      <c r="T208" s="112"/>
      <c r="U208" s="101"/>
      <c r="V208" s="100"/>
      <c r="W208" s="101"/>
      <c r="X208" s="100"/>
      <c r="Y208" s="129"/>
      <c r="Z208" s="101"/>
      <c r="AA208" s="100"/>
      <c r="AB208" s="101"/>
      <c r="AC208" s="100"/>
      <c r="AD208" s="112"/>
      <c r="AE208" s="128"/>
      <c r="AF208" s="159"/>
      <c r="AG208" s="57"/>
      <c r="AH208" s="57"/>
      <c r="AI208" s="28"/>
      <c r="AJ208" s="17">
        <v>1.150259067357513</v>
      </c>
      <c r="AK208" s="28"/>
      <c r="AL208" s="17">
        <f t="shared" si="604"/>
        <v>2.4841875932642488</v>
      </c>
      <c r="AM208" s="28"/>
      <c r="AN208" s="17">
        <v>3.6344466606217618</v>
      </c>
      <c r="AO208" s="28"/>
      <c r="AP208" s="28"/>
      <c r="AQ208" s="100"/>
      <c r="AR208" s="128"/>
      <c r="AS208" s="100"/>
      <c r="AT208" s="128"/>
      <c r="AU208" s="128"/>
      <c r="AV208" s="98"/>
      <c r="AW208" s="98"/>
      <c r="AX208" s="98"/>
      <c r="AY208" s="98"/>
      <c r="AZ208" s="98"/>
      <c r="BA208" s="98"/>
      <c r="BB208" s="98"/>
      <c r="BC208" s="289"/>
      <c r="BG208" s="15"/>
      <c r="BK208" s="298"/>
    </row>
    <row r="209" spans="1:55" x14ac:dyDescent="0.35">
      <c r="A209" s="302"/>
      <c r="B209" s="302"/>
      <c r="C209" s="302"/>
      <c r="D209" s="303"/>
      <c r="E209" s="303"/>
      <c r="F209" s="303"/>
      <c r="G209" s="303"/>
      <c r="H209" s="303"/>
      <c r="I209" s="303"/>
      <c r="J209" s="303"/>
      <c r="K209" s="302"/>
      <c r="L209" s="302"/>
      <c r="M209" s="302"/>
      <c r="N209" s="302"/>
      <c r="O209" s="302"/>
      <c r="P209" s="302"/>
      <c r="Q209" s="302"/>
      <c r="R209" s="302"/>
      <c r="S209" s="302"/>
      <c r="T209" s="302"/>
      <c r="U209" s="302"/>
      <c r="V209" s="302"/>
      <c r="W209" s="302"/>
      <c r="X209" s="302"/>
      <c r="Y209" s="302"/>
      <c r="Z209" s="302"/>
      <c r="AA209" s="302"/>
      <c r="AB209" s="302"/>
      <c r="AC209" s="302"/>
      <c r="AD209" s="302"/>
      <c r="AE209" s="302"/>
      <c r="AF209" s="302"/>
      <c r="AG209" s="302"/>
      <c r="AH209" s="302"/>
      <c r="AI209" s="302"/>
      <c r="AJ209" s="302"/>
      <c r="AK209" s="302"/>
      <c r="AL209" s="302"/>
      <c r="AM209" s="302"/>
      <c r="AN209" s="302"/>
      <c r="AO209" s="302"/>
      <c r="AP209" s="302"/>
      <c r="AQ209" s="302"/>
      <c r="AR209" s="302"/>
      <c r="AS209" s="302"/>
      <c r="AT209" s="302"/>
      <c r="AU209" s="302"/>
      <c r="AV209" s="302"/>
      <c r="AW209" s="302"/>
      <c r="AX209" s="302"/>
      <c r="AY209" s="302"/>
      <c r="AZ209" s="302"/>
      <c r="BA209" s="302"/>
      <c r="BB209" s="302"/>
      <c r="BC209" s="302"/>
    </row>
    <row r="210" spans="1:55" x14ac:dyDescent="0.35">
      <c r="A210" s="28"/>
      <c r="B210" s="28"/>
      <c r="C210" s="28"/>
      <c r="D210" s="162"/>
      <c r="E210" s="162"/>
      <c r="F210" s="162"/>
      <c r="G210" s="162"/>
      <c r="H210" s="162"/>
      <c r="I210" s="162"/>
      <c r="J210" s="162"/>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c r="AX210" s="28"/>
      <c r="AY210" s="28"/>
      <c r="AZ210" s="28"/>
      <c r="BA210" s="28"/>
      <c r="BB210" s="28"/>
      <c r="BC210" s="28"/>
    </row>
    <row r="211" spans="1:55" x14ac:dyDescent="0.35">
      <c r="A211" s="353" t="s">
        <v>241</v>
      </c>
    </row>
    <row r="212" spans="1:55" x14ac:dyDescent="0.35">
      <c r="A212" s="410" t="s">
        <v>242</v>
      </c>
      <c r="B212" s="411"/>
      <c r="C212" s="411"/>
      <c r="D212" s="411"/>
      <c r="E212" s="411"/>
      <c r="F212" s="411"/>
      <c r="G212" s="411"/>
      <c r="H212" s="411"/>
      <c r="I212" s="411"/>
      <c r="J212" s="411"/>
    </row>
    <row r="213" spans="1:55" x14ac:dyDescent="0.35">
      <c r="A213" s="410" t="s">
        <v>243</v>
      </c>
      <c r="B213" s="411"/>
      <c r="C213" s="411"/>
      <c r="D213" s="411"/>
      <c r="E213" s="411"/>
      <c r="F213" s="411"/>
      <c r="G213" s="411"/>
      <c r="H213" s="411"/>
      <c r="I213" s="411"/>
      <c r="J213" s="411"/>
    </row>
    <row r="214" spans="1:55" x14ac:dyDescent="0.35">
      <c r="A214" s="410" t="s">
        <v>244</v>
      </c>
      <c r="B214" s="411"/>
      <c r="C214" s="411"/>
      <c r="D214" s="411"/>
      <c r="E214" s="411"/>
      <c r="F214" s="411"/>
      <c r="G214" s="411"/>
      <c r="H214" s="411"/>
      <c r="I214" s="411"/>
      <c r="J214" s="411"/>
    </row>
  </sheetData>
  <sheetProtection sheet="1" objects="1" scenarios="1"/>
  <mergeCells count="13">
    <mergeCell ref="A212:J212"/>
    <mergeCell ref="A213:J213"/>
    <mergeCell ref="A214:J214"/>
    <mergeCell ref="AV5:BB5"/>
    <mergeCell ref="AI4:BC4"/>
    <mergeCell ref="D2:BB2"/>
    <mergeCell ref="AJ5:AN5"/>
    <mergeCell ref="AQ5:AS5"/>
    <mergeCell ref="C4:AG4"/>
    <mergeCell ref="D5:J5"/>
    <mergeCell ref="M5:S5"/>
    <mergeCell ref="V5:X5"/>
    <mergeCell ref="AA5:AC5"/>
  </mergeCells>
  <phoneticPr fontId="10" type="noConversion"/>
  <pageMargins left="0.5" right="0.5" top="0.5" bottom="0.5" header="0.3" footer="0.3"/>
  <pageSetup scale="7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11</vt:i4>
      </vt:variant>
      <vt:variant>
        <vt:lpstr>Named Ranges</vt:lpstr>
      </vt:variant>
      <vt:variant>
        <vt:i4>5</vt:i4>
      </vt:variant>
    </vt:vector>
  </HeadingPairs>
  <TitlesOfParts>
    <vt:vector size="22" baseType="lpstr">
      <vt:lpstr>Data</vt:lpstr>
      <vt:lpstr>Introduction</vt:lpstr>
      <vt:lpstr>Overview &amp; Assumptions</vt:lpstr>
      <vt:lpstr>Economic Model</vt:lpstr>
      <vt:lpstr>Returns per Gal.</vt:lpstr>
      <vt:lpstr>Returns per Bu.</vt:lpstr>
      <vt:lpstr>Prices</vt:lpstr>
      <vt:lpstr>Revenue</vt:lpstr>
      <vt:lpstr>Breakeven</vt:lpstr>
      <vt:lpstr>Cost (corn at mkt)</vt:lpstr>
      <vt:lpstr>Returns (corn at mkt)</vt:lpstr>
      <vt:lpstr>Grind Margin</vt:lpstr>
      <vt:lpstr>Return on Equity</vt:lpstr>
      <vt:lpstr>Prft Alloc (mkt)</vt:lpstr>
      <vt:lpstr>Costs (corn at cost)</vt:lpstr>
      <vt:lpstr>Returns (corn at cost)</vt:lpstr>
      <vt:lpstr>Prft Alloc (corn at cost)</vt:lpstr>
      <vt:lpstr>Data!Print_Area</vt:lpstr>
      <vt:lpstr>'Economic Model'!Print_Area</vt:lpstr>
      <vt:lpstr>Introduction!Print_Area</vt:lpstr>
      <vt:lpstr>'Returns per Bu.'!Print_Area</vt:lpstr>
      <vt:lpstr>'Returns per Gal.'!Print_Area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Iowa State University</dc:creator>
  <cp:lastModifiedBy>Mindy Mallory</cp:lastModifiedBy>
  <cp:lastPrinted>2020-07-01T16:47:17Z</cp:lastPrinted>
  <dcterms:created xsi:type="dcterms:W3CDTF">2007-05-09T19:19:47Z</dcterms:created>
  <dcterms:modified xsi:type="dcterms:W3CDTF">2021-03-30T18:24:58Z</dcterms:modified>
</cp:coreProperties>
</file>