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3.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theme/themeOverride1.xml" ContentType="application/vnd.openxmlformats-officedocument.themeOverride+xml"/>
  <Override PartName="/xl/charts/chart9.xml" ContentType="application/vnd.openxmlformats-officedocument.drawingml.chart+xml"/>
  <Override PartName="/xl/theme/themeOverride2.xml" ContentType="application/vnd.openxmlformats-officedocument.themeOverride+xml"/>
  <Override PartName="/xl/charts/chart10.xml" ContentType="application/vnd.openxmlformats-officedocument.drawingml.chart+xml"/>
  <Override PartName="/xl/theme/themeOverride3.xml" ContentType="application/vnd.openxmlformats-officedocument.themeOverride+xml"/>
  <Override PartName="/xl/charts/chart11.xml" ContentType="application/vnd.openxmlformats-officedocument.drawingml.chart+xml"/>
  <Override PartName="/xl/theme/themeOverride4.xml" ContentType="application/vnd.openxmlformats-officedocument.themeOverrid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michiganstate-my.sharepoint.com/personal/jayne_msu_edu/Documents/Documents/data/Fertilizer Prices/"/>
    </mc:Choice>
  </mc:AlternateContent>
  <xr:revisionPtr revIDLastSave="0" documentId="8_{EADE5650-A1A8-4317-92A7-071B36BF6C5F}" xr6:coauthVersionLast="47" xr6:coauthVersionMax="47" xr10:uidLastSave="{00000000-0000-0000-0000-000000000000}"/>
  <bookViews>
    <workbookView xWindow="-110" yWindow="-110" windowWidth="19420" windowHeight="10420" firstSheet="1" activeTab="6" xr2:uid="{00000000-000D-0000-FFFF-FFFF00000000}"/>
  </bookViews>
  <sheets>
    <sheet name="Notes" sheetId="7" r:id="rId1"/>
    <sheet name="Nigeria" sheetId="1" r:id="rId2"/>
    <sheet name="Fertpricegraphs" sheetId="12" r:id="rId3"/>
    <sheet name="Ghana" sheetId="3" r:id="rId4"/>
    <sheet name="Tanzania" sheetId="6" r:id="rId5"/>
    <sheet name="Malawi" sheetId="4" r:id="rId6"/>
    <sheet name="Ethiopia" sheetId="2" r:id="rId7"/>
    <sheet name="Kenya" sheetId="5" r:id="rId8"/>
    <sheet name="Zambia" sheetId="8" r:id="rId9"/>
    <sheet name="Graphs"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5" i="6" l="1"/>
  <c r="O16" i="6"/>
  <c r="G15" i="6"/>
  <c r="X44" i="8"/>
  <c r="X45" i="8"/>
  <c r="X46" i="8"/>
  <c r="Y46" i="8"/>
  <c r="X47" i="8"/>
  <c r="X48" i="8"/>
  <c r="W48" i="8"/>
  <c r="W47" i="8"/>
  <c r="W46" i="8"/>
  <c r="W45" i="8"/>
  <c r="W44" i="8"/>
  <c r="Q44" i="8"/>
  <c r="Q45" i="8"/>
  <c r="Q46" i="8"/>
  <c r="P46" i="8"/>
  <c r="P45" i="8"/>
  <c r="P44" i="8"/>
  <c r="J45" i="8"/>
  <c r="J46" i="8"/>
  <c r="J47" i="8"/>
  <c r="K47" i="8"/>
  <c r="J48" i="8"/>
  <c r="I48" i="8"/>
  <c r="I47" i="8"/>
  <c r="I46" i="8"/>
  <c r="I45" i="8"/>
  <c r="J44" i="8"/>
  <c r="K44" i="8"/>
  <c r="I44" i="8"/>
  <c r="D44" i="8"/>
  <c r="R44" i="8" s="1"/>
  <c r="D53" i="8"/>
  <c r="D52" i="8"/>
  <c r="D51" i="8"/>
  <c r="D50" i="8"/>
  <c r="D49" i="8"/>
  <c r="D48" i="8"/>
  <c r="D47" i="8"/>
  <c r="Y47" i="8" s="1"/>
  <c r="D46" i="8"/>
  <c r="K46" i="8" s="1"/>
  <c r="D45" i="8"/>
  <c r="K45" i="8" s="1"/>
  <c r="D43" i="8"/>
  <c r="D42" i="8"/>
  <c r="D41" i="8"/>
  <c r="D40" i="8"/>
  <c r="D39" i="8"/>
  <c r="D38" i="8"/>
  <c r="D37" i="8"/>
  <c r="D36" i="8"/>
  <c r="D35" i="8"/>
  <c r="D34" i="8"/>
  <c r="A34" i="8"/>
  <c r="A35" i="8" s="1"/>
  <c r="A36" i="8"/>
  <c r="A37" i="8" s="1"/>
  <c r="A38" i="8" s="1"/>
  <c r="A39" i="8" s="1"/>
  <c r="A40" i="8" s="1"/>
  <c r="A41" i="8" s="1"/>
  <c r="A42" i="8" s="1"/>
  <c r="A43" i="8" s="1"/>
  <c r="D33" i="8"/>
  <c r="W5" i="5"/>
  <c r="X5" i="5"/>
  <c r="W6" i="5"/>
  <c r="X6" i="5"/>
  <c r="Y6" i="5"/>
  <c r="W7" i="5"/>
  <c r="X7" i="5"/>
  <c r="W8" i="5"/>
  <c r="X8" i="5"/>
  <c r="W9" i="5"/>
  <c r="X9" i="5"/>
  <c r="W10" i="5"/>
  <c r="X10" i="5"/>
  <c r="W11" i="5"/>
  <c r="X11" i="5"/>
  <c r="W12" i="5"/>
  <c r="X12" i="5"/>
  <c r="W13" i="5"/>
  <c r="X13" i="5"/>
  <c r="W14" i="5"/>
  <c r="X14" i="5"/>
  <c r="Y14" i="5"/>
  <c r="W15" i="5"/>
  <c r="X15" i="5"/>
  <c r="W16" i="5"/>
  <c r="X16" i="5"/>
  <c r="W17" i="5"/>
  <c r="X17" i="5"/>
  <c r="W18" i="5"/>
  <c r="X18" i="5"/>
  <c r="W19" i="5"/>
  <c r="X19" i="5"/>
  <c r="W20" i="5"/>
  <c r="X20" i="5"/>
  <c r="W21" i="5"/>
  <c r="X21" i="5"/>
  <c r="X22" i="5"/>
  <c r="X23" i="5"/>
  <c r="Y23" i="5"/>
  <c r="X24" i="5"/>
  <c r="X25" i="5"/>
  <c r="X4" i="5"/>
  <c r="W4" i="5"/>
  <c r="P5" i="5"/>
  <c r="Q5" i="5"/>
  <c r="P6" i="5"/>
  <c r="Q6" i="5"/>
  <c r="P7" i="5"/>
  <c r="Q7" i="5"/>
  <c r="P8" i="5"/>
  <c r="Q8" i="5"/>
  <c r="P9" i="5"/>
  <c r="Q9" i="5"/>
  <c r="P10" i="5"/>
  <c r="Q10" i="5"/>
  <c r="P11" i="5"/>
  <c r="Q11" i="5"/>
  <c r="P12" i="5"/>
  <c r="Q12" i="5"/>
  <c r="R12" i="5"/>
  <c r="P13" i="5"/>
  <c r="Q13" i="5"/>
  <c r="P14" i="5"/>
  <c r="Q14" i="5"/>
  <c r="P15" i="5"/>
  <c r="Q15" i="5"/>
  <c r="P16" i="5"/>
  <c r="Q16" i="5"/>
  <c r="P17" i="5"/>
  <c r="Q17" i="5"/>
  <c r="P18" i="5"/>
  <c r="Q18" i="5"/>
  <c r="P19" i="5"/>
  <c r="Q19" i="5"/>
  <c r="P20" i="5"/>
  <c r="Q20" i="5"/>
  <c r="R20" i="5"/>
  <c r="P21" i="5"/>
  <c r="Q21" i="5"/>
  <c r="Q22" i="5"/>
  <c r="Q23" i="5"/>
  <c r="Q24" i="5"/>
  <c r="Q25" i="5"/>
  <c r="Q4" i="5"/>
  <c r="P4" i="5"/>
  <c r="J22" i="5"/>
  <c r="I9" i="5"/>
  <c r="J9" i="5"/>
  <c r="I10" i="5"/>
  <c r="J10" i="5"/>
  <c r="I11" i="5"/>
  <c r="J11" i="5"/>
  <c r="I12" i="5"/>
  <c r="J12" i="5"/>
  <c r="I13" i="5"/>
  <c r="J13" i="5"/>
  <c r="I14" i="5"/>
  <c r="J14" i="5"/>
  <c r="I15" i="5"/>
  <c r="J15" i="5"/>
  <c r="I16" i="5"/>
  <c r="J16" i="5"/>
  <c r="I17" i="5"/>
  <c r="J17" i="5"/>
  <c r="I18" i="5"/>
  <c r="J18" i="5"/>
  <c r="I19" i="5"/>
  <c r="J19" i="5"/>
  <c r="K19" i="5"/>
  <c r="I20" i="5"/>
  <c r="J20" i="5"/>
  <c r="I21" i="5"/>
  <c r="J21" i="5"/>
  <c r="J23" i="5"/>
  <c r="K23" i="5"/>
  <c r="J24" i="5"/>
  <c r="J25" i="5"/>
  <c r="J5" i="5"/>
  <c r="I5" i="5"/>
  <c r="I6" i="5"/>
  <c r="J6" i="5"/>
  <c r="I7" i="5"/>
  <c r="J7" i="5"/>
  <c r="I8" i="5"/>
  <c r="J8" i="5"/>
  <c r="K8" i="5"/>
  <c r="I4" i="5"/>
  <c r="J4" i="5"/>
  <c r="D5" i="5"/>
  <c r="R5" i="5" s="1"/>
  <c r="D6" i="5"/>
  <c r="K6" i="5" s="1"/>
  <c r="D7" i="5"/>
  <c r="R7" i="5" s="1"/>
  <c r="D8" i="5"/>
  <c r="R8" i="5" s="1"/>
  <c r="D9" i="5"/>
  <c r="D10" i="5"/>
  <c r="R10" i="5" s="1"/>
  <c r="D11" i="5"/>
  <c r="K11" i="5" s="1"/>
  <c r="D12" i="5"/>
  <c r="Y12" i="5" s="1"/>
  <c r="D13" i="5"/>
  <c r="R13" i="5" s="1"/>
  <c r="D14" i="5"/>
  <c r="K14" i="5" s="1"/>
  <c r="D15" i="5"/>
  <c r="R15" i="5" s="1"/>
  <c r="D16" i="5"/>
  <c r="R16" i="5" s="1"/>
  <c r="D17" i="5"/>
  <c r="D18" i="5"/>
  <c r="R18" i="5" s="1"/>
  <c r="D19" i="5"/>
  <c r="R19" i="5" s="1"/>
  <c r="D20" i="5"/>
  <c r="Y20" i="5" s="1"/>
  <c r="D21" i="5"/>
  <c r="R21" i="5" s="1"/>
  <c r="D22" i="5"/>
  <c r="Y22" i="5" s="1"/>
  <c r="D23" i="5"/>
  <c r="R23" i="5" s="1"/>
  <c r="D24" i="5"/>
  <c r="R24" i="5" s="1"/>
  <c r="D25" i="5"/>
  <c r="D26" i="5"/>
  <c r="D27" i="5"/>
  <c r="D4" i="5"/>
  <c r="K4" i="5" s="1"/>
  <c r="L13" i="3"/>
  <c r="L12" i="3"/>
  <c r="L11" i="3"/>
  <c r="L10" i="3"/>
  <c r="L9" i="3"/>
  <c r="L8" i="3"/>
  <c r="L7" i="3"/>
  <c r="L6" i="3"/>
  <c r="L5" i="3"/>
  <c r="L4" i="3"/>
  <c r="L14" i="3"/>
  <c r="G23" i="6"/>
  <c r="G16" i="6"/>
  <c r="AU16" i="6" s="1"/>
  <c r="T20" i="3"/>
  <c r="T19" i="3"/>
  <c r="T18" i="3"/>
  <c r="T17" i="3"/>
  <c r="T16" i="3"/>
  <c r="V16" i="3" s="1"/>
  <c r="T15" i="3"/>
  <c r="T14" i="3"/>
  <c r="L16" i="3"/>
  <c r="L15" i="3"/>
  <c r="L17" i="3"/>
  <c r="L18" i="3"/>
  <c r="L19" i="3"/>
  <c r="L20" i="3"/>
  <c r="W6" i="2"/>
  <c r="X6" i="2"/>
  <c r="W7" i="2"/>
  <c r="X7" i="2"/>
  <c r="W8" i="2"/>
  <c r="X8" i="2"/>
  <c r="W9" i="2"/>
  <c r="X9" i="2"/>
  <c r="W10" i="2"/>
  <c r="X10" i="2"/>
  <c r="W11" i="2"/>
  <c r="X11" i="2"/>
  <c r="W12" i="2"/>
  <c r="X12" i="2"/>
  <c r="W13" i="2"/>
  <c r="X13" i="2"/>
  <c r="W14" i="2"/>
  <c r="X14" i="2"/>
  <c r="W15" i="2"/>
  <c r="X15" i="2"/>
  <c r="W16" i="2"/>
  <c r="X16" i="2"/>
  <c r="W17" i="2"/>
  <c r="X17" i="2"/>
  <c r="W18" i="2"/>
  <c r="X18" i="2"/>
  <c r="W19" i="2"/>
  <c r="X19" i="2"/>
  <c r="W20" i="2"/>
  <c r="X20" i="2"/>
  <c r="W21" i="2"/>
  <c r="X21" i="2"/>
  <c r="W22" i="2"/>
  <c r="X22" i="2"/>
  <c r="W23" i="2"/>
  <c r="X23" i="2"/>
  <c r="X5" i="2"/>
  <c r="W5" i="2"/>
  <c r="P6" i="2"/>
  <c r="Q6" i="2"/>
  <c r="P7" i="2"/>
  <c r="Q7" i="2"/>
  <c r="P8" i="2"/>
  <c r="Q8" i="2"/>
  <c r="P9" i="2"/>
  <c r="Q9" i="2"/>
  <c r="P10" i="2"/>
  <c r="Q10" i="2"/>
  <c r="P11" i="2"/>
  <c r="Q11" i="2"/>
  <c r="P12" i="2"/>
  <c r="Q12" i="2"/>
  <c r="P13" i="2"/>
  <c r="Q13" i="2"/>
  <c r="P14" i="2"/>
  <c r="Q14" i="2"/>
  <c r="P15" i="2"/>
  <c r="Q15" i="2"/>
  <c r="P16" i="2"/>
  <c r="Q16" i="2"/>
  <c r="P17" i="2"/>
  <c r="Q17" i="2"/>
  <c r="P18" i="2"/>
  <c r="Q18" i="2"/>
  <c r="P19" i="2"/>
  <c r="Q19" i="2"/>
  <c r="P20" i="2"/>
  <c r="Q20" i="2"/>
  <c r="P21" i="2"/>
  <c r="Q21" i="2"/>
  <c r="P22" i="2"/>
  <c r="Q22" i="2"/>
  <c r="P23" i="2"/>
  <c r="Q23" i="2"/>
  <c r="Q5" i="2"/>
  <c r="P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22" i="2"/>
  <c r="J22" i="2"/>
  <c r="I23" i="2"/>
  <c r="J23" i="2"/>
  <c r="J5" i="2"/>
  <c r="I5" i="2"/>
  <c r="F33" i="4"/>
  <c r="H33" i="4"/>
  <c r="AP12" i="6"/>
  <c r="AQ12" i="6"/>
  <c r="AR12" i="6"/>
  <c r="AS12" i="6"/>
  <c r="AT12" i="6"/>
  <c r="AP13" i="6"/>
  <c r="AQ13" i="6"/>
  <c r="AR13" i="6"/>
  <c r="AS13" i="6"/>
  <c r="AT13" i="6"/>
  <c r="AP15" i="6"/>
  <c r="AQ15" i="6"/>
  <c r="AR15" i="6"/>
  <c r="AP16" i="6"/>
  <c r="AQ16" i="6"/>
  <c r="AR16" i="6"/>
  <c r="AS16" i="6"/>
  <c r="AP17" i="6"/>
  <c r="AQ17" i="6"/>
  <c r="AR17" i="6"/>
  <c r="AS17" i="6"/>
  <c r="AT17" i="6"/>
  <c r="AP18" i="6"/>
  <c r="AQ18" i="6"/>
  <c r="AR18" i="6"/>
  <c r="AS18" i="6"/>
  <c r="AT18" i="6"/>
  <c r="AP19" i="6"/>
  <c r="AQ19" i="6"/>
  <c r="AR19" i="6"/>
  <c r="AS19" i="6"/>
  <c r="AT19" i="6"/>
  <c r="AP20" i="6"/>
  <c r="AQ20" i="6"/>
  <c r="AR20" i="6"/>
  <c r="AS20" i="6"/>
  <c r="AT20" i="6"/>
  <c r="AP21" i="6"/>
  <c r="AQ21" i="6"/>
  <c r="AR21" i="6"/>
  <c r="AS21" i="6"/>
  <c r="AT21" i="6"/>
  <c r="AP22" i="6"/>
  <c r="AQ22" i="6"/>
  <c r="AR22" i="6"/>
  <c r="AS22" i="6"/>
  <c r="AT22" i="6"/>
  <c r="AP23" i="6"/>
  <c r="AQ23" i="6"/>
  <c r="AR23" i="6"/>
  <c r="AT23" i="6"/>
  <c r="AT11" i="6"/>
  <c r="AS11" i="6"/>
  <c r="AR11" i="6"/>
  <c r="AQ11" i="6"/>
  <c r="AP11" i="6"/>
  <c r="AF12" i="6"/>
  <c r="AG12" i="6"/>
  <c r="AH12" i="6"/>
  <c r="AI12" i="6"/>
  <c r="AJ12" i="6"/>
  <c r="AF13" i="6"/>
  <c r="AG13" i="6"/>
  <c r="AH13" i="6"/>
  <c r="AI13" i="6"/>
  <c r="AJ13" i="6"/>
  <c r="AF15" i="6"/>
  <c r="AG15" i="6"/>
  <c r="AF16" i="6"/>
  <c r="AG16" i="6"/>
  <c r="AH16" i="6"/>
  <c r="AI16" i="6"/>
  <c r="AF17" i="6"/>
  <c r="AG17" i="6"/>
  <c r="AH17" i="6"/>
  <c r="AI17" i="6"/>
  <c r="AJ17" i="6"/>
  <c r="AF18" i="6"/>
  <c r="AG18" i="6"/>
  <c r="AH18" i="6"/>
  <c r="AI18" i="6"/>
  <c r="AJ18" i="6"/>
  <c r="AF19" i="6"/>
  <c r="AG19" i="6"/>
  <c r="AH19" i="6"/>
  <c r="AI19" i="6"/>
  <c r="AJ19" i="6"/>
  <c r="AF20" i="6"/>
  <c r="AG20" i="6"/>
  <c r="AH20" i="6"/>
  <c r="AI20" i="6"/>
  <c r="AJ20" i="6"/>
  <c r="AF21" i="6"/>
  <c r="AG21" i="6"/>
  <c r="AH21" i="6"/>
  <c r="AI21" i="6"/>
  <c r="AJ21" i="6"/>
  <c r="AF22" i="6"/>
  <c r="AG22" i="6"/>
  <c r="AH22" i="6"/>
  <c r="AI22" i="6"/>
  <c r="AJ22" i="6"/>
  <c r="AF23" i="6"/>
  <c r="AG23" i="6"/>
  <c r="AH23" i="6"/>
  <c r="AI23" i="6"/>
  <c r="AJ23" i="6"/>
  <c r="AJ11" i="6"/>
  <c r="AI11" i="6"/>
  <c r="AH11" i="6"/>
  <c r="AG11" i="6"/>
  <c r="AF11" i="6"/>
  <c r="L12" i="6"/>
  <c r="M12" i="6"/>
  <c r="N12" i="6"/>
  <c r="O12" i="6"/>
  <c r="P12" i="6"/>
  <c r="L13" i="6"/>
  <c r="M13" i="6"/>
  <c r="N13" i="6"/>
  <c r="O13" i="6"/>
  <c r="P13" i="6"/>
  <c r="L15" i="6"/>
  <c r="M15" i="6"/>
  <c r="N15" i="6"/>
  <c r="L16" i="6"/>
  <c r="M16" i="6"/>
  <c r="N16" i="6"/>
  <c r="L17" i="6"/>
  <c r="M17" i="6"/>
  <c r="N17" i="6"/>
  <c r="O17" i="6"/>
  <c r="P17" i="6"/>
  <c r="L18" i="6"/>
  <c r="M18" i="6"/>
  <c r="N18" i="6"/>
  <c r="O18" i="6"/>
  <c r="P18" i="6"/>
  <c r="L19" i="6"/>
  <c r="M19" i="6"/>
  <c r="N19" i="6"/>
  <c r="O19" i="6"/>
  <c r="P19" i="6"/>
  <c r="L20" i="6"/>
  <c r="M20" i="6"/>
  <c r="N20" i="6"/>
  <c r="O20" i="6"/>
  <c r="P20" i="6"/>
  <c r="L21" i="6"/>
  <c r="M21" i="6"/>
  <c r="N21" i="6"/>
  <c r="O21" i="6"/>
  <c r="P21" i="6"/>
  <c r="L22" i="6"/>
  <c r="M22" i="6"/>
  <c r="N22" i="6"/>
  <c r="O22" i="6"/>
  <c r="P22" i="6"/>
  <c r="L23" i="6"/>
  <c r="M23" i="6"/>
  <c r="N23" i="6"/>
  <c r="P23" i="6"/>
  <c r="P11" i="6"/>
  <c r="O11" i="6"/>
  <c r="N11" i="6"/>
  <c r="M11" i="6"/>
  <c r="L11" i="6"/>
  <c r="A5"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0" i="4"/>
  <c r="A21" i="4" s="1"/>
  <c r="A22" i="4" s="1"/>
  <c r="A23" i="4" s="1"/>
  <c r="A24" i="4" s="1"/>
  <c r="A25" i="4" s="1"/>
  <c r="A26" i="4" s="1"/>
  <c r="A27" i="4" s="1"/>
  <c r="A28" i="4" s="1"/>
  <c r="A29" i="4" s="1"/>
  <c r="A30" i="4" s="1"/>
  <c r="A31" i="4" s="1"/>
  <c r="A32" i="4" s="1"/>
  <c r="A5" i="6"/>
  <c r="A6" i="6" s="1"/>
  <c r="A7" i="6" s="1"/>
  <c r="A8" i="6" s="1"/>
  <c r="A9" i="6" s="1"/>
  <c r="A10" i="6" s="1"/>
  <c r="V33" i="4"/>
  <c r="N33" i="4"/>
  <c r="X33" i="4"/>
  <c r="P33" i="4"/>
  <c r="A5" i="3"/>
  <c r="A6" i="3"/>
  <c r="A7" i="3" s="1"/>
  <c r="A8" i="3" s="1"/>
  <c r="A9" i="3" s="1"/>
  <c r="A10" i="3"/>
  <c r="A11" i="3" s="1"/>
  <c r="A12" i="3" s="1"/>
  <c r="G17" i="6"/>
  <c r="AU17" i="6" s="1"/>
  <c r="G11" i="6"/>
  <c r="AK11" i="6" s="1"/>
  <c r="Q17" i="6"/>
  <c r="AU11" i="6"/>
  <c r="Q11" i="6"/>
  <c r="D4" i="2"/>
  <c r="H14" i="4"/>
  <c r="H4" i="4"/>
  <c r="F5" i="4"/>
  <c r="G5" i="4"/>
  <c r="H5" i="4"/>
  <c r="F6" i="4"/>
  <c r="G6" i="4"/>
  <c r="H6" i="4"/>
  <c r="F7" i="4"/>
  <c r="G7" i="4"/>
  <c r="H7" i="4"/>
  <c r="F8" i="4"/>
  <c r="G8" i="4"/>
  <c r="H8" i="4"/>
  <c r="F9" i="4"/>
  <c r="G9" i="4"/>
  <c r="H9" i="4"/>
  <c r="F10" i="4"/>
  <c r="G10" i="4"/>
  <c r="H10" i="4"/>
  <c r="F11" i="4"/>
  <c r="G11" i="4"/>
  <c r="H11" i="4"/>
  <c r="F12" i="4"/>
  <c r="G12" i="4"/>
  <c r="H12" i="4"/>
  <c r="F13" i="4"/>
  <c r="G13" i="4"/>
  <c r="H13" i="4"/>
  <c r="F14" i="4"/>
  <c r="G14" i="4"/>
  <c r="F15" i="4"/>
  <c r="G15" i="4"/>
  <c r="H15" i="4"/>
  <c r="F16" i="4"/>
  <c r="G16" i="4"/>
  <c r="H16" i="4"/>
  <c r="F17" i="4"/>
  <c r="G17" i="4"/>
  <c r="H17" i="4"/>
  <c r="F18" i="4"/>
  <c r="G18" i="4"/>
  <c r="G33" i="4"/>
  <c r="F34" i="4"/>
  <c r="N34" i="4" s="1"/>
  <c r="G34" i="4"/>
  <c r="H34" i="4"/>
  <c r="F35" i="4"/>
  <c r="N35" i="4" s="1"/>
  <c r="G35" i="4"/>
  <c r="H35" i="4"/>
  <c r="F36" i="4"/>
  <c r="N36" i="4" s="1"/>
  <c r="G36" i="4"/>
  <c r="H36" i="4"/>
  <c r="X36" i="4" s="1"/>
  <c r="F37" i="4"/>
  <c r="G37" i="4"/>
  <c r="I37" i="4" s="1"/>
  <c r="H37" i="4"/>
  <c r="F38" i="4"/>
  <c r="G38" i="4"/>
  <c r="H38" i="4"/>
  <c r="I38" i="4" s="1"/>
  <c r="F39" i="4"/>
  <c r="G39" i="4"/>
  <c r="H39" i="4"/>
  <c r="F40" i="4"/>
  <c r="I40" i="4" s="1"/>
  <c r="G40" i="4"/>
  <c r="H40" i="4"/>
  <c r="F41" i="4"/>
  <c r="I41" i="4" s="1"/>
  <c r="G41" i="4"/>
  <c r="H41" i="4"/>
  <c r="F42" i="4"/>
  <c r="G42" i="4"/>
  <c r="I42" i="4" s="1"/>
  <c r="H42" i="4"/>
  <c r="F43" i="4"/>
  <c r="I43" i="4" s="1"/>
  <c r="G43" i="4"/>
  <c r="H43" i="4"/>
  <c r="G4" i="4"/>
  <c r="F4" i="4"/>
  <c r="V36" i="4"/>
  <c r="I36" i="4"/>
  <c r="Q36" i="4" s="1"/>
  <c r="X35" i="4"/>
  <c r="P35" i="4"/>
  <c r="P36" i="4"/>
  <c r="W35" i="4"/>
  <c r="O35" i="4"/>
  <c r="V34" i="4"/>
  <c r="W34" i="4"/>
  <c r="O34" i="4"/>
  <c r="I39" i="4"/>
  <c r="W36" i="4"/>
  <c r="O36" i="4"/>
  <c r="V35" i="4"/>
  <c r="I35" i="4"/>
  <c r="Y35" i="4" s="1"/>
  <c r="W33" i="4"/>
  <c r="O33" i="4"/>
  <c r="I33" i="4"/>
  <c r="D5" i="2"/>
  <c r="D6" i="2"/>
  <c r="D7" i="2"/>
  <c r="D8" i="2"/>
  <c r="Y8" i="2" s="1"/>
  <c r="D9" i="2"/>
  <c r="R9" i="2" s="1"/>
  <c r="D10" i="2"/>
  <c r="D11" i="2"/>
  <c r="D12" i="2"/>
  <c r="K12" i="2" s="1"/>
  <c r="D13" i="2"/>
  <c r="D14" i="2"/>
  <c r="K14" i="2" s="1"/>
  <c r="D15" i="2"/>
  <c r="D16" i="2"/>
  <c r="D17" i="2"/>
  <c r="K17" i="2" s="1"/>
  <c r="D18" i="2"/>
  <c r="D19" i="2"/>
  <c r="D20" i="2"/>
  <c r="Y20" i="2" s="1"/>
  <c r="D21" i="2"/>
  <c r="D22" i="2"/>
  <c r="D23" i="2"/>
  <c r="A5" i="2"/>
  <c r="A6" i="2" s="1"/>
  <c r="A7" i="2" s="1"/>
  <c r="A8" i="2" s="1"/>
  <c r="A9" i="2" s="1"/>
  <c r="A10" i="2" s="1"/>
  <c r="A11" i="2" s="1"/>
  <c r="A12" i="2" s="1"/>
  <c r="A13" i="2" s="1"/>
  <c r="A14" i="2" s="1"/>
  <c r="A15" i="2" s="1"/>
  <c r="A16" i="2" s="1"/>
  <c r="A17" i="2" s="1"/>
  <c r="A18" i="2" s="1"/>
  <c r="A19" i="2" s="1"/>
  <c r="A20" i="2" s="1"/>
  <c r="A21" i="2" s="1"/>
  <c r="A22" i="2" s="1"/>
  <c r="A23" i="2" s="1"/>
  <c r="A24" i="2" s="1"/>
  <c r="A25" i="2" s="1"/>
  <c r="A5" i="4"/>
  <c r="A6" i="4"/>
  <c r="A7" i="4" s="1"/>
  <c r="A8" i="4" s="1"/>
  <c r="A9" i="4" s="1"/>
  <c r="A10" i="4" s="1"/>
  <c r="A11" i="4" s="1"/>
  <c r="A12" i="4" s="1"/>
  <c r="A13" i="4" s="1"/>
  <c r="A14" i="4" s="1"/>
  <c r="A15" i="4" s="1"/>
  <c r="A16" i="4" s="1"/>
  <c r="A17" i="4" s="1"/>
  <c r="A18" i="4" s="1"/>
  <c r="A33" i="4" s="1"/>
  <c r="A34" i="4" s="1"/>
  <c r="A35" i="4" s="1"/>
  <c r="A36" i="4" s="1"/>
  <c r="A37" i="4" s="1"/>
  <c r="A38" i="4" s="1"/>
  <c r="A39" i="4" s="1"/>
  <c r="A40" i="4" s="1"/>
  <c r="A41" i="4" s="1"/>
  <c r="A42" i="4" s="1"/>
  <c r="A43" i="4" s="1"/>
  <c r="G24" i="6"/>
  <c r="G18" i="6"/>
  <c r="G19" i="6"/>
  <c r="G20" i="6"/>
  <c r="AK20" i="6" s="1"/>
  <c r="G21" i="6"/>
  <c r="G22" i="6"/>
  <c r="G25" i="6"/>
  <c r="G12" i="6"/>
  <c r="G13" i="6"/>
  <c r="AK13" i="6" s="1"/>
  <c r="A12" i="6"/>
  <c r="A13" i="6"/>
  <c r="A14" i="6" s="1"/>
  <c r="A15" i="6" s="1"/>
  <c r="A16" i="6" s="1"/>
  <c r="A17" i="6" s="1"/>
  <c r="A18" i="6" s="1"/>
  <c r="A19" i="6" s="1"/>
  <c r="A20" i="6" s="1"/>
  <c r="A21" i="6" s="1"/>
  <c r="A22" i="6" s="1"/>
  <c r="A23" i="6" s="1"/>
  <c r="A24" i="6" s="1"/>
  <c r="A25" i="6" s="1"/>
  <c r="Y14" i="2"/>
  <c r="AU12" i="6"/>
  <c r="Q12" i="6"/>
  <c r="AK12" i="6"/>
  <c r="R21" i="2"/>
  <c r="Y21" i="2"/>
  <c r="K21" i="2"/>
  <c r="R17" i="2"/>
  <c r="R13" i="2"/>
  <c r="Y13" i="2"/>
  <c r="K13" i="2"/>
  <c r="Y9" i="2"/>
  <c r="K9" i="2"/>
  <c r="K5" i="2"/>
  <c r="Y5" i="2"/>
  <c r="R5" i="2"/>
  <c r="Y36" i="4"/>
  <c r="AU21" i="6"/>
  <c r="Q21" i="6"/>
  <c r="AK21" i="6"/>
  <c r="K18" i="2"/>
  <c r="Y18" i="2"/>
  <c r="R18" i="2"/>
  <c r="K10" i="2"/>
  <c r="Y10" i="2"/>
  <c r="R10" i="2"/>
  <c r="R20" i="2"/>
  <c r="K20" i="2"/>
  <c r="Y12" i="2"/>
  <c r="R12" i="2"/>
  <c r="Q33" i="4"/>
  <c r="Y33" i="4"/>
  <c r="AU13" i="6"/>
  <c r="Q13" i="6"/>
  <c r="K22" i="2"/>
  <c r="Y22" i="2"/>
  <c r="R22" i="2"/>
  <c r="K6" i="2"/>
  <c r="R6" i="2"/>
  <c r="Y6" i="2"/>
  <c r="AK22" i="6"/>
  <c r="Q22" i="6"/>
  <c r="AU22" i="6"/>
  <c r="AK18" i="6"/>
  <c r="AU18" i="6"/>
  <c r="Q18" i="6"/>
  <c r="Y23" i="2"/>
  <c r="R23" i="2"/>
  <c r="K23" i="2"/>
  <c r="Y19" i="2"/>
  <c r="R19" i="2"/>
  <c r="K19" i="2"/>
  <c r="Y15" i="2"/>
  <c r="R15" i="2"/>
  <c r="K15" i="2"/>
  <c r="Y11" i="2"/>
  <c r="R11" i="2"/>
  <c r="K11" i="2"/>
  <c r="Y7" i="2"/>
  <c r="R7" i="2"/>
  <c r="K7" i="2"/>
  <c r="H22" i="3"/>
  <c r="H23" i="3"/>
  <c r="X23" i="3" s="1"/>
  <c r="H24" i="3"/>
  <c r="H25" i="3"/>
  <c r="H26" i="3"/>
  <c r="G22" i="3"/>
  <c r="W22" i="3" s="1"/>
  <c r="G23" i="3"/>
  <c r="O23" i="3" s="1"/>
  <c r="G24" i="3"/>
  <c r="G25" i="3"/>
  <c r="G26" i="3"/>
  <c r="F22" i="3"/>
  <c r="F23" i="3"/>
  <c r="I23" i="3" s="1"/>
  <c r="Y23" i="3" s="1"/>
  <c r="F24" i="3"/>
  <c r="N24" i="3" s="1"/>
  <c r="F25" i="3"/>
  <c r="I25" i="3" s="1"/>
  <c r="F26" i="3"/>
  <c r="G14" i="3"/>
  <c r="G15" i="3"/>
  <c r="O15" i="3" s="1"/>
  <c r="G16" i="3"/>
  <c r="G17" i="3"/>
  <c r="G18" i="3"/>
  <c r="W18" i="3" s="1"/>
  <c r="G19" i="3"/>
  <c r="G20" i="3"/>
  <c r="G21" i="3"/>
  <c r="W21" i="3" s="1"/>
  <c r="H21" i="3"/>
  <c r="F21" i="3"/>
  <c r="O16" i="3"/>
  <c r="O22" i="3"/>
  <c r="X22" i="3"/>
  <c r="P22" i="3"/>
  <c r="N21" i="3"/>
  <c r="V21" i="3"/>
  <c r="W15" i="3"/>
  <c r="X21" i="3"/>
  <c r="P21" i="3"/>
  <c r="O18" i="3"/>
  <c r="W14" i="3"/>
  <c r="O14" i="3"/>
  <c r="V23" i="3"/>
  <c r="O24" i="3"/>
  <c r="W24" i="3"/>
  <c r="W19" i="3"/>
  <c r="O19" i="3"/>
  <c r="O21" i="3"/>
  <c r="I26" i="3"/>
  <c r="V22" i="3"/>
  <c r="W23" i="3"/>
  <c r="I24" i="3"/>
  <c r="F14" i="3"/>
  <c r="H14" i="3"/>
  <c r="X14" i="3" s="1"/>
  <c r="F15" i="3"/>
  <c r="H15" i="3"/>
  <c r="F16" i="3"/>
  <c r="H16" i="3"/>
  <c r="F17" i="3"/>
  <c r="H17" i="3"/>
  <c r="P17" i="3" s="1"/>
  <c r="F18" i="3"/>
  <c r="H18" i="3"/>
  <c r="F19" i="3"/>
  <c r="H19" i="3"/>
  <c r="F20" i="3"/>
  <c r="H20" i="3"/>
  <c r="A14" i="3"/>
  <c r="A15" i="3" s="1"/>
  <c r="A16" i="3"/>
  <c r="A17" i="3" s="1"/>
  <c r="A18" i="3" s="1"/>
  <c r="A19" i="3" s="1"/>
  <c r="A20" i="3" s="1"/>
  <c r="A21" i="3" s="1"/>
  <c r="A22" i="3" s="1"/>
  <c r="A23" i="3" s="1"/>
  <c r="A24" i="3" s="1"/>
  <c r="A25" i="3" s="1"/>
  <c r="A26" i="3" s="1"/>
  <c r="A27" i="3" s="1"/>
  <c r="A28" i="3" s="1"/>
  <c r="I19" i="3"/>
  <c r="Y19" i="3" s="1"/>
  <c r="X19" i="3"/>
  <c r="P19" i="3"/>
  <c r="I17" i="3"/>
  <c r="Q17" i="3" s="1"/>
  <c r="X17" i="3"/>
  <c r="I15" i="3"/>
  <c r="X15" i="3"/>
  <c r="P15" i="3"/>
  <c r="V19" i="3"/>
  <c r="N19" i="3"/>
  <c r="V17" i="3"/>
  <c r="N17" i="3"/>
  <c r="V15" i="3"/>
  <c r="N15" i="3"/>
  <c r="X20" i="3"/>
  <c r="X18" i="3"/>
  <c r="P18" i="3"/>
  <c r="I14" i="3"/>
  <c r="V20" i="3"/>
  <c r="N16" i="3"/>
  <c r="E5" i="1"/>
  <c r="F5" i="1"/>
  <c r="E6" i="1"/>
  <c r="F6" i="1"/>
  <c r="E7" i="1"/>
  <c r="S7" i="1" s="1"/>
  <c r="F7" i="1"/>
  <c r="M7" i="1" s="1"/>
  <c r="E8" i="1"/>
  <c r="F8" i="1"/>
  <c r="E9" i="1"/>
  <c r="F9" i="1"/>
  <c r="E10" i="1"/>
  <c r="F10" i="1"/>
  <c r="E11" i="1"/>
  <c r="S11" i="1" s="1"/>
  <c r="F11" i="1"/>
  <c r="E12" i="1"/>
  <c r="F12" i="1"/>
  <c r="E13" i="1"/>
  <c r="F13" i="1"/>
  <c r="E14" i="1"/>
  <c r="F14" i="1"/>
  <c r="E15" i="1"/>
  <c r="S15" i="1" s="1"/>
  <c r="F15" i="1"/>
  <c r="E16" i="1"/>
  <c r="F16" i="1"/>
  <c r="E17" i="1"/>
  <c r="F17" i="1"/>
  <c r="E18" i="1"/>
  <c r="F18" i="1"/>
  <c r="E19" i="1"/>
  <c r="AG19" i="1" s="1"/>
  <c r="F19" i="1"/>
  <c r="E20" i="1"/>
  <c r="F20" i="1"/>
  <c r="E21" i="1"/>
  <c r="F21" i="1"/>
  <c r="E22" i="1"/>
  <c r="G22" i="1" s="1"/>
  <c r="F22" i="1"/>
  <c r="E23" i="1"/>
  <c r="AG23" i="1" s="1"/>
  <c r="E24" i="1"/>
  <c r="E25" i="1"/>
  <c r="G25" i="1" s="1"/>
  <c r="E26" i="1"/>
  <c r="G26" i="1" s="1"/>
  <c r="AB26" i="1" s="1"/>
  <c r="E27" i="1"/>
  <c r="E28" i="1"/>
  <c r="F28" i="1"/>
  <c r="E29" i="1"/>
  <c r="F29" i="1"/>
  <c r="AH29" i="1" s="1"/>
  <c r="E30" i="1"/>
  <c r="F30" i="1"/>
  <c r="E31" i="1"/>
  <c r="F31" i="1"/>
  <c r="E32" i="1"/>
  <c r="F32" i="1"/>
  <c r="E33" i="1"/>
  <c r="F33" i="1"/>
  <c r="AH33" i="1" s="1"/>
  <c r="E34" i="1"/>
  <c r="F34" i="1"/>
  <c r="E35" i="1"/>
  <c r="F35" i="1"/>
  <c r="E36" i="1"/>
  <c r="F36" i="1"/>
  <c r="E37" i="1"/>
  <c r="F37" i="1"/>
  <c r="E38" i="1"/>
  <c r="G38" i="1" s="1"/>
  <c r="F38" i="1"/>
  <c r="E39" i="1"/>
  <c r="F39" i="1"/>
  <c r="G39" i="1" s="1"/>
  <c r="E40" i="1"/>
  <c r="F40" i="1"/>
  <c r="F4" i="1"/>
  <c r="E4" i="1"/>
  <c r="AG4" i="1"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L4" i="1"/>
  <c r="Z4" i="1"/>
  <c r="T35" i="1"/>
  <c r="AA33" i="1"/>
  <c r="T33" i="1"/>
  <c r="AH31" i="1"/>
  <c r="AA29" i="1"/>
  <c r="T29" i="1"/>
  <c r="Z27" i="1"/>
  <c r="Z23" i="1"/>
  <c r="S23" i="1"/>
  <c r="Z21" i="1"/>
  <c r="Z19" i="1"/>
  <c r="S19" i="1"/>
  <c r="Z17" i="1"/>
  <c r="L15" i="1"/>
  <c r="Z15" i="1"/>
  <c r="Z13" i="1"/>
  <c r="Z11" i="1"/>
  <c r="L11" i="1"/>
  <c r="Z9" i="1"/>
  <c r="Z7" i="1"/>
  <c r="AG7" i="1"/>
  <c r="Z5" i="1"/>
  <c r="Y17" i="3"/>
  <c r="AA4" i="1"/>
  <c r="M4" i="1"/>
  <c r="T4" i="1"/>
  <c r="AH4" i="1"/>
  <c r="AG35" i="1"/>
  <c r="Z35" i="1"/>
  <c r="S35" i="1"/>
  <c r="L35" i="1"/>
  <c r="AG33" i="1"/>
  <c r="Z33" i="1"/>
  <c r="S33" i="1"/>
  <c r="L33" i="1"/>
  <c r="L31" i="1"/>
  <c r="AG31" i="1"/>
  <c r="Z31" i="1"/>
  <c r="S31" i="1"/>
  <c r="AG29" i="1"/>
  <c r="Z29" i="1"/>
  <c r="S29" i="1"/>
  <c r="L29" i="1"/>
  <c r="L26" i="1"/>
  <c r="AG26" i="1"/>
  <c r="Z26" i="1"/>
  <c r="S26" i="1"/>
  <c r="M22" i="1"/>
  <c r="AH22" i="1"/>
  <c r="AA22" i="1"/>
  <c r="T22" i="1"/>
  <c r="AH20" i="1"/>
  <c r="AA20" i="1"/>
  <c r="T20" i="1"/>
  <c r="M20" i="1"/>
  <c r="AH18" i="1"/>
  <c r="AA18" i="1"/>
  <c r="T18" i="1"/>
  <c r="M18" i="1"/>
  <c r="T16" i="1"/>
  <c r="M16" i="1"/>
  <c r="AA16" i="1"/>
  <c r="AH16" i="1"/>
  <c r="AH14" i="1"/>
  <c r="AA14" i="1"/>
  <c r="T14" i="1"/>
  <c r="M14" i="1"/>
  <c r="T12" i="1"/>
  <c r="M12" i="1"/>
  <c r="AH12" i="1"/>
  <c r="AA12" i="1"/>
  <c r="AH10" i="1"/>
  <c r="AA10" i="1"/>
  <c r="M10" i="1"/>
  <c r="T10" i="1"/>
  <c r="T8" i="1"/>
  <c r="M8" i="1"/>
  <c r="AH8" i="1"/>
  <c r="AA8" i="1"/>
  <c r="AH6" i="1"/>
  <c r="AA6" i="1"/>
  <c r="M6" i="1"/>
  <c r="T6" i="1"/>
  <c r="Y15" i="3"/>
  <c r="Q15" i="3"/>
  <c r="AH36" i="1"/>
  <c r="AA36" i="1"/>
  <c r="T36" i="1"/>
  <c r="M36" i="1"/>
  <c r="AH34" i="1"/>
  <c r="AA34" i="1"/>
  <c r="T34" i="1"/>
  <c r="M34" i="1"/>
  <c r="AH32" i="1"/>
  <c r="AA32" i="1"/>
  <c r="T32" i="1"/>
  <c r="M32" i="1"/>
  <c r="AH30" i="1"/>
  <c r="AA30" i="1"/>
  <c r="T30" i="1"/>
  <c r="M30" i="1"/>
  <c r="M28" i="1"/>
  <c r="AH28" i="1"/>
  <c r="AA28" i="1"/>
  <c r="T28" i="1"/>
  <c r="L25" i="1"/>
  <c r="AG25" i="1"/>
  <c r="Z25" i="1"/>
  <c r="S25" i="1"/>
  <c r="AG22" i="1"/>
  <c r="Z22" i="1"/>
  <c r="S22" i="1"/>
  <c r="L22" i="1"/>
  <c r="AG20" i="1"/>
  <c r="S20" i="1"/>
  <c r="Z20" i="1"/>
  <c r="L20" i="1"/>
  <c r="Z18" i="1"/>
  <c r="S18" i="1"/>
  <c r="AG18" i="1"/>
  <c r="L18" i="1"/>
  <c r="AG16" i="1"/>
  <c r="L16" i="1"/>
  <c r="Z16" i="1"/>
  <c r="S16" i="1"/>
  <c r="Z14" i="1"/>
  <c r="S14" i="1"/>
  <c r="AG14" i="1"/>
  <c r="L14" i="1"/>
  <c r="AG12" i="1"/>
  <c r="L12" i="1"/>
  <c r="S12" i="1"/>
  <c r="Z12" i="1"/>
  <c r="Z10" i="1"/>
  <c r="S10" i="1"/>
  <c r="AG10" i="1"/>
  <c r="L10" i="1"/>
  <c r="L8" i="1"/>
  <c r="AG8" i="1"/>
  <c r="S8" i="1"/>
  <c r="Z8" i="1"/>
  <c r="Z6" i="1"/>
  <c r="S6" i="1"/>
  <c r="L6" i="1"/>
  <c r="AG6" i="1"/>
  <c r="AG36" i="1"/>
  <c r="Z36" i="1"/>
  <c r="S36" i="1"/>
  <c r="L36" i="1"/>
  <c r="AG32" i="1"/>
  <c r="Z32" i="1"/>
  <c r="S32" i="1"/>
  <c r="L32" i="1"/>
  <c r="AG28" i="1"/>
  <c r="Z28" i="1"/>
  <c r="S28" i="1"/>
  <c r="L28" i="1"/>
  <c r="M21" i="1"/>
  <c r="AH21" i="1"/>
  <c r="T21" i="1"/>
  <c r="AA21" i="1"/>
  <c r="T17" i="1"/>
  <c r="AH17" i="1"/>
  <c r="M17" i="1"/>
  <c r="AA17" i="1"/>
  <c r="T13" i="1"/>
  <c r="AH13" i="1"/>
  <c r="M13" i="1"/>
  <c r="AA13" i="1"/>
  <c r="AH11" i="1"/>
  <c r="M9" i="1"/>
  <c r="T9" i="1"/>
  <c r="AH9" i="1"/>
  <c r="AA9" i="1"/>
  <c r="M5" i="1"/>
  <c r="T5" i="1"/>
  <c r="AH5" i="1"/>
  <c r="AA5" i="1"/>
  <c r="Q19" i="3"/>
  <c r="G20" i="1"/>
  <c r="G18" i="1"/>
  <c r="G16" i="1"/>
  <c r="G14" i="1"/>
  <c r="U14" i="1" s="1"/>
  <c r="G12" i="1"/>
  <c r="G10" i="1"/>
  <c r="G8" i="1"/>
  <c r="AB8" i="1" s="1"/>
  <c r="G6" i="1"/>
  <c r="G40" i="1"/>
  <c r="G36" i="1"/>
  <c r="G32" i="1"/>
  <c r="AI32" i="1" s="1"/>
  <c r="G4" i="1"/>
  <c r="U4" i="1" s="1"/>
  <c r="G37" i="1"/>
  <c r="G35" i="1"/>
  <c r="G33" i="1"/>
  <c r="U33" i="1" s="1"/>
  <c r="G29" i="1"/>
  <c r="G21" i="1"/>
  <c r="G17" i="1"/>
  <c r="U17" i="1" s="1"/>
  <c r="G5" i="1"/>
  <c r="G28" i="1"/>
  <c r="N17" i="1"/>
  <c r="AI33" i="1"/>
  <c r="AB33" i="1"/>
  <c r="N32" i="1"/>
  <c r="AB32" i="1"/>
  <c r="N6" i="1"/>
  <c r="AI6" i="1"/>
  <c r="AI14" i="1"/>
  <c r="N14" i="1"/>
  <c r="U5" i="1"/>
  <c r="AI21" i="1"/>
  <c r="AB21" i="1"/>
  <c r="AI35" i="1"/>
  <c r="AI36" i="1"/>
  <c r="AB16" i="1"/>
  <c r="N22" i="1"/>
  <c r="AI22" i="1"/>
  <c r="AI28" i="1"/>
  <c r="N28" i="1"/>
  <c r="U28" i="1"/>
  <c r="AB28" i="1"/>
  <c r="N29" i="1"/>
  <c r="AI29" i="1"/>
  <c r="AB29" i="1"/>
  <c r="U29" i="1"/>
  <c r="N10" i="1"/>
  <c r="AI10" i="1"/>
  <c r="AB10" i="1"/>
  <c r="U10" i="1"/>
  <c r="AI18" i="1"/>
  <c r="N18" i="1"/>
  <c r="U18" i="1"/>
  <c r="AB18" i="1"/>
  <c r="AB12" i="1"/>
  <c r="U12" i="1"/>
  <c r="AI12" i="1"/>
  <c r="N12" i="1"/>
  <c r="AI20" i="1"/>
  <c r="AB20" i="1"/>
  <c r="U20" i="1"/>
  <c r="N20" i="1"/>
  <c r="S34" i="1" l="1"/>
  <c r="Z34" i="1"/>
  <c r="G34" i="1"/>
  <c r="AG34" i="1"/>
  <c r="L34" i="1"/>
  <c r="L30" i="1"/>
  <c r="AG30" i="1"/>
  <c r="G30" i="1"/>
  <c r="S30" i="1"/>
  <c r="Z30" i="1"/>
  <c r="AG24" i="1"/>
  <c r="Z24" i="1"/>
  <c r="G24" i="1"/>
  <c r="S24" i="1"/>
  <c r="L24" i="1"/>
  <c r="AH19" i="1"/>
  <c r="AA19" i="1"/>
  <c r="T19" i="1"/>
  <c r="AA15" i="1"/>
  <c r="M15" i="1"/>
  <c r="T15" i="1"/>
  <c r="AH15" i="1"/>
  <c r="AA11" i="1"/>
  <c r="M11" i="1"/>
  <c r="T11" i="1"/>
  <c r="G11" i="1"/>
  <c r="Y16" i="2"/>
  <c r="R16" i="2"/>
  <c r="K16" i="2"/>
  <c r="Y25" i="5"/>
  <c r="K25" i="5"/>
  <c r="Y17" i="5"/>
  <c r="K17" i="5"/>
  <c r="R17" i="5"/>
  <c r="Y9" i="5"/>
  <c r="K9" i="5"/>
  <c r="R9" i="5"/>
  <c r="AU23" i="6"/>
  <c r="Q23" i="6"/>
  <c r="AI8" i="1"/>
  <c r="AB5" i="1"/>
  <c r="N5" i="1"/>
  <c r="AI5" i="1"/>
  <c r="G19" i="1"/>
  <c r="M19" i="1"/>
  <c r="U22" i="1"/>
  <c r="AB22" i="1"/>
  <c r="V18" i="3"/>
  <c r="N18" i="3"/>
  <c r="I18" i="3"/>
  <c r="N14" i="3"/>
  <c r="V14" i="3"/>
  <c r="W16" i="3"/>
  <c r="W17" i="3"/>
  <c r="O17" i="3"/>
  <c r="I22" i="3"/>
  <c r="N22" i="3"/>
  <c r="X24" i="3"/>
  <c r="P24" i="3"/>
  <c r="R25" i="5"/>
  <c r="AI17" i="1"/>
  <c r="AB17" i="1"/>
  <c r="AK23" i="6"/>
  <c r="N26" i="1"/>
  <c r="AB4" i="1"/>
  <c r="X34" i="4"/>
  <c r="P34" i="4"/>
  <c r="U21" i="1"/>
  <c r="N21" i="1"/>
  <c r="U36" i="1"/>
  <c r="AB36" i="1"/>
  <c r="N36" i="1"/>
  <c r="AA35" i="1"/>
  <c r="AH35" i="1"/>
  <c r="M35" i="1"/>
  <c r="T31" i="1"/>
  <c r="AA31" i="1"/>
  <c r="G31" i="1"/>
  <c r="M31" i="1"/>
  <c r="S27" i="1"/>
  <c r="L27" i="1"/>
  <c r="G27" i="1"/>
  <c r="AG27" i="1"/>
  <c r="S21" i="1"/>
  <c r="L21" i="1"/>
  <c r="AG21" i="1"/>
  <c r="S17" i="1"/>
  <c r="L17" i="1"/>
  <c r="AG17" i="1"/>
  <c r="S13" i="1"/>
  <c r="L13" i="1"/>
  <c r="G13" i="1"/>
  <c r="AG13" i="1"/>
  <c r="L9" i="1"/>
  <c r="S9" i="1"/>
  <c r="AG9" i="1"/>
  <c r="G9" i="1"/>
  <c r="L5" i="1"/>
  <c r="S5" i="1"/>
  <c r="AG5" i="1"/>
  <c r="AI26" i="1"/>
  <c r="U26" i="1"/>
  <c r="P20" i="3"/>
  <c r="X16" i="3"/>
  <c r="P16" i="3"/>
  <c r="Y24" i="3"/>
  <c r="Q24" i="3"/>
  <c r="AU19" i="6"/>
  <c r="Q19" i="6"/>
  <c r="AK19" i="6"/>
  <c r="AU15" i="6"/>
  <c r="AK15" i="6"/>
  <c r="Q15" i="6"/>
  <c r="U16" i="1"/>
  <c r="N16" i="1"/>
  <c r="AI16" i="1"/>
  <c r="Q23" i="3"/>
  <c r="AB6" i="1"/>
  <c r="U6" i="1"/>
  <c r="G15" i="1"/>
  <c r="AI25" i="1"/>
  <c r="U25" i="1"/>
  <c r="AB25" i="1"/>
  <c r="N25" i="1"/>
  <c r="N20" i="3"/>
  <c r="I16" i="3"/>
  <c r="K48" i="8"/>
  <c r="Y48" i="8"/>
  <c r="AI4" i="1"/>
  <c r="N4" i="1"/>
  <c r="AB35" i="1"/>
  <c r="U35" i="1"/>
  <c r="N35" i="1"/>
  <c r="U8" i="1"/>
  <c r="N8" i="1"/>
  <c r="AA7" i="1"/>
  <c r="T7" i="1"/>
  <c r="AH7" i="1"/>
  <c r="G7" i="1"/>
  <c r="Q14" i="3"/>
  <c r="Y14" i="3"/>
  <c r="I20" i="3"/>
  <c r="W20" i="3"/>
  <c r="O20" i="3"/>
  <c r="R8" i="2"/>
  <c r="K8" i="2"/>
  <c r="P14" i="3"/>
  <c r="P23" i="3"/>
  <c r="R14" i="2"/>
  <c r="AK17" i="6"/>
  <c r="K16" i="5"/>
  <c r="K22" i="5"/>
  <c r="Y19" i="5"/>
  <c r="Y11" i="5"/>
  <c r="R46" i="8"/>
  <c r="G23" i="1"/>
  <c r="L7" i="1"/>
  <c r="AG11" i="1"/>
  <c r="AG15" i="1"/>
  <c r="L19" i="1"/>
  <c r="L23" i="1"/>
  <c r="M29" i="1"/>
  <c r="M33" i="1"/>
  <c r="S4" i="1"/>
  <c r="I21" i="3"/>
  <c r="Q35" i="4"/>
  <c r="K21" i="5"/>
  <c r="K10" i="5"/>
  <c r="K13" i="5"/>
  <c r="R14" i="5"/>
  <c r="R6" i="5"/>
  <c r="Y16" i="5"/>
  <c r="Y8" i="5"/>
  <c r="Y45" i="8"/>
  <c r="Q20" i="6"/>
  <c r="I34" i="4"/>
  <c r="K7" i="5"/>
  <c r="K5" i="5"/>
  <c r="K18" i="5"/>
  <c r="R22" i="5"/>
  <c r="R11" i="5"/>
  <c r="Y4" i="5"/>
  <c r="Y21" i="5"/>
  <c r="Y13" i="5"/>
  <c r="Y5" i="5"/>
  <c r="R45" i="8"/>
  <c r="AU20" i="6"/>
  <c r="K15" i="5"/>
  <c r="K12" i="5"/>
  <c r="Y18" i="5"/>
  <c r="Y10" i="5"/>
  <c r="Y44" i="8"/>
  <c r="AK16" i="6"/>
  <c r="AB14" i="1"/>
  <c r="U32" i="1"/>
  <c r="N33" i="1"/>
  <c r="N23" i="3"/>
  <c r="V24" i="3"/>
  <c r="Y17" i="2"/>
  <c r="Q16" i="6"/>
  <c r="K20" i="5"/>
  <c r="R4" i="5"/>
  <c r="Y15" i="5"/>
  <c r="Y7" i="5"/>
  <c r="K24" i="5"/>
  <c r="Y24" i="5"/>
  <c r="U30" i="1" l="1"/>
  <c r="N30" i="1"/>
  <c r="AI30" i="1"/>
  <c r="AB30" i="1"/>
  <c r="Y22" i="3"/>
  <c r="Q22" i="3"/>
  <c r="Q20" i="3"/>
  <c r="Y20" i="3"/>
  <c r="Q16" i="3"/>
  <c r="Y16" i="3"/>
  <c r="U31" i="1"/>
  <c r="N31" i="1"/>
  <c r="AI31" i="1"/>
  <c r="AB31" i="1"/>
  <c r="AI24" i="1"/>
  <c r="U24" i="1"/>
  <c r="AB24" i="1"/>
  <c r="N24" i="1"/>
  <c r="AI23" i="1"/>
  <c r="N23" i="1"/>
  <c r="AB23" i="1"/>
  <c r="U23" i="1"/>
  <c r="AB13" i="1"/>
  <c r="AI13" i="1"/>
  <c r="N13" i="1"/>
  <c r="U13" i="1"/>
  <c r="U19" i="1"/>
  <c r="N19" i="1"/>
  <c r="AI19" i="1"/>
  <c r="AB19" i="1"/>
  <c r="U15" i="1"/>
  <c r="N15" i="1"/>
  <c r="AB15" i="1"/>
  <c r="AI15" i="1"/>
  <c r="N7" i="1"/>
  <c r="U7" i="1"/>
  <c r="AB7" i="1"/>
  <c r="AI7" i="1"/>
  <c r="U34" i="1"/>
  <c r="N34" i="1"/>
  <c r="AB34" i="1"/>
  <c r="AI34" i="1"/>
  <c r="Q34" i="4"/>
  <c r="Y34" i="4"/>
  <c r="Y21" i="3"/>
  <c r="Q21" i="3"/>
  <c r="AB27" i="1"/>
  <c r="N27" i="1"/>
  <c r="AI27" i="1"/>
  <c r="U27" i="1"/>
  <c r="Y18" i="3"/>
  <c r="Q18" i="3"/>
  <c r="U11" i="1"/>
  <c r="N11" i="1"/>
  <c r="AB11" i="1"/>
  <c r="AI11" i="1"/>
  <c r="AI9" i="1"/>
  <c r="N9" i="1"/>
  <c r="AB9" i="1"/>
  <c r="U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Awa Sanou</author>
  </authors>
  <commentList>
    <comment ref="B1" authorId="0" shapeId="0" xr:uid="{00000000-0006-0000-0000-000001000000}">
      <text>
        <r>
          <rPr>
            <b/>
            <sz val="9"/>
            <color indexed="81"/>
            <rFont val="Tahoma"/>
            <family val="2"/>
          </rPr>
          <t>Awa Sanou:</t>
        </r>
        <r>
          <rPr>
            <sz val="9"/>
            <color indexed="81"/>
            <rFont val="Tahoma"/>
            <family val="2"/>
          </rPr>
          <t xml:space="preserve">
maize, rice, millet, sorghum, wheat, teff(red and white)</t>
        </r>
      </text>
    </comment>
    <comment ref="J1" authorId="0" shapeId="0" xr:uid="{00000000-0006-0000-0000-000002000000}">
      <text>
        <r>
          <rPr>
            <b/>
            <sz val="9"/>
            <color indexed="81"/>
            <rFont val="Tahoma"/>
            <family val="2"/>
          </rPr>
          <t>Awa Sanou:</t>
        </r>
        <r>
          <rPr>
            <sz val="9"/>
            <color indexed="81"/>
            <rFont val="Tahoma"/>
            <family val="2"/>
          </rPr>
          <t xml:space="preserve">
average used for prices provided as range</t>
        </r>
      </text>
    </comment>
    <comment ref="B2" authorId="0" shapeId="0" xr:uid="{00000000-0006-0000-0000-000003000000}">
      <text>
        <r>
          <rPr>
            <b/>
            <sz val="9"/>
            <color indexed="81"/>
            <rFont val="Tahoma"/>
            <family val="2"/>
          </rPr>
          <t>Awa Sanou:</t>
        </r>
        <r>
          <rPr>
            <sz val="9"/>
            <color indexed="81"/>
            <rFont val="Tahoma"/>
            <family val="2"/>
          </rPr>
          <t xml:space="preserve">
P1maize=average maize price ove the entire year</t>
        </r>
      </text>
    </comment>
    <comment ref="D4" authorId="0" shapeId="0" xr:uid="{00000000-0006-0000-0000-000004000000}">
      <text>
        <r>
          <rPr>
            <b/>
            <sz val="9"/>
            <color indexed="81"/>
            <rFont val="Tahoma"/>
            <family val="2"/>
          </rPr>
          <t>Awa Sanou:</t>
        </r>
        <r>
          <rPr>
            <sz val="9"/>
            <color indexed="81"/>
            <rFont val="Tahoma"/>
            <family val="2"/>
          </rPr>
          <t xml:space="preserve">
fert=average price of NPK and Urea prices</t>
        </r>
      </text>
    </comment>
    <comment ref="B13" authorId="0" shapeId="0" xr:uid="{00000000-0006-0000-0000-000005000000}">
      <text>
        <r>
          <rPr>
            <b/>
            <sz val="9"/>
            <color indexed="81"/>
            <rFont val="Tahoma"/>
            <family val="2"/>
          </rPr>
          <t>Awa Sanou:</t>
        </r>
        <r>
          <rPr>
            <sz val="9"/>
            <color indexed="81"/>
            <rFont val="Tahoma"/>
            <family val="2"/>
          </rPr>
          <t xml:space="preserve">
too few observations in Fewsnet data</t>
        </r>
      </text>
    </comment>
    <comment ref="F18" authorId="0" shapeId="0" xr:uid="{00000000-0006-0000-0000-000006000000}">
      <text>
        <r>
          <rPr>
            <b/>
            <sz val="9"/>
            <color indexed="81"/>
            <rFont val="Tahoma"/>
            <family val="2"/>
          </rPr>
          <t>Awa Sanou:</t>
        </r>
        <r>
          <rPr>
            <sz val="9"/>
            <color indexed="81"/>
            <rFont val="Tahoma"/>
            <family val="2"/>
          </rPr>
          <t xml:space="preserve">
http://www.fao.org/giews/pricetool/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Awa Sanou</author>
  </authors>
  <commentList>
    <comment ref="B2" authorId="0" shapeId="0" xr:uid="{00000000-0006-0000-0100-000001000000}">
      <text>
        <r>
          <rPr>
            <b/>
            <sz val="9"/>
            <color indexed="81"/>
            <rFont val="Tahoma"/>
            <family val="2"/>
          </rPr>
          <t>Awa Sanou:</t>
        </r>
        <r>
          <rPr>
            <sz val="9"/>
            <color indexed="81"/>
            <rFont val="Tahoma"/>
            <family val="2"/>
          </rPr>
          <t xml:space="preserve">
market price per 50kg bag (N) NPK 15-15-15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Awa Sanou</author>
  </authors>
  <commentList>
    <comment ref="B2" authorId="0" shapeId="0" xr:uid="{00000000-0006-0000-0300-000001000000}">
      <text>
        <r>
          <rPr>
            <b/>
            <sz val="9"/>
            <color indexed="81"/>
            <rFont val="Tahoma"/>
            <family val="2"/>
          </rPr>
          <t>Awa Sanou:</t>
        </r>
        <r>
          <rPr>
            <sz val="9"/>
            <color indexed="81"/>
            <rFont val="Tahoma"/>
            <family val="2"/>
          </rPr>
          <t xml:space="preserve">
market price per 50kg bag (N) NPK 15-15-15</t>
        </r>
      </text>
    </comment>
    <comment ref="C2" authorId="0" shapeId="0" xr:uid="{00000000-0006-0000-0300-000002000000}">
      <text>
        <r>
          <rPr>
            <b/>
            <sz val="9"/>
            <color indexed="81"/>
            <rFont val="Tahoma"/>
            <family val="2"/>
          </rPr>
          <t>Awa Sanou:</t>
        </r>
        <r>
          <rPr>
            <sz val="9"/>
            <color indexed="81"/>
            <rFont val="Tahoma"/>
            <family val="2"/>
          </rPr>
          <t xml:space="preserve">
Sulp. of Amo</t>
        </r>
      </text>
    </comment>
    <comment ref="G2" authorId="0" shapeId="0" xr:uid="{00000000-0006-0000-0300-000003000000}">
      <text>
        <r>
          <rPr>
            <b/>
            <sz val="9"/>
            <color indexed="81"/>
            <rFont val="Tahoma"/>
            <family val="2"/>
          </rPr>
          <t>Awa Sanou:</t>
        </r>
        <r>
          <rPr>
            <sz val="9"/>
            <color indexed="81"/>
            <rFont val="Tahoma"/>
            <family val="2"/>
          </rPr>
          <t xml:space="preserve">
Sulp. of Amo</t>
        </r>
      </text>
    </comment>
    <comment ref="K2" authorId="0" shapeId="0" xr:uid="{00000000-0006-0000-0300-000004000000}">
      <text>
        <r>
          <rPr>
            <b/>
            <sz val="9"/>
            <color indexed="81"/>
            <rFont val="Tahoma"/>
            <family val="2"/>
          </rPr>
          <t>Awa Sanou:</t>
        </r>
        <r>
          <rPr>
            <sz val="9"/>
            <color indexed="81"/>
            <rFont val="Tahoma"/>
            <family val="2"/>
          </rPr>
          <t xml:space="preserve">
Cedi devalued in 2007 by removing 0000 zeros
</t>
        </r>
      </text>
    </comment>
  </commentList>
</comments>
</file>

<file path=xl/sharedStrings.xml><?xml version="1.0" encoding="utf-8"?>
<sst xmlns="http://schemas.openxmlformats.org/spreadsheetml/2006/main" count="383" uniqueCount="95">
  <si>
    <t>Year</t>
  </si>
  <si>
    <t>Urea price</t>
  </si>
  <si>
    <t>NPK price (50kg bag)</t>
  </si>
  <si>
    <t>crops</t>
  </si>
  <si>
    <t>Nigeria</t>
  </si>
  <si>
    <t>maize</t>
  </si>
  <si>
    <t>rice</t>
  </si>
  <si>
    <t xml:space="preserve">millet </t>
  </si>
  <si>
    <t xml:space="preserve">sorghum </t>
  </si>
  <si>
    <t>ratio</t>
  </si>
  <si>
    <t>NPK/crop</t>
  </si>
  <si>
    <t>Urea/crop</t>
  </si>
  <si>
    <t>fert/crop</t>
  </si>
  <si>
    <t>white teff</t>
  </si>
  <si>
    <t>red teff</t>
  </si>
  <si>
    <t>Ethiopia</t>
  </si>
  <si>
    <t>Maize</t>
  </si>
  <si>
    <t>Rice</t>
  </si>
  <si>
    <t>Millet</t>
  </si>
  <si>
    <t>Sorghum</t>
  </si>
  <si>
    <t>Fertilizer/crop</t>
  </si>
  <si>
    <t>Crop prices</t>
  </si>
  <si>
    <t>I/O ratio</t>
  </si>
  <si>
    <t>Urea</t>
  </si>
  <si>
    <t>Fertilizer</t>
  </si>
  <si>
    <t>NPK price (/kg)</t>
  </si>
  <si>
    <t>Input prices (/50kg)</t>
  </si>
  <si>
    <t>Input prices /kg</t>
  </si>
  <si>
    <t>Ghana</t>
  </si>
  <si>
    <t>Kenya</t>
  </si>
  <si>
    <t>Tanzania</t>
  </si>
  <si>
    <t>Malawi</t>
  </si>
  <si>
    <t>wheat</t>
  </si>
  <si>
    <t>sorghum</t>
  </si>
  <si>
    <t>millet</t>
  </si>
  <si>
    <t xml:space="preserve">wheat </t>
  </si>
  <si>
    <t>NPK</t>
  </si>
  <si>
    <t>x</t>
  </si>
  <si>
    <t>Prices in Fewsnet data</t>
  </si>
  <si>
    <t>Zambia</t>
  </si>
  <si>
    <t>NPK 15-15-15
Urea</t>
  </si>
  <si>
    <t>NPK 15-15-15 
SOA
Urea</t>
  </si>
  <si>
    <t>SOA</t>
  </si>
  <si>
    <t xml:space="preserve">Urea </t>
  </si>
  <si>
    <t>SOA/crop</t>
  </si>
  <si>
    <t>SAO/crop</t>
  </si>
  <si>
    <t>Input prices (/kg)</t>
  </si>
  <si>
    <t>DAP</t>
  </si>
  <si>
    <t>TSP</t>
  </si>
  <si>
    <t>CAN</t>
  </si>
  <si>
    <t>DAP
CAN
UREA
TSP
NPK 20-10-10</t>
  </si>
  <si>
    <t>DAP/crop</t>
  </si>
  <si>
    <t>urea/crop</t>
  </si>
  <si>
    <t>CAN/crop</t>
  </si>
  <si>
    <t>fertilizer</t>
  </si>
  <si>
    <t>TSP/crop</t>
  </si>
  <si>
    <t xml:space="preserve">Sorghum </t>
  </si>
  <si>
    <t xml:space="preserve">Wheat </t>
  </si>
  <si>
    <t>Wheat</t>
  </si>
  <si>
    <t xml:space="preserve">NPK,23-21-0+4S
UREA
CAN
</t>
  </si>
  <si>
    <t>UREA
DAP</t>
  </si>
  <si>
    <t>UREA</t>
  </si>
  <si>
    <t>NPK/CROP</t>
  </si>
  <si>
    <t>UREA/CROP</t>
  </si>
  <si>
    <t>CAN/CROP</t>
  </si>
  <si>
    <t>Red teff</t>
  </si>
  <si>
    <t>White teff</t>
  </si>
  <si>
    <t>Fertilizer/CROP</t>
  </si>
  <si>
    <t>Maize:</t>
  </si>
  <si>
    <t>1.Addis Ababa Ehil Berenda (major terminal market) 2.Jima (surplus market) 3.Nazreth (terminal market) 4.Dire Dawa (deficit market) 5. Mekelle (deficit market)  </t>
  </si>
  <si>
    <t>Note: 'Nekemte' and 'Bako' are the two most important maize surplus markets and I would recommend them for consideration if their data are available</t>
  </si>
  <si>
    <t>Sorghum:</t>
  </si>
  <si>
    <t>1.Addis Ababa Ehil Berenda (major terminal market) 2.Gonder (in close proximity to major producing areas) 3.Mekelle (in close proximity to major producing areas) 4. Dire Dawa (deficit) 5.Sekota (in close proximity to some of the producing areas)</t>
  </si>
  <si>
    <t>Wheat:</t>
  </si>
  <si>
    <t>1.Addis Ababa Ehil Berenda (major terminal market) 2.Assela (surplus) 3.Robe(surplus) 4. Nazreth (terminal) 5.Mekelle(deficit)</t>
  </si>
  <si>
    <t>FAOSTAT</t>
  </si>
  <si>
    <t>http://faostat.fao.org/site/351/default.aspx</t>
  </si>
  <si>
    <t xml:space="preserve">Maize </t>
  </si>
  <si>
    <t>Cmpd D</t>
  </si>
  <si>
    <t>Fertilzer</t>
  </si>
  <si>
    <t>Monbassa CIF</t>
  </si>
  <si>
    <t>Nakuru Wholesale</t>
  </si>
  <si>
    <t>Average</t>
  </si>
  <si>
    <t>No data</t>
  </si>
  <si>
    <t>FAO_FPMA output prices available</t>
  </si>
  <si>
    <t>2003-2015</t>
  </si>
  <si>
    <t>2006-2013</t>
  </si>
  <si>
    <t>2006-2014</t>
  </si>
  <si>
    <t>2007-2015</t>
  </si>
  <si>
    <t>2000-2015</t>
  </si>
  <si>
    <t>2004-2015</t>
  </si>
  <si>
    <t>2006-2015</t>
  </si>
  <si>
    <t>http://www.fao.org/giews/pricetool/</t>
  </si>
  <si>
    <t>NONE</t>
  </si>
  <si>
    <t>If looking at fertilizer or individual cereal prices over time we need to get real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</si>
</sst>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1F497D"/>
      <name val="Calibri"/>
      <family val="2"/>
      <scheme val="minor"/>
    </font>
    <font>
      <sz val="10"/>
      <color rgb="FF003366"/>
      <name val="Verdana"/>
      <family val="2"/>
    </font>
    <font>
      <sz val="10"/>
      <color rgb="FF000000"/>
      <name val="Tahoma"/>
      <family val="2"/>
    </font>
    <font>
      <u/>
      <sz val="11"/>
      <color theme="10"/>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7"/>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1">
    <xf numFmtId="0" fontId="0" fillId="0" borderId="0" xfId="0"/>
    <xf numFmtId="0" fontId="0" fillId="6" borderId="0" xfId="0" applyFill="1"/>
    <xf numFmtId="2" fontId="0" fillId="0" borderId="0" xfId="0" applyNumberFormat="1"/>
    <xf numFmtId="0" fontId="4" fillId="0" borderId="1" xfId="0" applyFont="1" applyBorder="1"/>
    <xf numFmtId="0" fontId="0" fillId="0" borderId="1" xfId="0" applyBorder="1"/>
    <xf numFmtId="0" fontId="0" fillId="0" borderId="2" xfId="0" applyBorder="1"/>
    <xf numFmtId="0" fontId="0" fillId="0" borderId="1" xfId="0" applyBorder="1" applyAlignment="1">
      <alignment wrapText="1"/>
    </xf>
    <xf numFmtId="2" fontId="0" fillId="2" borderId="0" xfId="0" applyNumberFormat="1" applyFill="1"/>
    <xf numFmtId="1" fontId="0" fillId="0" borderId="0" xfId="0" applyNumberFormat="1"/>
    <xf numFmtId="2" fontId="1" fillId="2" borderId="0" xfId="0" applyNumberFormat="1" applyFont="1" applyFill="1"/>
    <xf numFmtId="0" fontId="5" fillId="0" borderId="0" xfId="0" applyFont="1" applyAlignment="1">
      <alignment vertical="center"/>
    </xf>
    <xf numFmtId="0" fontId="6" fillId="0" borderId="0" xfId="0" applyFont="1" applyAlignment="1">
      <alignment vertical="center"/>
    </xf>
    <xf numFmtId="0" fontId="7" fillId="0" borderId="0" xfId="1"/>
    <xf numFmtId="2" fontId="1" fillId="3" borderId="0" xfId="0" applyNumberFormat="1" applyFont="1" applyFill="1"/>
    <xf numFmtId="2" fontId="1" fillId="0" borderId="0" xfId="0" applyNumberFormat="1" applyFont="1"/>
    <xf numFmtId="2" fontId="1" fillId="4" borderId="0" xfId="0" applyNumberFormat="1" applyFont="1" applyFill="1"/>
    <xf numFmtId="2" fontId="1" fillId="5" borderId="0" xfId="0" applyNumberFormat="1" applyFont="1" applyFill="1"/>
    <xf numFmtId="2" fontId="0" fillId="5" borderId="0" xfId="0" applyNumberFormat="1" applyFill="1"/>
    <xf numFmtId="1" fontId="1" fillId="3" borderId="0" xfId="0" applyNumberFormat="1" applyFont="1" applyFill="1"/>
    <xf numFmtId="1" fontId="1" fillId="4" borderId="0" xfId="0" applyNumberFormat="1" applyFont="1" applyFill="1"/>
    <xf numFmtId="1" fontId="1" fillId="5" borderId="0" xfId="0" applyNumberFormat="1" applyFont="1" applyFill="1"/>
    <xf numFmtId="1" fontId="0" fillId="5" borderId="0" xfId="0" applyNumberFormat="1" applyFill="1"/>
    <xf numFmtId="0" fontId="0" fillId="7" borderId="0" xfId="0" applyFill="1"/>
    <xf numFmtId="2" fontId="0" fillId="6" borderId="0" xfId="0" applyNumberFormat="1" applyFill="1"/>
    <xf numFmtId="0" fontId="0" fillId="0" borderId="1" xfId="0" applyBorder="1" applyAlignment="1">
      <alignment horizontal="left"/>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8" borderId="3" xfId="0" applyFont="1" applyFill="1" applyBorder="1" applyAlignment="1">
      <alignment horizontal="center"/>
    </xf>
    <xf numFmtId="0" fontId="1" fillId="8" borderId="4" xfId="0" applyFont="1" applyFill="1" applyBorder="1" applyAlignment="1">
      <alignment horizontal="center"/>
    </xf>
    <xf numFmtId="0" fontId="1" fillId="8" borderId="5" xfId="0" applyFont="1" applyFill="1" applyBorder="1" applyAlignment="1">
      <alignment horizontal="center"/>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Fertilizer prices in Nigeria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Nigeria!$A$4:$A$40</c:f>
              <c:numCache>
                <c:formatCode>0</c:formatCode>
                <c:ptCount val="37"/>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numCache>
            </c:numRef>
          </c:cat>
          <c:val>
            <c:numRef>
              <c:f>Nigeria!$G$4:$G$40</c:f>
              <c:numCache>
                <c:formatCode>0.00</c:formatCode>
                <c:ptCount val="37"/>
                <c:pt idx="0">
                  <c:v>0.04</c:v>
                </c:pt>
                <c:pt idx="1">
                  <c:v>0.04</c:v>
                </c:pt>
                <c:pt idx="2">
                  <c:v>0.04</c:v>
                </c:pt>
                <c:pt idx="3">
                  <c:v>0.04</c:v>
                </c:pt>
                <c:pt idx="4">
                  <c:v>4.4999999999999998E-2</c:v>
                </c:pt>
                <c:pt idx="5">
                  <c:v>4.4999999999999998E-2</c:v>
                </c:pt>
                <c:pt idx="6">
                  <c:v>4.4999999999999998E-2</c:v>
                </c:pt>
                <c:pt idx="7">
                  <c:v>4.4999999999999998E-2</c:v>
                </c:pt>
                <c:pt idx="8">
                  <c:v>0.12</c:v>
                </c:pt>
                <c:pt idx="9">
                  <c:v>0.18</c:v>
                </c:pt>
                <c:pt idx="10">
                  <c:v>0.2</c:v>
                </c:pt>
                <c:pt idx="11">
                  <c:v>0.2</c:v>
                </c:pt>
                <c:pt idx="12">
                  <c:v>0.2</c:v>
                </c:pt>
                <c:pt idx="13">
                  <c:v>0.3</c:v>
                </c:pt>
                <c:pt idx="14">
                  <c:v>0.4</c:v>
                </c:pt>
                <c:pt idx="15">
                  <c:v>0.8</c:v>
                </c:pt>
                <c:pt idx="16">
                  <c:v>0.8</c:v>
                </c:pt>
                <c:pt idx="17">
                  <c:v>1.6</c:v>
                </c:pt>
                <c:pt idx="18">
                  <c:v>3</c:v>
                </c:pt>
                <c:pt idx="19">
                  <c:v>3</c:v>
                </c:pt>
                <c:pt idx="20">
                  <c:v>7</c:v>
                </c:pt>
                <c:pt idx="21">
                  <c:v>25</c:v>
                </c:pt>
                <c:pt idx="22">
                  <c:v>30</c:v>
                </c:pt>
                <c:pt idx="23">
                  <c:v>26</c:v>
                </c:pt>
                <c:pt idx="24">
                  <c:v>19.3</c:v>
                </c:pt>
                <c:pt idx="25">
                  <c:v>27.5</c:v>
                </c:pt>
                <c:pt idx="26">
                  <c:v>28.8</c:v>
                </c:pt>
                <c:pt idx="27">
                  <c:v>46.5</c:v>
                </c:pt>
                <c:pt idx="28">
                  <c:v>51</c:v>
                </c:pt>
                <c:pt idx="29">
                  <c:v>51.5</c:v>
                </c:pt>
                <c:pt idx="30">
                  <c:v>59.5</c:v>
                </c:pt>
                <c:pt idx="31">
                  <c:v>65</c:v>
                </c:pt>
                <c:pt idx="32">
                  <c:v>74.593099999999993</c:v>
                </c:pt>
                <c:pt idx="33">
                  <c:v>79.5</c:v>
                </c:pt>
                <c:pt idx="34">
                  <c:v>81</c:v>
                </c:pt>
                <c:pt idx="35">
                  <c:v>89</c:v>
                </c:pt>
                <c:pt idx="36">
                  <c:v>110</c:v>
                </c:pt>
              </c:numCache>
            </c:numRef>
          </c:val>
          <c:smooth val="0"/>
          <c:extLst>
            <c:ext xmlns:c16="http://schemas.microsoft.com/office/drawing/2014/chart" uri="{C3380CC4-5D6E-409C-BE32-E72D297353CC}">
              <c16:uniqueId val="{00000000-E5F0-4754-922E-CB38DFDF14F0}"/>
            </c:ext>
          </c:extLst>
        </c:ser>
        <c:dLbls>
          <c:showLegendKey val="0"/>
          <c:showVal val="0"/>
          <c:showCatName val="0"/>
          <c:showSerName val="0"/>
          <c:showPercent val="0"/>
          <c:showBubbleSize val="0"/>
        </c:dLbls>
        <c:marker val="1"/>
        <c:smooth val="0"/>
        <c:axId val="820423136"/>
        <c:axId val="820423696"/>
      </c:lineChart>
      <c:catAx>
        <c:axId val="82042313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23696"/>
        <c:crosses val="autoZero"/>
        <c:auto val="1"/>
        <c:lblAlgn val="ctr"/>
        <c:lblOffset val="100"/>
        <c:noMultiLvlLbl val="0"/>
      </c:catAx>
      <c:valAx>
        <c:axId val="820423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2313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Malawi - Fertilizer/maize price ratios</a:t>
            </a:r>
          </a:p>
        </c:rich>
      </c:tx>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Malawi!$A$33:$A$36</c:f>
              <c:numCache>
                <c:formatCode>0</c:formatCode>
                <c:ptCount val="4"/>
                <c:pt idx="0">
                  <c:v>2005</c:v>
                </c:pt>
                <c:pt idx="1">
                  <c:v>2006</c:v>
                </c:pt>
                <c:pt idx="2">
                  <c:v>2007</c:v>
                </c:pt>
                <c:pt idx="3">
                  <c:v>2008</c:v>
                </c:pt>
              </c:numCache>
            </c:numRef>
          </c:xVal>
          <c:yVal>
            <c:numRef>
              <c:f>Malawi!$Q$33:$Q$36</c:f>
              <c:numCache>
                <c:formatCode>0.00</c:formatCode>
                <c:ptCount val="4"/>
                <c:pt idx="0">
                  <c:v>2.7274242424242421</c:v>
                </c:pt>
                <c:pt idx="1">
                  <c:v>2.5395061728395065</c:v>
                </c:pt>
                <c:pt idx="2">
                  <c:v>4.4442105263157901</c:v>
                </c:pt>
                <c:pt idx="3">
                  <c:v>4.2463768115942031</c:v>
                </c:pt>
              </c:numCache>
            </c:numRef>
          </c:yVal>
          <c:smooth val="0"/>
          <c:extLst>
            <c:ext xmlns:c16="http://schemas.microsoft.com/office/drawing/2014/chart" uri="{C3380CC4-5D6E-409C-BE32-E72D297353CC}">
              <c16:uniqueId val="{00000000-89B5-403F-B767-CD5FBF967582}"/>
            </c:ext>
          </c:extLst>
        </c:ser>
        <c:dLbls>
          <c:showLegendKey val="0"/>
          <c:showVal val="0"/>
          <c:showCatName val="0"/>
          <c:showSerName val="0"/>
          <c:showPercent val="0"/>
          <c:showBubbleSize val="0"/>
        </c:dLbls>
        <c:axId val="978236064"/>
        <c:axId val="978236624"/>
      </c:scatterChart>
      <c:valAx>
        <c:axId val="978236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36624"/>
        <c:crosses val="autoZero"/>
        <c:crossBetween val="midCat"/>
      </c:valAx>
      <c:valAx>
        <c:axId val="978236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36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Malawi - Fertilizer/rice price ratios</a:t>
            </a:r>
          </a:p>
        </c:rich>
      </c:tx>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Malawi!$A$33:$A$36</c:f>
              <c:numCache>
                <c:formatCode>0</c:formatCode>
                <c:ptCount val="4"/>
                <c:pt idx="0">
                  <c:v>2005</c:v>
                </c:pt>
                <c:pt idx="1">
                  <c:v>2006</c:v>
                </c:pt>
                <c:pt idx="2">
                  <c:v>2007</c:v>
                </c:pt>
                <c:pt idx="3">
                  <c:v>2008</c:v>
                </c:pt>
              </c:numCache>
            </c:numRef>
          </c:xVal>
          <c:yVal>
            <c:numRef>
              <c:f>Malawi!$Y$33:$Y$36</c:f>
              <c:numCache>
                <c:formatCode>0.00</c:formatCode>
                <c:ptCount val="4"/>
                <c:pt idx="0">
                  <c:v>0.70592156862745092</c:v>
                </c:pt>
                <c:pt idx="1">
                  <c:v>0.67222222222222228</c:v>
                </c:pt>
                <c:pt idx="2">
                  <c:v>0.89829787234042568</c:v>
                </c:pt>
                <c:pt idx="3">
                  <c:v>1.3022222222222224</c:v>
                </c:pt>
              </c:numCache>
            </c:numRef>
          </c:yVal>
          <c:smooth val="0"/>
          <c:extLst>
            <c:ext xmlns:c16="http://schemas.microsoft.com/office/drawing/2014/chart" uri="{C3380CC4-5D6E-409C-BE32-E72D297353CC}">
              <c16:uniqueId val="{00000000-B369-4D39-ADA6-A0C40F531B18}"/>
            </c:ext>
          </c:extLst>
        </c:ser>
        <c:dLbls>
          <c:showLegendKey val="0"/>
          <c:showVal val="0"/>
          <c:showCatName val="0"/>
          <c:showSerName val="0"/>
          <c:showPercent val="0"/>
          <c:showBubbleSize val="0"/>
        </c:dLbls>
        <c:axId val="315696368"/>
        <c:axId val="315696928"/>
      </c:scatterChart>
      <c:valAx>
        <c:axId val="3156963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96928"/>
        <c:crosses val="autoZero"/>
        <c:crossBetween val="midCat"/>
      </c:valAx>
      <c:valAx>
        <c:axId val="315696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96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fertlizer/maize price</a:t>
            </a:r>
            <a:r>
              <a:rPr lang="en-US" baseline="0"/>
              <a:t> ratios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Kenya!$A$4:$A$27</c:f>
              <c:numCache>
                <c:formatCode>0</c:formatCode>
                <c:ptCount val="2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numCache>
            </c:numRef>
          </c:xVal>
          <c:yVal>
            <c:numRef>
              <c:f>Kenya!$K$4:$K$25</c:f>
              <c:numCache>
                <c:formatCode>0.00</c:formatCode>
                <c:ptCount val="22"/>
                <c:pt idx="0">
                  <c:v>3.1211498257839718</c:v>
                </c:pt>
                <c:pt idx="1">
                  <c:v>4.6460350584307184</c:v>
                </c:pt>
                <c:pt idx="2">
                  <c:v>1.7498766041461009</c:v>
                </c:pt>
                <c:pt idx="3">
                  <c:v>1.8934273684210525</c:v>
                </c:pt>
                <c:pt idx="4">
                  <c:v>2.0946250000000002</c:v>
                </c:pt>
                <c:pt idx="5">
                  <c:v>2.1983333333333333</c:v>
                </c:pt>
                <c:pt idx="6">
                  <c:v>1.3009758228954269</c:v>
                </c:pt>
                <c:pt idx="7">
                  <c:v>1.4542284335098101</c:v>
                </c:pt>
                <c:pt idx="8">
                  <c:v>1.4283278014286744</c:v>
                </c:pt>
                <c:pt idx="9">
                  <c:v>1.2829032703187526</c:v>
                </c:pt>
                <c:pt idx="10">
                  <c:v>1.7129095281033966</c:v>
                </c:pt>
                <c:pt idx="11">
                  <c:v>1.6061782124910267</c:v>
                </c:pt>
                <c:pt idx="12">
                  <c:v>2.1386152688351867</c:v>
                </c:pt>
                <c:pt idx="13">
                  <c:v>1.7868596010950333</c:v>
                </c:pt>
                <c:pt idx="14">
                  <c:v>1.8335302224847412</c:v>
                </c:pt>
                <c:pt idx="15">
                  <c:v>1.8496808649211931</c:v>
                </c:pt>
                <c:pt idx="16">
                  <c:v>2.2982635342185906</c:v>
                </c:pt>
                <c:pt idx="17">
                  <c:v>2.6990553306342782</c:v>
                </c:pt>
                <c:pt idx="18">
                  <c:v>2.4672772132312968</c:v>
                </c:pt>
                <c:pt idx="19">
                  <c:v>3.1081159588682969</c:v>
                </c:pt>
                <c:pt idx="20">
                  <c:v>2.8001120044801793</c:v>
                </c:pt>
                <c:pt idx="21">
                  <c:v>2.0612485276796231</c:v>
                </c:pt>
              </c:numCache>
            </c:numRef>
          </c:yVal>
          <c:smooth val="0"/>
          <c:extLst>
            <c:ext xmlns:c16="http://schemas.microsoft.com/office/drawing/2014/chart" uri="{C3380CC4-5D6E-409C-BE32-E72D297353CC}">
              <c16:uniqueId val="{00000000-C476-4406-BE37-2B5981F93B83}"/>
            </c:ext>
          </c:extLst>
        </c:ser>
        <c:dLbls>
          <c:showLegendKey val="0"/>
          <c:showVal val="0"/>
          <c:showCatName val="0"/>
          <c:showSerName val="0"/>
          <c:showPercent val="0"/>
          <c:showBubbleSize val="0"/>
        </c:dLbls>
        <c:axId val="321565216"/>
        <c:axId val="321565776"/>
      </c:scatterChart>
      <c:valAx>
        <c:axId val="32156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65776"/>
        <c:crosses val="autoZero"/>
        <c:crossBetween val="midCat"/>
      </c:valAx>
      <c:valAx>
        <c:axId val="321565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6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Ethiopia- Fertilzer/maize</a:t>
            </a:r>
            <a:r>
              <a:rPr lang="en-US" baseline="0"/>
              <a:t> price ratios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Ethiopia!$A$5:$A$23</c:f>
              <c:numCache>
                <c:formatCode>0</c:formatCode>
                <c:ptCount val="1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numCache>
            </c:numRef>
          </c:xVal>
          <c:yVal>
            <c:numRef>
              <c:f>Ethiopia!$K$5:$K$23</c:f>
              <c:numCache>
                <c:formatCode>0.00</c:formatCode>
                <c:ptCount val="19"/>
                <c:pt idx="0">
                  <c:v>0.9777456000000001</c:v>
                </c:pt>
                <c:pt idx="1">
                  <c:v>1.6484416842105263</c:v>
                </c:pt>
                <c:pt idx="2">
                  <c:v>2.4711680985915496</c:v>
                </c:pt>
                <c:pt idx="3">
                  <c:v>3.0021122368421049</c:v>
                </c:pt>
                <c:pt idx="4">
                  <c:v>2.2039244505494504</c:v>
                </c:pt>
                <c:pt idx="5">
                  <c:v>2.0780437113402059</c:v>
                </c:pt>
                <c:pt idx="6">
                  <c:v>2.3374285714285716</c:v>
                </c:pt>
                <c:pt idx="7">
                  <c:v>3.4240418656716418</c:v>
                </c:pt>
                <c:pt idx="8">
                  <c:v>3.7083112280701753</c:v>
                </c:pt>
                <c:pt idx="9">
                  <c:v>1.9787124080882352</c:v>
                </c:pt>
                <c:pt idx="10">
                  <c:v>2.7492933990147783</c:v>
                </c:pt>
                <c:pt idx="11">
                  <c:v>2.6862750199521148</c:v>
                </c:pt>
                <c:pt idx="12">
                  <c:v>2.8634460000000002</c:v>
                </c:pt>
                <c:pt idx="13">
                  <c:v>1.5592458921161823</c:v>
                </c:pt>
                <c:pt idx="14">
                  <c:v>1.9997809226190479</c:v>
                </c:pt>
                <c:pt idx="15">
                  <c:v>2.01244924137931</c:v>
                </c:pt>
                <c:pt idx="16">
                  <c:v>2.3473175409836067</c:v>
                </c:pt>
                <c:pt idx="17">
                  <c:v>4.210076440677966</c:v>
                </c:pt>
                <c:pt idx="18">
                  <c:v>2.9118929047619044</c:v>
                </c:pt>
              </c:numCache>
            </c:numRef>
          </c:yVal>
          <c:smooth val="0"/>
          <c:extLst>
            <c:ext xmlns:c16="http://schemas.microsoft.com/office/drawing/2014/chart" uri="{C3380CC4-5D6E-409C-BE32-E72D297353CC}">
              <c16:uniqueId val="{00000000-4CB6-4A88-8487-037EF81122C7}"/>
            </c:ext>
          </c:extLst>
        </c:ser>
        <c:dLbls>
          <c:showLegendKey val="0"/>
          <c:showVal val="0"/>
          <c:showCatName val="0"/>
          <c:showSerName val="0"/>
          <c:showPercent val="0"/>
          <c:showBubbleSize val="0"/>
        </c:dLbls>
        <c:axId val="321567456"/>
        <c:axId val="321568016"/>
      </c:scatterChart>
      <c:valAx>
        <c:axId val="3215674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68016"/>
        <c:crosses val="autoZero"/>
        <c:crossBetween val="midCat"/>
      </c:valAx>
      <c:valAx>
        <c:axId val="321568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67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Tanzania - Fertilizer/maize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Tanzania!$A$11:$A$25</c:f>
              <c:numCache>
                <c:formatCode>0</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xVal>
          <c:yVal>
            <c:numRef>
              <c:f>Tanzania!$Q$11:$Q$23</c:f>
              <c:numCache>
                <c:formatCode>0.00</c:formatCode>
                <c:ptCount val="13"/>
                <c:pt idx="0">
                  <c:v>0.81085271317829455</c:v>
                </c:pt>
                <c:pt idx="1">
                  <c:v>0.77941176470588236</c:v>
                </c:pt>
                <c:pt idx="2">
                  <c:v>1.09375</c:v>
                </c:pt>
                <c:pt idx="4">
                  <c:v>0.71708683473389356</c:v>
                </c:pt>
                <c:pt idx="5">
                  <c:v>0.87035256410256412</c:v>
                </c:pt>
                <c:pt idx="6">
                  <c:v>1.0656805555555555</c:v>
                </c:pt>
                <c:pt idx="7">
                  <c:v>1.1874407120607648</c:v>
                </c:pt>
                <c:pt idx="8">
                  <c:v>0.84701492537313428</c:v>
                </c:pt>
                <c:pt idx="9">
                  <c:v>1.8046888888888892</c:v>
                </c:pt>
                <c:pt idx="10">
                  <c:v>2.1766561514195581</c:v>
                </c:pt>
                <c:pt idx="11">
                  <c:v>0.97587131367292224</c:v>
                </c:pt>
                <c:pt idx="12">
                  <c:v>1.0688836104513064</c:v>
                </c:pt>
              </c:numCache>
            </c:numRef>
          </c:yVal>
          <c:smooth val="0"/>
          <c:extLst>
            <c:ext xmlns:c16="http://schemas.microsoft.com/office/drawing/2014/chart" uri="{C3380CC4-5D6E-409C-BE32-E72D297353CC}">
              <c16:uniqueId val="{00000000-9091-45CF-999A-F3B82DAB8E63}"/>
            </c:ext>
          </c:extLst>
        </c:ser>
        <c:dLbls>
          <c:showLegendKey val="0"/>
          <c:showVal val="0"/>
          <c:showCatName val="0"/>
          <c:showSerName val="0"/>
          <c:showPercent val="0"/>
          <c:showBubbleSize val="0"/>
        </c:dLbls>
        <c:axId val="326375136"/>
        <c:axId val="326375696"/>
      </c:scatterChart>
      <c:valAx>
        <c:axId val="326375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375696"/>
        <c:crosses val="autoZero"/>
        <c:crossBetween val="midCat"/>
      </c:valAx>
      <c:valAx>
        <c:axId val="326375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375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Nigeria - Fertilizer/millet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Nigeria!$A$4:$A$36</c:f>
              <c:numCache>
                <c:formatCode>0</c:formatCode>
                <c:ptCount val="33"/>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numCache>
            </c:numRef>
          </c:xVal>
          <c:yVal>
            <c:numRef>
              <c:f>Nigeria!$AB$4:$AB$36</c:f>
              <c:numCache>
                <c:formatCode>0.00</c:formatCode>
                <c:ptCount val="33"/>
                <c:pt idx="0">
                  <c:v>0.36363636363636365</c:v>
                </c:pt>
                <c:pt idx="1">
                  <c:v>0.36363636363636365</c:v>
                </c:pt>
                <c:pt idx="2">
                  <c:v>0.36363636363636365</c:v>
                </c:pt>
                <c:pt idx="3">
                  <c:v>0.18181818181818182</c:v>
                </c:pt>
                <c:pt idx="4">
                  <c:v>0.20454545454545453</c:v>
                </c:pt>
                <c:pt idx="5">
                  <c:v>0.19480519480519479</c:v>
                </c:pt>
                <c:pt idx="6">
                  <c:v>0.19480519480519479</c:v>
                </c:pt>
                <c:pt idx="7">
                  <c:v>0.19480519480519479</c:v>
                </c:pt>
                <c:pt idx="8">
                  <c:v>0.33333333333333331</c:v>
                </c:pt>
                <c:pt idx="9">
                  <c:v>0.36</c:v>
                </c:pt>
                <c:pt idx="10">
                  <c:v>0.24691358024691357</c:v>
                </c:pt>
                <c:pt idx="11">
                  <c:v>0.33500837520938026</c:v>
                </c:pt>
                <c:pt idx="12">
                  <c:v>0.15835312747426764</c:v>
                </c:pt>
                <c:pt idx="13">
                  <c:v>0.23076923076923075</c:v>
                </c:pt>
                <c:pt idx="14">
                  <c:v>0.31496062992125984</c:v>
                </c:pt>
                <c:pt idx="15">
                  <c:v>0.23774145616641901</c:v>
                </c:pt>
                <c:pt idx="16">
                  <c:v>0.1408202781200493</c:v>
                </c:pt>
                <c:pt idx="17">
                  <c:v>0.24316109422492402</c:v>
                </c:pt>
                <c:pt idx="18">
                  <c:v>0.4854368932038835</c:v>
                </c:pt>
                <c:pt idx="19">
                  <c:v>0.33149171270718231</c:v>
                </c:pt>
                <c:pt idx="20">
                  <c:v>0.44671346522016592</c:v>
                </c:pt>
                <c:pt idx="21">
                  <c:v>1.2671059300557526</c:v>
                </c:pt>
                <c:pt idx="22">
                  <c:v>1.1824990145841545</c:v>
                </c:pt>
                <c:pt idx="23">
                  <c:v>1.4565826330532212</c:v>
                </c:pt>
                <c:pt idx="24">
                  <c:v>1.0285653378810489</c:v>
                </c:pt>
                <c:pt idx="25">
                  <c:v>0.74606619641888228</c:v>
                </c:pt>
                <c:pt idx="26">
                  <c:v>0.64056939501779364</c:v>
                </c:pt>
                <c:pt idx="27">
                  <c:v>1.4018691588785046</c:v>
                </c:pt>
                <c:pt idx="28">
                  <c:v>1.3607257203842049</c:v>
                </c:pt>
                <c:pt idx="29">
                  <c:v>0.79475308641975317</c:v>
                </c:pt>
                <c:pt idx="30">
                  <c:v>1.1980991502557288</c:v>
                </c:pt>
                <c:pt idx="31">
                  <c:v>1.4828671807272893</c:v>
                </c:pt>
                <c:pt idx="32">
                  <c:v>1.0092013583537403</c:v>
                </c:pt>
              </c:numCache>
            </c:numRef>
          </c:yVal>
          <c:smooth val="0"/>
          <c:extLst>
            <c:ext xmlns:c16="http://schemas.microsoft.com/office/drawing/2014/chart" uri="{C3380CC4-5D6E-409C-BE32-E72D297353CC}">
              <c16:uniqueId val="{00000000-6056-4DE7-B199-4E6BE8954AA3}"/>
            </c:ext>
          </c:extLst>
        </c:ser>
        <c:dLbls>
          <c:showLegendKey val="0"/>
          <c:showVal val="0"/>
          <c:showCatName val="0"/>
          <c:showSerName val="0"/>
          <c:showPercent val="0"/>
          <c:showBubbleSize val="0"/>
        </c:dLbls>
        <c:axId val="254038576"/>
        <c:axId val="254039136"/>
      </c:scatterChart>
      <c:valAx>
        <c:axId val="254038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39136"/>
        <c:crosses val="autoZero"/>
        <c:crossBetween val="midCat"/>
      </c:valAx>
      <c:valAx>
        <c:axId val="254039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38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Nigeria - Fertilizer/maize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Nigeria!$A$4:$A$36</c:f>
              <c:numCache>
                <c:formatCode>0</c:formatCode>
                <c:ptCount val="33"/>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numCache>
            </c:numRef>
          </c:xVal>
          <c:yVal>
            <c:numRef>
              <c:f>Nigeria!$N$4:$N$36</c:f>
              <c:numCache>
                <c:formatCode>0.00</c:formatCode>
                <c:ptCount val="33"/>
                <c:pt idx="0">
                  <c:v>0.33333333333333337</c:v>
                </c:pt>
                <c:pt idx="1">
                  <c:v>0.30769230769230771</c:v>
                </c:pt>
                <c:pt idx="2">
                  <c:v>0.30769230769230771</c:v>
                </c:pt>
                <c:pt idx="3">
                  <c:v>0.19999999999999998</c:v>
                </c:pt>
                <c:pt idx="4">
                  <c:v>0.22499999999999998</c:v>
                </c:pt>
                <c:pt idx="5">
                  <c:v>0.21428571428571427</c:v>
                </c:pt>
                <c:pt idx="6">
                  <c:v>0.21428571428571427</c:v>
                </c:pt>
                <c:pt idx="7">
                  <c:v>0.21428571428571427</c:v>
                </c:pt>
                <c:pt idx="8">
                  <c:v>0.34285714285714286</c:v>
                </c:pt>
                <c:pt idx="9">
                  <c:v>0.39999999999999997</c:v>
                </c:pt>
                <c:pt idx="10">
                  <c:v>0.38461538461538464</c:v>
                </c:pt>
                <c:pt idx="11">
                  <c:v>0.32733224222585927</c:v>
                </c:pt>
                <c:pt idx="12">
                  <c:v>0.12795905310300704</c:v>
                </c:pt>
                <c:pt idx="13">
                  <c:v>0.20689655172413793</c:v>
                </c:pt>
                <c:pt idx="14">
                  <c:v>0.29411764705882354</c:v>
                </c:pt>
                <c:pt idx="15">
                  <c:v>0.24110910186859555</c:v>
                </c:pt>
                <c:pt idx="16">
                  <c:v>0.14508523757707653</c:v>
                </c:pt>
                <c:pt idx="17">
                  <c:v>0.21447721179624665</c:v>
                </c:pt>
                <c:pt idx="18">
                  <c:v>0.5376344086021505</c:v>
                </c:pt>
                <c:pt idx="19">
                  <c:v>0.20718232044198895</c:v>
                </c:pt>
                <c:pt idx="20">
                  <c:v>0.39863325740318911</c:v>
                </c:pt>
                <c:pt idx="21">
                  <c:v>1.075268817204301</c:v>
                </c:pt>
                <c:pt idx="22">
                  <c:v>1.1411182959300115</c:v>
                </c:pt>
                <c:pt idx="23">
                  <c:v>1.3548723293381968</c:v>
                </c:pt>
                <c:pt idx="24">
                  <c:v>0.95672433450651873</c:v>
                </c:pt>
                <c:pt idx="25">
                  <c:v>0.72425599157229392</c:v>
                </c:pt>
                <c:pt idx="26">
                  <c:v>0.62364660025985275</c:v>
                </c:pt>
                <c:pt idx="27">
                  <c:v>1.2230405049973696</c:v>
                </c:pt>
                <c:pt idx="28">
                  <c:v>1.1440107671601616</c:v>
                </c:pt>
                <c:pt idx="29">
                  <c:v>0.82176479974469441</c:v>
                </c:pt>
                <c:pt idx="30">
                  <c:v>1.0550767812178601</c:v>
                </c:pt>
                <c:pt idx="31">
                  <c:v>1.2311538752935829</c:v>
                </c:pt>
                <c:pt idx="32">
                  <c:v>0.9046851501479648</c:v>
                </c:pt>
              </c:numCache>
            </c:numRef>
          </c:yVal>
          <c:smooth val="0"/>
          <c:extLst>
            <c:ext xmlns:c16="http://schemas.microsoft.com/office/drawing/2014/chart" uri="{C3380CC4-5D6E-409C-BE32-E72D297353CC}">
              <c16:uniqueId val="{00000000-A716-4FD9-A393-45A63FCA4418}"/>
            </c:ext>
          </c:extLst>
        </c:ser>
        <c:dLbls>
          <c:showLegendKey val="0"/>
          <c:showVal val="0"/>
          <c:showCatName val="0"/>
          <c:showSerName val="0"/>
          <c:showPercent val="0"/>
          <c:showBubbleSize val="0"/>
        </c:dLbls>
        <c:axId val="254041376"/>
        <c:axId val="254041936"/>
      </c:scatterChart>
      <c:valAx>
        <c:axId val="2540413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41936"/>
        <c:crosses val="autoZero"/>
        <c:crossBetween val="midCat"/>
      </c:valAx>
      <c:valAx>
        <c:axId val="254041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41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Nigeria - Fertilizer/rice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Nigeria!$A$4:$A$36</c:f>
              <c:numCache>
                <c:formatCode>0</c:formatCode>
                <c:ptCount val="33"/>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numCache>
            </c:numRef>
          </c:xVal>
          <c:yVal>
            <c:numRef>
              <c:f>Nigeria!$U$4:$U$36</c:f>
              <c:numCache>
                <c:formatCode>0.00</c:formatCode>
                <c:ptCount val="33"/>
                <c:pt idx="0">
                  <c:v>0.17391304347826086</c:v>
                </c:pt>
                <c:pt idx="1">
                  <c:v>0.16666666666666669</c:v>
                </c:pt>
                <c:pt idx="2">
                  <c:v>0.16666666666666669</c:v>
                </c:pt>
                <c:pt idx="3">
                  <c:v>0.12158054711246201</c:v>
                </c:pt>
                <c:pt idx="4">
                  <c:v>0.13677811550151975</c:v>
                </c:pt>
                <c:pt idx="5">
                  <c:v>0.11249999999999999</c:v>
                </c:pt>
                <c:pt idx="6">
                  <c:v>0.11249999999999999</c:v>
                </c:pt>
                <c:pt idx="7">
                  <c:v>0.11249999999999999</c:v>
                </c:pt>
                <c:pt idx="8">
                  <c:v>0.24</c:v>
                </c:pt>
                <c:pt idx="9">
                  <c:v>0.25714285714285717</c:v>
                </c:pt>
                <c:pt idx="10">
                  <c:v>0.2061855670103093</c:v>
                </c:pt>
                <c:pt idx="11">
                  <c:v>0.14134275618374559</c:v>
                </c:pt>
                <c:pt idx="12">
                  <c:v>8.8105726872246701E-2</c:v>
                </c:pt>
                <c:pt idx="13">
                  <c:v>0.10563380281690141</c:v>
                </c:pt>
                <c:pt idx="14">
                  <c:v>7.130124777183601E-2</c:v>
                </c:pt>
                <c:pt idx="15">
                  <c:v>0.10604453870625664</c:v>
                </c:pt>
                <c:pt idx="16">
                  <c:v>6.3461843566555612E-2</c:v>
                </c:pt>
                <c:pt idx="17">
                  <c:v>8.5197018104366348E-2</c:v>
                </c:pt>
                <c:pt idx="18">
                  <c:v>0.24390243902439024</c:v>
                </c:pt>
                <c:pt idx="19">
                  <c:v>0.21008403361344538</c:v>
                </c:pt>
                <c:pt idx="20">
                  <c:v>0.27089783281733748</c:v>
                </c:pt>
                <c:pt idx="21">
                  <c:v>0.98892405063291133</c:v>
                </c:pt>
                <c:pt idx="22">
                  <c:v>0.93896713615023475</c:v>
                </c:pt>
                <c:pt idx="23">
                  <c:v>0.96189419163891965</c:v>
                </c:pt>
                <c:pt idx="24">
                  <c:v>0.67924262687407611</c:v>
                </c:pt>
                <c:pt idx="25">
                  <c:v>0.7337246531483459</c:v>
                </c:pt>
                <c:pt idx="26">
                  <c:v>0.63227222832052699</c:v>
                </c:pt>
                <c:pt idx="27">
                  <c:v>1.2163222600052317</c:v>
                </c:pt>
                <c:pt idx="28">
                  <c:v>1.1046133853151396</c:v>
                </c:pt>
                <c:pt idx="29">
                  <c:v>0.71977638015373868</c:v>
                </c:pt>
                <c:pt idx="30">
                  <c:v>0.90345895715023228</c:v>
                </c:pt>
                <c:pt idx="31">
                  <c:v>1.1772376571159489</c:v>
                </c:pt>
                <c:pt idx="32">
                  <c:v>0.99274801032766358</c:v>
                </c:pt>
              </c:numCache>
            </c:numRef>
          </c:yVal>
          <c:smooth val="0"/>
          <c:extLst>
            <c:ext xmlns:c16="http://schemas.microsoft.com/office/drawing/2014/chart" uri="{C3380CC4-5D6E-409C-BE32-E72D297353CC}">
              <c16:uniqueId val="{00000000-6899-4F55-8103-9CF551094585}"/>
            </c:ext>
          </c:extLst>
        </c:ser>
        <c:dLbls>
          <c:showLegendKey val="0"/>
          <c:showVal val="0"/>
          <c:showCatName val="0"/>
          <c:showSerName val="0"/>
          <c:showPercent val="0"/>
          <c:showBubbleSize val="0"/>
        </c:dLbls>
        <c:axId val="324459552"/>
        <c:axId val="324460112"/>
      </c:scatterChart>
      <c:valAx>
        <c:axId val="324459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0112"/>
        <c:crosses val="autoZero"/>
        <c:crossBetween val="midCat"/>
      </c:valAx>
      <c:valAx>
        <c:axId val="324460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59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Nigeria - Fertilizer/sorghum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Nigeria!$A$4:$A$36</c:f>
              <c:numCache>
                <c:formatCode>0</c:formatCode>
                <c:ptCount val="33"/>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numCache>
            </c:numRef>
          </c:xVal>
          <c:yVal>
            <c:numRef>
              <c:f>Nigeria!$AI$4:$AI$36</c:f>
              <c:numCache>
                <c:formatCode>0.00</c:formatCode>
                <c:ptCount val="33"/>
                <c:pt idx="0">
                  <c:v>0.36363636363636365</c:v>
                </c:pt>
                <c:pt idx="1">
                  <c:v>0.36363636363636365</c:v>
                </c:pt>
                <c:pt idx="2">
                  <c:v>0.36363636363636365</c:v>
                </c:pt>
                <c:pt idx="3">
                  <c:v>0.19047619047619049</c:v>
                </c:pt>
                <c:pt idx="4">
                  <c:v>0.21428571428571427</c:v>
                </c:pt>
                <c:pt idx="5">
                  <c:v>0.20454545454545453</c:v>
                </c:pt>
                <c:pt idx="6">
                  <c:v>0.20454545454545453</c:v>
                </c:pt>
                <c:pt idx="7">
                  <c:v>0.20454545454545453</c:v>
                </c:pt>
                <c:pt idx="8">
                  <c:v>0.33333333333333331</c:v>
                </c:pt>
                <c:pt idx="9">
                  <c:v>0.36</c:v>
                </c:pt>
                <c:pt idx="10">
                  <c:v>0.34782608695652178</c:v>
                </c:pt>
                <c:pt idx="11">
                  <c:v>0.24096385542168677</c:v>
                </c:pt>
                <c:pt idx="12">
                  <c:v>0.1226993865030675</c:v>
                </c:pt>
                <c:pt idx="13">
                  <c:v>0.14873574615765989</c:v>
                </c:pt>
                <c:pt idx="14">
                  <c:v>0.23487962419260131</c:v>
                </c:pt>
                <c:pt idx="15">
                  <c:v>0.2192982456140351</c:v>
                </c:pt>
                <c:pt idx="16">
                  <c:v>0.17101325352714836</c:v>
                </c:pt>
                <c:pt idx="17">
                  <c:v>0.22857142857142859</c:v>
                </c:pt>
                <c:pt idx="18">
                  <c:v>0.5714285714285714</c:v>
                </c:pt>
                <c:pt idx="19">
                  <c:v>0.16163793103448276</c:v>
                </c:pt>
                <c:pt idx="20">
                  <c:v>0.47329276538201492</c:v>
                </c:pt>
                <c:pt idx="21">
                  <c:v>1.3000520020800832</c:v>
                </c:pt>
                <c:pt idx="22">
                  <c:v>1.3250883392226147</c:v>
                </c:pt>
                <c:pt idx="23">
                  <c:v>1.4122759369907658</c:v>
                </c:pt>
                <c:pt idx="24">
                  <c:v>0.99726140650028416</c:v>
                </c:pt>
                <c:pt idx="25">
                  <c:v>0.76092971776425011</c:v>
                </c:pt>
                <c:pt idx="26">
                  <c:v>0.66161268090971748</c:v>
                </c:pt>
                <c:pt idx="27">
                  <c:v>1.5245901639344261</c:v>
                </c:pt>
                <c:pt idx="28">
                  <c:v>1.3976431899150452</c:v>
                </c:pt>
                <c:pt idx="29">
                  <c:v>0.77084268822032631</c:v>
                </c:pt>
                <c:pt idx="30">
                  <c:v>1.2227451141571279</c:v>
                </c:pt>
                <c:pt idx="31">
                  <c:v>1.6118633139909735</c:v>
                </c:pt>
                <c:pt idx="32">
                  <c:v>0.93884483713437039</c:v>
                </c:pt>
              </c:numCache>
            </c:numRef>
          </c:yVal>
          <c:smooth val="0"/>
          <c:extLst>
            <c:ext xmlns:c16="http://schemas.microsoft.com/office/drawing/2014/chart" uri="{C3380CC4-5D6E-409C-BE32-E72D297353CC}">
              <c16:uniqueId val="{00000000-02E1-4DD9-AEC8-C0941B0A17FC}"/>
            </c:ext>
          </c:extLst>
        </c:ser>
        <c:dLbls>
          <c:showLegendKey val="0"/>
          <c:showVal val="0"/>
          <c:showCatName val="0"/>
          <c:showSerName val="0"/>
          <c:showPercent val="0"/>
          <c:showBubbleSize val="0"/>
        </c:dLbls>
        <c:axId val="831530128"/>
        <c:axId val="831530688"/>
      </c:scatterChart>
      <c:valAx>
        <c:axId val="8315301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30688"/>
        <c:crosses val="autoZero"/>
        <c:crossBetween val="midCat"/>
      </c:valAx>
      <c:valAx>
        <c:axId val="831530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30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Tanzania - Fertilizer/millet price ratios</a:t>
            </a:r>
            <a:endParaRPr lang="en-US" sz="1400">
              <a:effectLst/>
            </a:endParaRPr>
          </a:p>
        </c:rich>
      </c:tx>
      <c:layout>
        <c:manualLayout>
          <c:xMode val="edge"/>
          <c:yMode val="edge"/>
          <c:x val="0.2873195538057742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Tanzania!$A$11:$A$23</c:f>
              <c:numCache>
                <c:formatCode>0</c:formatCode>
                <c:ptCount val="1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numCache>
            </c:numRef>
          </c:xVal>
          <c:yVal>
            <c:numRef>
              <c:f>Tanzania!$AK$11:$AK$23</c:f>
              <c:numCache>
                <c:formatCode>0.00</c:formatCode>
                <c:ptCount val="13"/>
                <c:pt idx="0">
                  <c:v>0.35337837837837838</c:v>
                </c:pt>
                <c:pt idx="1">
                  <c:v>0.28882833787465939</c:v>
                </c:pt>
                <c:pt idx="2">
                  <c:v>0.330188679245283</c:v>
                </c:pt>
                <c:pt idx="4">
                  <c:v>0.26418988648090813</c:v>
                </c:pt>
                <c:pt idx="5">
                  <c:v>0.40773273273273275</c:v>
                </c:pt>
                <c:pt idx="6">
                  <c:v>0.56920623145400595</c:v>
                </c:pt>
                <c:pt idx="7">
                  <c:v>0.63424130456069816</c:v>
                </c:pt>
                <c:pt idx="8">
                  <c:v>0.58808290155440412</c:v>
                </c:pt>
                <c:pt idx="9">
                  <c:v>0.92548148148148157</c:v>
                </c:pt>
                <c:pt idx="10">
                  <c:v>1.1937716262975779</c:v>
                </c:pt>
                <c:pt idx="11">
                  <c:v>0.59186991869918704</c:v>
                </c:pt>
                <c:pt idx="12">
                  <c:v>0.6198347107438017</c:v>
                </c:pt>
              </c:numCache>
            </c:numRef>
          </c:yVal>
          <c:smooth val="0"/>
          <c:extLst>
            <c:ext xmlns:c16="http://schemas.microsoft.com/office/drawing/2014/chart" uri="{C3380CC4-5D6E-409C-BE32-E72D297353CC}">
              <c16:uniqueId val="{00000000-CA8E-4D7F-A32A-5C5E40345515}"/>
            </c:ext>
          </c:extLst>
        </c:ser>
        <c:dLbls>
          <c:showLegendKey val="0"/>
          <c:showVal val="0"/>
          <c:showCatName val="0"/>
          <c:showSerName val="0"/>
          <c:showPercent val="0"/>
          <c:showBubbleSize val="0"/>
        </c:dLbls>
        <c:axId val="831532928"/>
        <c:axId val="115110208"/>
      </c:scatterChart>
      <c:valAx>
        <c:axId val="831532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0208"/>
        <c:crosses val="autoZero"/>
        <c:crossBetween val="midCat"/>
      </c:valAx>
      <c:valAx>
        <c:axId val="115110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329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Fertilizer prices in Ghana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Ghana!$A$14:$A$26</c:f>
              <c:numCache>
                <c:formatCode>0</c:formatCode>
                <c:ptCount val="1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numCache>
            </c:numRef>
          </c:cat>
          <c:val>
            <c:numRef>
              <c:f>Ghana!$I$14:$I$26</c:f>
              <c:numCache>
                <c:formatCode>0.00</c:formatCode>
                <c:ptCount val="13"/>
                <c:pt idx="0">
                  <c:v>0.21719999999999998</c:v>
                </c:pt>
                <c:pt idx="1">
                  <c:v>0.24233333333333332</c:v>
                </c:pt>
                <c:pt idx="2">
                  <c:v>0.2676</c:v>
                </c:pt>
                <c:pt idx="3">
                  <c:v>0.3468</c:v>
                </c:pt>
                <c:pt idx="4">
                  <c:v>0.3929333333333333</c:v>
                </c:pt>
                <c:pt idx="5">
                  <c:v>0.40813333333333329</c:v>
                </c:pt>
                <c:pt idx="6">
                  <c:v>0.4383333333333333</c:v>
                </c:pt>
                <c:pt idx="7">
                  <c:v>0.67973333333333341</c:v>
                </c:pt>
                <c:pt idx="8">
                  <c:v>0.77680000000000005</c:v>
                </c:pt>
                <c:pt idx="9">
                  <c:v>0.66920000000000002</c:v>
                </c:pt>
                <c:pt idx="10">
                  <c:v>0.63173333333333337</c:v>
                </c:pt>
                <c:pt idx="11">
                  <c:v>0.7466666666666667</c:v>
                </c:pt>
                <c:pt idx="12">
                  <c:v>0.96666666666666667</c:v>
                </c:pt>
              </c:numCache>
            </c:numRef>
          </c:val>
          <c:smooth val="0"/>
          <c:extLst>
            <c:ext xmlns:c16="http://schemas.microsoft.com/office/drawing/2014/chart" uri="{C3380CC4-5D6E-409C-BE32-E72D297353CC}">
              <c16:uniqueId val="{00000000-1679-416B-9D54-D6DD6250683E}"/>
            </c:ext>
          </c:extLst>
        </c:ser>
        <c:dLbls>
          <c:showLegendKey val="0"/>
          <c:showVal val="0"/>
          <c:showCatName val="0"/>
          <c:showSerName val="0"/>
          <c:showPercent val="0"/>
          <c:showBubbleSize val="0"/>
        </c:dLbls>
        <c:marker val="1"/>
        <c:smooth val="0"/>
        <c:axId val="832941392"/>
        <c:axId val="832941952"/>
      </c:lineChart>
      <c:catAx>
        <c:axId val="83294139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41952"/>
        <c:crosses val="autoZero"/>
        <c:auto val="1"/>
        <c:lblAlgn val="ctr"/>
        <c:lblOffset val="100"/>
        <c:noMultiLvlLbl val="0"/>
      </c:catAx>
      <c:valAx>
        <c:axId val="832941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4139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Tanzania - Fertilizer/sorghum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Tanzania!$A$11:$A$23</c:f>
              <c:numCache>
                <c:formatCode>0</c:formatCode>
                <c:ptCount val="1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numCache>
            </c:numRef>
          </c:xVal>
          <c:yVal>
            <c:numRef>
              <c:f>Tanzania!$AU$11:$AU$23</c:f>
              <c:numCache>
                <c:formatCode>0.00</c:formatCode>
                <c:ptCount val="13"/>
                <c:pt idx="0">
                  <c:v>0.50288461538461537</c:v>
                </c:pt>
                <c:pt idx="1">
                  <c:v>0.39114391143911437</c:v>
                </c:pt>
                <c:pt idx="2">
                  <c:v>0.50239234449760761</c:v>
                </c:pt>
                <c:pt idx="4">
                  <c:v>0.40442338072669826</c:v>
                </c:pt>
                <c:pt idx="5">
                  <c:v>0.53666007905138347</c:v>
                </c:pt>
                <c:pt idx="6">
                  <c:v>0.73777884615384615</c:v>
                </c:pt>
                <c:pt idx="7">
                  <c:v>0.82207412640068933</c:v>
                </c:pt>
                <c:pt idx="8">
                  <c:v>0.40900900900900899</c:v>
                </c:pt>
                <c:pt idx="9">
                  <c:v>1.3648907563025212</c:v>
                </c:pt>
                <c:pt idx="10">
                  <c:v>1.5098468271334793</c:v>
                </c:pt>
                <c:pt idx="11">
                  <c:v>0.7811158798283262</c:v>
                </c:pt>
                <c:pt idx="12">
                  <c:v>0.77186963979416812</c:v>
                </c:pt>
              </c:numCache>
            </c:numRef>
          </c:yVal>
          <c:smooth val="0"/>
          <c:extLst>
            <c:ext xmlns:c16="http://schemas.microsoft.com/office/drawing/2014/chart" uri="{C3380CC4-5D6E-409C-BE32-E72D297353CC}">
              <c16:uniqueId val="{00000000-AD82-4080-B23F-BD91AC7CDC7C}"/>
            </c:ext>
          </c:extLst>
        </c:ser>
        <c:dLbls>
          <c:showLegendKey val="0"/>
          <c:showVal val="0"/>
          <c:showCatName val="0"/>
          <c:showSerName val="0"/>
          <c:showPercent val="0"/>
          <c:showBubbleSize val="0"/>
        </c:dLbls>
        <c:axId val="115112448"/>
        <c:axId val="115113008"/>
      </c:scatterChart>
      <c:valAx>
        <c:axId val="115112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3008"/>
        <c:crosses val="autoZero"/>
        <c:crossBetween val="midCat"/>
      </c:valAx>
      <c:valAx>
        <c:axId val="115113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Kenya- fertlizer/sorghum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Kenya!$A$4:$A$25</c:f>
              <c:numCache>
                <c:formatCode>0</c:formatCode>
                <c:ptCount val="22"/>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numCache>
            </c:numRef>
          </c:xVal>
          <c:yVal>
            <c:numRef>
              <c:f>Kenya!$R$4:$R$25</c:f>
              <c:numCache>
                <c:formatCode>0.00</c:formatCode>
                <c:ptCount val="22"/>
                <c:pt idx="0">
                  <c:v>1.5676758837941895</c:v>
                </c:pt>
                <c:pt idx="1">
                  <c:v>1.2081506403299327</c:v>
                </c:pt>
                <c:pt idx="2">
                  <c:v>3.2690179806362383</c:v>
                </c:pt>
                <c:pt idx="3">
                  <c:v>1.952410723976989</c:v>
                </c:pt>
                <c:pt idx="4">
                  <c:v>1.6788898907925058</c:v>
                </c:pt>
                <c:pt idx="5">
                  <c:v>1.6487499999999999</c:v>
                </c:pt>
                <c:pt idx="6">
                  <c:v>2.6272058823529414</c:v>
                </c:pt>
                <c:pt idx="7">
                  <c:v>1.3633656934306571</c:v>
                </c:pt>
                <c:pt idx="8">
                  <c:v>1.3604945017182131</c:v>
                </c:pt>
                <c:pt idx="9">
                  <c:v>1.1957813504823152</c:v>
                </c:pt>
                <c:pt idx="10">
                  <c:v>1.556</c:v>
                </c:pt>
                <c:pt idx="11">
                  <c:v>0.94455145118733519</c:v>
                </c:pt>
                <c:pt idx="12">
                  <c:v>1.2186448753990566</c:v>
                </c:pt>
                <c:pt idx="13">
                  <c:v>1.1903603994789405</c:v>
                </c:pt>
                <c:pt idx="14">
                  <c:v>1.1148244213886673</c:v>
                </c:pt>
                <c:pt idx="15">
                  <c:v>1.0777988614800758</c:v>
                </c:pt>
                <c:pt idx="16">
                  <c:v>1.3662239089184061</c:v>
                </c:pt>
                <c:pt idx="17">
                  <c:v>1.8591549295774648</c:v>
                </c:pt>
                <c:pt idx="18">
                  <c:v>1.2040816326530612</c:v>
                </c:pt>
                <c:pt idx="19">
                  <c:v>1.5484804630969611</c:v>
                </c:pt>
                <c:pt idx="20">
                  <c:v>1.5300546448087431</c:v>
                </c:pt>
                <c:pt idx="21">
                  <c:v>1.3035381750465549</c:v>
                </c:pt>
              </c:numCache>
            </c:numRef>
          </c:yVal>
          <c:smooth val="0"/>
          <c:extLst>
            <c:ext xmlns:c16="http://schemas.microsoft.com/office/drawing/2014/chart" uri="{C3380CC4-5D6E-409C-BE32-E72D297353CC}">
              <c16:uniqueId val="{00000000-8414-41FD-8637-D317027AE8BF}"/>
            </c:ext>
          </c:extLst>
        </c:ser>
        <c:dLbls>
          <c:showLegendKey val="0"/>
          <c:showVal val="0"/>
          <c:showCatName val="0"/>
          <c:showSerName val="0"/>
          <c:showPercent val="0"/>
          <c:showBubbleSize val="0"/>
        </c:dLbls>
        <c:axId val="863275584"/>
        <c:axId val="863276144"/>
      </c:scatterChart>
      <c:valAx>
        <c:axId val="863275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76144"/>
        <c:crosses val="autoZero"/>
        <c:crossBetween val="midCat"/>
      </c:valAx>
      <c:valAx>
        <c:axId val="863276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75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Kenya- fertlizer/wheat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Kenya!$A$4:$A$25</c:f>
              <c:numCache>
                <c:formatCode>0</c:formatCode>
                <c:ptCount val="22"/>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numCache>
            </c:numRef>
          </c:xVal>
          <c:yVal>
            <c:numRef>
              <c:f>Kenya!$Y$4:$Y$25</c:f>
              <c:numCache>
                <c:formatCode>0.00</c:formatCode>
                <c:ptCount val="22"/>
                <c:pt idx="0">
                  <c:v>1.7915399999999999</c:v>
                </c:pt>
                <c:pt idx="1">
                  <c:v>2.8861550427793619</c:v>
                </c:pt>
                <c:pt idx="2">
                  <c:v>2.5099115044247786</c:v>
                </c:pt>
                <c:pt idx="3">
                  <c:v>1.4989633333333332</c:v>
                </c:pt>
                <c:pt idx="4">
                  <c:v>1.2890000000000001</c:v>
                </c:pt>
                <c:pt idx="5">
                  <c:v>1.2658349328214971</c:v>
                </c:pt>
                <c:pt idx="6">
                  <c:v>1.0093220338983053</c:v>
                </c:pt>
                <c:pt idx="7">
                  <c:v>1.1051482160818886</c:v>
                </c:pt>
                <c:pt idx="8">
                  <c:v>1.0912455898566702</c:v>
                </c:pt>
                <c:pt idx="9">
                  <c:v>1.1567278382581649</c:v>
                </c:pt>
                <c:pt idx="10">
                  <c:v>1.2659188093519187</c:v>
                </c:pt>
                <c:pt idx="11">
                  <c:v>1.0380589224612888</c:v>
                </c:pt>
                <c:pt idx="12">
                  <c:v>1.3190829851977925</c:v>
                </c:pt>
                <c:pt idx="13">
                  <c:v>1.2367032074705644</c:v>
                </c:pt>
                <c:pt idx="14">
                  <c:v>1.5341002690681458</c:v>
                </c:pt>
                <c:pt idx="15">
                  <c:v>1.4567090685268773</c:v>
                </c:pt>
                <c:pt idx="16">
                  <c:v>1.2592255762705937</c:v>
                </c:pt>
                <c:pt idx="17">
                  <c:v>2.0733852726815782</c:v>
                </c:pt>
                <c:pt idx="18">
                  <c:v>2.0089893761917734</c:v>
                </c:pt>
                <c:pt idx="19">
                  <c:v>1.8361533445447369</c:v>
                </c:pt>
                <c:pt idx="20">
                  <c:v>2.3198780406972892</c:v>
                </c:pt>
                <c:pt idx="21">
                  <c:v>1.9324685076649986</c:v>
                </c:pt>
              </c:numCache>
            </c:numRef>
          </c:yVal>
          <c:smooth val="0"/>
          <c:extLst>
            <c:ext xmlns:c16="http://schemas.microsoft.com/office/drawing/2014/chart" uri="{C3380CC4-5D6E-409C-BE32-E72D297353CC}">
              <c16:uniqueId val="{00000000-4EBF-4268-9935-67220D41FD1B}"/>
            </c:ext>
          </c:extLst>
        </c:ser>
        <c:dLbls>
          <c:showLegendKey val="0"/>
          <c:showVal val="0"/>
          <c:showCatName val="0"/>
          <c:showSerName val="0"/>
          <c:showPercent val="0"/>
          <c:showBubbleSize val="0"/>
        </c:dLbls>
        <c:axId val="863278384"/>
        <c:axId val="863278944"/>
      </c:scatterChart>
      <c:valAx>
        <c:axId val="863278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78944"/>
        <c:crosses val="autoZero"/>
        <c:crossBetween val="midCat"/>
      </c:valAx>
      <c:valAx>
        <c:axId val="863278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78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Zambia- fertlizer/maize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Zambia!$A$44:$A$48</c:f>
              <c:numCache>
                <c:formatCode>0</c:formatCode>
                <c:ptCount val="5"/>
                <c:pt idx="0">
                  <c:v>2005</c:v>
                </c:pt>
                <c:pt idx="1">
                  <c:v>2006</c:v>
                </c:pt>
                <c:pt idx="2">
                  <c:v>2007</c:v>
                </c:pt>
                <c:pt idx="3">
                  <c:v>2008</c:v>
                </c:pt>
                <c:pt idx="4">
                  <c:v>2009</c:v>
                </c:pt>
              </c:numCache>
            </c:numRef>
          </c:xVal>
          <c:yVal>
            <c:numRef>
              <c:f>Zambia!$K$44:$K$48</c:f>
              <c:numCache>
                <c:formatCode>0.00</c:formatCode>
                <c:ptCount val="5"/>
                <c:pt idx="0">
                  <c:v>2.511070154577884</c:v>
                </c:pt>
                <c:pt idx="1">
                  <c:v>2.4949376558603489</c:v>
                </c:pt>
                <c:pt idx="2">
                  <c:v>2.4985769728331175</c:v>
                </c:pt>
                <c:pt idx="3">
                  <c:v>2.7357999999999998</c:v>
                </c:pt>
                <c:pt idx="4">
                  <c:v>2.0819444444444444</c:v>
                </c:pt>
              </c:numCache>
            </c:numRef>
          </c:yVal>
          <c:smooth val="0"/>
          <c:extLst>
            <c:ext xmlns:c16="http://schemas.microsoft.com/office/drawing/2014/chart" uri="{C3380CC4-5D6E-409C-BE32-E72D297353CC}">
              <c16:uniqueId val="{00000000-B544-4E93-AD07-BF13A7B02455}"/>
            </c:ext>
          </c:extLst>
        </c:ser>
        <c:dLbls>
          <c:showLegendKey val="0"/>
          <c:showVal val="0"/>
          <c:showCatName val="0"/>
          <c:showSerName val="0"/>
          <c:showPercent val="0"/>
          <c:showBubbleSize val="0"/>
        </c:dLbls>
        <c:axId val="863280064"/>
        <c:axId val="863280624"/>
      </c:scatterChart>
      <c:valAx>
        <c:axId val="863280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80624"/>
        <c:crosses val="autoZero"/>
        <c:crossBetween val="midCat"/>
      </c:valAx>
      <c:valAx>
        <c:axId val="863280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80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Zambia- fertlizer/millet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Zambia!$A$44:$A$46</c:f>
              <c:numCache>
                <c:formatCode>0</c:formatCode>
                <c:ptCount val="3"/>
                <c:pt idx="0">
                  <c:v>2005</c:v>
                </c:pt>
                <c:pt idx="1">
                  <c:v>2006</c:v>
                </c:pt>
                <c:pt idx="2">
                  <c:v>2007</c:v>
                </c:pt>
              </c:numCache>
            </c:numRef>
          </c:xVal>
          <c:yVal>
            <c:numRef>
              <c:f>Zambia!$R$44:$R$46</c:f>
              <c:numCache>
                <c:formatCode>0.00</c:formatCode>
                <c:ptCount val="3"/>
                <c:pt idx="0">
                  <c:v>1.2729415310427969</c:v>
                </c:pt>
                <c:pt idx="1">
                  <c:v>1.0994175824175823</c:v>
                </c:pt>
                <c:pt idx="2">
                  <c:v>1.1462314540059346</c:v>
                </c:pt>
              </c:numCache>
            </c:numRef>
          </c:yVal>
          <c:smooth val="0"/>
          <c:extLst>
            <c:ext xmlns:c16="http://schemas.microsoft.com/office/drawing/2014/chart" uri="{C3380CC4-5D6E-409C-BE32-E72D297353CC}">
              <c16:uniqueId val="{00000000-CD15-4D8B-BE27-6FE4B65FC041}"/>
            </c:ext>
          </c:extLst>
        </c:ser>
        <c:dLbls>
          <c:showLegendKey val="0"/>
          <c:showVal val="0"/>
          <c:showCatName val="0"/>
          <c:showSerName val="0"/>
          <c:showPercent val="0"/>
          <c:showBubbleSize val="0"/>
        </c:dLbls>
        <c:axId val="253063808"/>
        <c:axId val="253064368"/>
      </c:scatterChart>
      <c:valAx>
        <c:axId val="253063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64368"/>
        <c:crosses val="autoZero"/>
        <c:crossBetween val="midCat"/>
      </c:valAx>
      <c:valAx>
        <c:axId val="253064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63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Zambia- fertlizer/sorghum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Zambia!$A$44:$A$48</c:f>
              <c:numCache>
                <c:formatCode>0</c:formatCode>
                <c:ptCount val="5"/>
                <c:pt idx="0">
                  <c:v>2005</c:v>
                </c:pt>
                <c:pt idx="1">
                  <c:v>2006</c:v>
                </c:pt>
                <c:pt idx="2">
                  <c:v>2007</c:v>
                </c:pt>
                <c:pt idx="3">
                  <c:v>2008</c:v>
                </c:pt>
                <c:pt idx="4">
                  <c:v>2009</c:v>
                </c:pt>
              </c:numCache>
            </c:numRef>
          </c:xVal>
          <c:yVal>
            <c:numRef>
              <c:f>Zambia!$Y$44:$Y$48</c:f>
              <c:numCache>
                <c:formatCode>0.00</c:formatCode>
                <c:ptCount val="5"/>
                <c:pt idx="0">
                  <c:v>1.1680365044247789</c:v>
                </c:pt>
                <c:pt idx="1">
                  <c:v>0.93283916083916085</c:v>
                </c:pt>
                <c:pt idx="2">
                  <c:v>0.87751022262607903</c:v>
                </c:pt>
                <c:pt idx="3">
                  <c:v>1.0460411764705884</c:v>
                </c:pt>
                <c:pt idx="4">
                  <c:v>0.76479591836734695</c:v>
                </c:pt>
              </c:numCache>
            </c:numRef>
          </c:yVal>
          <c:smooth val="0"/>
          <c:extLst>
            <c:ext xmlns:c16="http://schemas.microsoft.com/office/drawing/2014/chart" uri="{C3380CC4-5D6E-409C-BE32-E72D297353CC}">
              <c16:uniqueId val="{00000000-043C-42EF-8B77-9CFD86715CB4}"/>
            </c:ext>
          </c:extLst>
        </c:ser>
        <c:dLbls>
          <c:showLegendKey val="0"/>
          <c:showVal val="0"/>
          <c:showCatName val="0"/>
          <c:showSerName val="0"/>
          <c:showPercent val="0"/>
          <c:showBubbleSize val="0"/>
        </c:dLbls>
        <c:axId val="253066608"/>
        <c:axId val="253067168"/>
      </c:scatterChart>
      <c:valAx>
        <c:axId val="253066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67168"/>
        <c:crosses val="autoZero"/>
        <c:crossBetween val="midCat"/>
      </c:valAx>
      <c:valAx>
        <c:axId val="253067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66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Ethiopia - Fertilizer/sorghum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Ethiopia!$A$5:$A$23</c:f>
              <c:numCache>
                <c:formatCode>0</c:formatCode>
                <c:ptCount val="1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numCache>
            </c:numRef>
          </c:xVal>
          <c:yVal>
            <c:numRef>
              <c:f>Ethiopia!$Y$5:$Y$23</c:f>
              <c:numCache>
                <c:formatCode>0.00</c:formatCode>
                <c:ptCount val="19"/>
                <c:pt idx="0">
                  <c:v>0.86679574468085119</c:v>
                </c:pt>
                <c:pt idx="1">
                  <c:v>1.3159828571428571</c:v>
                </c:pt>
                <c:pt idx="2">
                  <c:v>1.9494770555555556</c:v>
                </c:pt>
                <c:pt idx="3">
                  <c:v>2.4272396808510637</c:v>
                </c:pt>
                <c:pt idx="4">
                  <c:v>1.8232465909090907</c:v>
                </c:pt>
                <c:pt idx="5">
                  <c:v>1.8526676470588233</c:v>
                </c:pt>
                <c:pt idx="6">
                  <c:v>1.9611986301369864</c:v>
                </c:pt>
                <c:pt idx="7">
                  <c:v>2.6831673099415205</c:v>
                </c:pt>
                <c:pt idx="8">
                  <c:v>2.7274030967741933</c:v>
                </c:pt>
                <c:pt idx="9">
                  <c:v>1.5023301465457082</c:v>
                </c:pt>
                <c:pt idx="10">
                  <c:v>2.0133714285714284</c:v>
                </c:pt>
                <c:pt idx="11">
                  <c:v>2.0599159118727051</c:v>
                </c:pt>
                <c:pt idx="12">
                  <c:v>2.2755862251655632</c:v>
                </c:pt>
                <c:pt idx="13">
                  <c:v>1.2161108737864077</c:v>
                </c:pt>
                <c:pt idx="14">
                  <c:v>1.5680895915985997</c:v>
                </c:pt>
                <c:pt idx="15">
                  <c:v>1.5388537376400788</c:v>
                </c:pt>
                <c:pt idx="16">
                  <c:v>1.7355923636363637</c:v>
                </c:pt>
                <c:pt idx="17">
                  <c:v>2.4715871641791045</c:v>
                </c:pt>
                <c:pt idx="18">
                  <c:v>2.1761477224199286</c:v>
                </c:pt>
              </c:numCache>
            </c:numRef>
          </c:yVal>
          <c:smooth val="0"/>
          <c:extLst>
            <c:ext xmlns:c16="http://schemas.microsoft.com/office/drawing/2014/chart" uri="{C3380CC4-5D6E-409C-BE32-E72D297353CC}">
              <c16:uniqueId val="{00000000-BE39-4A92-98CD-0C71A95AE4F1}"/>
            </c:ext>
          </c:extLst>
        </c:ser>
        <c:dLbls>
          <c:showLegendKey val="0"/>
          <c:showVal val="0"/>
          <c:showCatName val="0"/>
          <c:showSerName val="0"/>
          <c:showPercent val="0"/>
          <c:showBubbleSize val="0"/>
        </c:dLbls>
        <c:axId val="253069408"/>
        <c:axId val="816008720"/>
      </c:scatterChart>
      <c:valAx>
        <c:axId val="253069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08720"/>
        <c:crosses val="autoZero"/>
        <c:crossBetween val="midCat"/>
      </c:valAx>
      <c:valAx>
        <c:axId val="816008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69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Ethiopia - Fertilizer/wheat price ratios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Ethiopia!$A$5:$A$23</c:f>
              <c:numCache>
                <c:formatCode>0</c:formatCode>
                <c:ptCount val="1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numCache>
            </c:numRef>
          </c:xVal>
          <c:yVal>
            <c:numRef>
              <c:f>Ethiopia!$R$5:$R$23</c:f>
              <c:numCache>
                <c:formatCode>0.00</c:formatCode>
                <c:ptCount val="19"/>
                <c:pt idx="0">
                  <c:v>0.7936246753246754</c:v>
                </c:pt>
                <c:pt idx="1">
                  <c:v>1.0038587179487179</c:v>
                </c:pt>
                <c:pt idx="2">
                  <c:v>1.2900951102941176</c:v>
                </c:pt>
                <c:pt idx="3">
                  <c:v>1.7686862790697673</c:v>
                </c:pt>
                <c:pt idx="4">
                  <c:v>1.3736789383561645</c:v>
                </c:pt>
                <c:pt idx="5">
                  <c:v>1.1538078992558671</c:v>
                </c:pt>
                <c:pt idx="6">
                  <c:v>1.3993158216249237</c:v>
                </c:pt>
                <c:pt idx="7">
                  <c:v>1.8758038021259198</c:v>
                </c:pt>
                <c:pt idx="8">
                  <c:v>2.0265938638542664</c:v>
                </c:pt>
                <c:pt idx="9">
                  <c:v>1.4025010423452771</c:v>
                </c:pt>
                <c:pt idx="10">
                  <c:v>1.8015060038734667</c:v>
                </c:pt>
                <c:pt idx="11">
                  <c:v>1.9222744717304396</c:v>
                </c:pt>
                <c:pt idx="12">
                  <c:v>1.7267011055276384</c:v>
                </c:pt>
                <c:pt idx="13">
                  <c:v>1.0627213235294117</c:v>
                </c:pt>
                <c:pt idx="14">
                  <c:v>1.3260832642589304</c:v>
                </c:pt>
                <c:pt idx="15">
                  <c:v>1.2514426503698937</c:v>
                </c:pt>
                <c:pt idx="16">
                  <c:v>1.3444729577464789</c:v>
                </c:pt>
                <c:pt idx="17">
                  <c:v>2.0031815322580644</c:v>
                </c:pt>
                <c:pt idx="18">
                  <c:v>1.6986041944444443</c:v>
                </c:pt>
              </c:numCache>
            </c:numRef>
          </c:yVal>
          <c:smooth val="0"/>
          <c:extLst>
            <c:ext xmlns:c16="http://schemas.microsoft.com/office/drawing/2014/chart" uri="{C3380CC4-5D6E-409C-BE32-E72D297353CC}">
              <c16:uniqueId val="{00000000-5CE5-4842-A2F9-F538F45629D1}"/>
            </c:ext>
          </c:extLst>
        </c:ser>
        <c:dLbls>
          <c:showLegendKey val="0"/>
          <c:showVal val="0"/>
          <c:showCatName val="0"/>
          <c:showSerName val="0"/>
          <c:showPercent val="0"/>
          <c:showBubbleSize val="0"/>
        </c:dLbls>
        <c:axId val="816010960"/>
        <c:axId val="816011520"/>
      </c:scatterChart>
      <c:valAx>
        <c:axId val="8160109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11520"/>
        <c:crosses val="autoZero"/>
        <c:crossBetween val="midCat"/>
      </c:valAx>
      <c:valAx>
        <c:axId val="816011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10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Fertilizer prices</a:t>
            </a:r>
            <a:r>
              <a:rPr lang="en-US" baseline="0"/>
              <a:t> in Tanzania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Tanzania!$A$11:$A$25</c:f>
              <c:numCache>
                <c:formatCode>0</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Tanzania!$G$11:$G$25</c:f>
              <c:numCache>
                <c:formatCode>0.00</c:formatCode>
                <c:ptCount val="15"/>
                <c:pt idx="0">
                  <c:v>104.6</c:v>
                </c:pt>
                <c:pt idx="1">
                  <c:v>106</c:v>
                </c:pt>
                <c:pt idx="2">
                  <c:v>105</c:v>
                </c:pt>
                <c:pt idx="4">
                  <c:v>85.333333333333329</c:v>
                </c:pt>
                <c:pt idx="5">
                  <c:v>135.77500000000001</c:v>
                </c:pt>
                <c:pt idx="6">
                  <c:v>191.82249999999999</c:v>
                </c:pt>
                <c:pt idx="7">
                  <c:v>211.8</c:v>
                </c:pt>
                <c:pt idx="8">
                  <c:v>227</c:v>
                </c:pt>
                <c:pt idx="9">
                  <c:v>324.84400000000005</c:v>
                </c:pt>
                <c:pt idx="10">
                  <c:v>690</c:v>
                </c:pt>
                <c:pt idx="11">
                  <c:v>364</c:v>
                </c:pt>
                <c:pt idx="12">
                  <c:v>450</c:v>
                </c:pt>
                <c:pt idx="13">
                  <c:v>560</c:v>
                </c:pt>
                <c:pt idx="14">
                  <c:v>556</c:v>
                </c:pt>
              </c:numCache>
            </c:numRef>
          </c:val>
          <c:smooth val="0"/>
          <c:extLst>
            <c:ext xmlns:c16="http://schemas.microsoft.com/office/drawing/2014/chart" uri="{C3380CC4-5D6E-409C-BE32-E72D297353CC}">
              <c16:uniqueId val="{00000000-8D15-4C36-BAD5-8DF34C166853}"/>
            </c:ext>
          </c:extLst>
        </c:ser>
        <c:dLbls>
          <c:showLegendKey val="0"/>
          <c:showVal val="0"/>
          <c:showCatName val="0"/>
          <c:showSerName val="0"/>
          <c:showPercent val="0"/>
          <c:showBubbleSize val="0"/>
        </c:dLbls>
        <c:marker val="1"/>
        <c:smooth val="0"/>
        <c:axId val="170532224"/>
        <c:axId val="170532784"/>
      </c:lineChart>
      <c:catAx>
        <c:axId val="1705322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2784"/>
        <c:crosses val="autoZero"/>
        <c:auto val="1"/>
        <c:lblAlgn val="ctr"/>
        <c:lblOffset val="100"/>
        <c:noMultiLvlLbl val="0"/>
      </c:catAx>
      <c:valAx>
        <c:axId val="170532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222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Fertilizer prices in Malawi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Malawi!$A$33:$A$43</c:f>
              <c:numCache>
                <c:formatCode>0</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Malawi!$I$33:$I$43</c:f>
              <c:numCache>
                <c:formatCode>0.00</c:formatCode>
                <c:ptCount val="11"/>
                <c:pt idx="0">
                  <c:v>60.00333333333333</c:v>
                </c:pt>
                <c:pt idx="1">
                  <c:v>68.566666666666677</c:v>
                </c:pt>
                <c:pt idx="2">
                  <c:v>84.440000000000012</c:v>
                </c:pt>
                <c:pt idx="3">
                  <c:v>195.33333333333334</c:v>
                </c:pt>
                <c:pt idx="4">
                  <c:v>104</c:v>
                </c:pt>
                <c:pt idx="5">
                  <c:v>137.33333333333334</c:v>
                </c:pt>
                <c:pt idx="6">
                  <c:v>140.42857142857144</c:v>
                </c:pt>
                <c:pt idx="7">
                  <c:v>232.88242424242426</c:v>
                </c:pt>
                <c:pt idx="8">
                  <c:v>276.44444444444446</c:v>
                </c:pt>
                <c:pt idx="9">
                  <c:v>301.11111111111109</c:v>
                </c:pt>
                <c:pt idx="10">
                  <c:v>332.22222222222223</c:v>
                </c:pt>
              </c:numCache>
            </c:numRef>
          </c:val>
          <c:smooth val="0"/>
          <c:extLst>
            <c:ext xmlns:c16="http://schemas.microsoft.com/office/drawing/2014/chart" uri="{C3380CC4-5D6E-409C-BE32-E72D297353CC}">
              <c16:uniqueId val="{00000000-F1E8-4C53-B1B2-F76C659B5FC7}"/>
            </c:ext>
          </c:extLst>
        </c:ser>
        <c:dLbls>
          <c:showLegendKey val="0"/>
          <c:showVal val="0"/>
          <c:showCatName val="0"/>
          <c:showSerName val="0"/>
          <c:showPercent val="0"/>
          <c:showBubbleSize val="0"/>
        </c:dLbls>
        <c:marker val="1"/>
        <c:smooth val="0"/>
        <c:axId val="170535024"/>
        <c:axId val="170535584"/>
      </c:lineChart>
      <c:catAx>
        <c:axId val="1705350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5584"/>
        <c:crosses val="autoZero"/>
        <c:auto val="1"/>
        <c:lblAlgn val="ctr"/>
        <c:lblOffset val="100"/>
        <c:noMultiLvlLbl val="0"/>
      </c:catAx>
      <c:valAx>
        <c:axId val="170535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502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Fertilizer prices in Ethiopia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Ethiopia!$A$7:$A$23</c:f>
              <c:numCache>
                <c:formatCode>0</c:formatCode>
                <c:ptCount val="17"/>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numCache>
            </c:numRef>
          </c:cat>
          <c:val>
            <c:numRef>
              <c:f>Ethiopia!$D$7:$D$23</c:f>
              <c:numCache>
                <c:formatCode>0.00</c:formatCode>
                <c:ptCount val="17"/>
                <c:pt idx="0">
                  <c:v>1.7545293500000001</c:v>
                </c:pt>
                <c:pt idx="1">
                  <c:v>2.2816052999999998</c:v>
                </c:pt>
                <c:pt idx="2">
                  <c:v>2.00557125</c:v>
                </c:pt>
                <c:pt idx="3">
                  <c:v>2.0157023999999999</c:v>
                </c:pt>
                <c:pt idx="4">
                  <c:v>2.29068</c:v>
                </c:pt>
                <c:pt idx="5">
                  <c:v>2.2941080500000002</c:v>
                </c:pt>
                <c:pt idx="6">
                  <c:v>2.1137373999999998</c:v>
                </c:pt>
                <c:pt idx="7">
                  <c:v>2.1528391</c:v>
                </c:pt>
                <c:pt idx="8">
                  <c:v>2.7905327999999998</c:v>
                </c:pt>
                <c:pt idx="9">
                  <c:v>3.3659025999999996</c:v>
                </c:pt>
                <c:pt idx="10">
                  <c:v>3.4361352000000003</c:v>
                </c:pt>
                <c:pt idx="11">
                  <c:v>3.7577825999999996</c:v>
                </c:pt>
                <c:pt idx="12">
                  <c:v>6.7192639000000005</c:v>
                </c:pt>
                <c:pt idx="13">
                  <c:v>5.836102799999999</c:v>
                </c:pt>
                <c:pt idx="14">
                  <c:v>5.7274548000000003</c:v>
                </c:pt>
                <c:pt idx="15">
                  <c:v>9.9357803999999987</c:v>
                </c:pt>
                <c:pt idx="16">
                  <c:v>12.229950199999999</c:v>
                </c:pt>
              </c:numCache>
            </c:numRef>
          </c:val>
          <c:smooth val="0"/>
          <c:extLst>
            <c:ext xmlns:c16="http://schemas.microsoft.com/office/drawing/2014/chart" uri="{C3380CC4-5D6E-409C-BE32-E72D297353CC}">
              <c16:uniqueId val="{00000000-0617-483F-B2AB-1577AF91547B}"/>
            </c:ext>
          </c:extLst>
        </c:ser>
        <c:dLbls>
          <c:showLegendKey val="0"/>
          <c:showVal val="0"/>
          <c:showCatName val="0"/>
          <c:showSerName val="0"/>
          <c:showPercent val="0"/>
          <c:showBubbleSize val="0"/>
        </c:dLbls>
        <c:marker val="1"/>
        <c:smooth val="0"/>
        <c:axId val="316383296"/>
        <c:axId val="316383856"/>
      </c:lineChart>
      <c:catAx>
        <c:axId val="3163832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83856"/>
        <c:crosses val="autoZero"/>
        <c:auto val="1"/>
        <c:lblAlgn val="ctr"/>
        <c:lblOffset val="100"/>
        <c:noMultiLvlLbl val="0"/>
      </c:catAx>
      <c:valAx>
        <c:axId val="316383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8329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Fertilizer prices in Kenya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Kenya!$A$4:$A$25</c:f>
              <c:numCache>
                <c:formatCode>0</c:formatCode>
                <c:ptCount val="22"/>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numCache>
            </c:numRef>
          </c:cat>
          <c:val>
            <c:numRef>
              <c:f>Kenya!$K$4:$K$25</c:f>
              <c:numCache>
                <c:formatCode>0.00</c:formatCode>
                <c:ptCount val="22"/>
                <c:pt idx="0">
                  <c:v>3.1211498257839718</c:v>
                </c:pt>
                <c:pt idx="1">
                  <c:v>4.6460350584307184</c:v>
                </c:pt>
                <c:pt idx="2">
                  <c:v>1.7498766041461009</c:v>
                </c:pt>
                <c:pt idx="3">
                  <c:v>1.8934273684210525</c:v>
                </c:pt>
                <c:pt idx="4">
                  <c:v>2.0946250000000002</c:v>
                </c:pt>
                <c:pt idx="5">
                  <c:v>2.1983333333333333</c:v>
                </c:pt>
                <c:pt idx="6">
                  <c:v>1.3009758228954269</c:v>
                </c:pt>
                <c:pt idx="7">
                  <c:v>1.4542284335098101</c:v>
                </c:pt>
                <c:pt idx="8">
                  <c:v>1.4283278014286744</c:v>
                </c:pt>
                <c:pt idx="9">
                  <c:v>1.2829032703187526</c:v>
                </c:pt>
                <c:pt idx="10">
                  <c:v>1.7129095281033966</c:v>
                </c:pt>
                <c:pt idx="11">
                  <c:v>1.6061782124910267</c:v>
                </c:pt>
                <c:pt idx="12">
                  <c:v>2.1386152688351867</c:v>
                </c:pt>
                <c:pt idx="13">
                  <c:v>1.7868596010950333</c:v>
                </c:pt>
                <c:pt idx="14">
                  <c:v>1.8335302224847412</c:v>
                </c:pt>
                <c:pt idx="15">
                  <c:v>1.8496808649211931</c:v>
                </c:pt>
                <c:pt idx="16">
                  <c:v>2.2982635342185906</c:v>
                </c:pt>
                <c:pt idx="17">
                  <c:v>2.6990553306342782</c:v>
                </c:pt>
                <c:pt idx="18">
                  <c:v>2.4672772132312968</c:v>
                </c:pt>
                <c:pt idx="19">
                  <c:v>3.1081159588682969</c:v>
                </c:pt>
                <c:pt idx="20">
                  <c:v>2.8001120044801793</c:v>
                </c:pt>
                <c:pt idx="21">
                  <c:v>2.0612485276796231</c:v>
                </c:pt>
              </c:numCache>
            </c:numRef>
          </c:val>
          <c:smooth val="0"/>
          <c:extLst>
            <c:ext xmlns:c16="http://schemas.microsoft.com/office/drawing/2014/chart" uri="{C3380CC4-5D6E-409C-BE32-E72D297353CC}">
              <c16:uniqueId val="{00000000-8A04-471A-A424-7166678F6CCE}"/>
            </c:ext>
          </c:extLst>
        </c:ser>
        <c:dLbls>
          <c:showLegendKey val="0"/>
          <c:showVal val="0"/>
          <c:showCatName val="0"/>
          <c:showSerName val="0"/>
          <c:showPercent val="0"/>
          <c:showBubbleSize val="0"/>
        </c:dLbls>
        <c:marker val="1"/>
        <c:smooth val="0"/>
        <c:axId val="812272352"/>
        <c:axId val="812272912"/>
      </c:lineChart>
      <c:catAx>
        <c:axId val="81227235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72912"/>
        <c:crosses val="autoZero"/>
        <c:auto val="1"/>
        <c:lblAlgn val="ctr"/>
        <c:lblOffset val="100"/>
        <c:noMultiLvlLbl val="0"/>
      </c:catAx>
      <c:valAx>
        <c:axId val="812272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723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Fertilizer prices in Zambia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Zambia!$A$33:$A$53</c:f>
              <c:numCache>
                <c:formatCode>0</c:formatCode>
                <c:ptCount val="21"/>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numCache>
            </c:numRef>
          </c:cat>
          <c:val>
            <c:numRef>
              <c:f>Zambia!$D$33:$D$53</c:f>
              <c:numCache>
                <c:formatCode>0.00</c:formatCode>
                <c:ptCount val="21"/>
                <c:pt idx="0">
                  <c:v>0.19587385000000002</c:v>
                </c:pt>
                <c:pt idx="1">
                  <c:v>0.23729782499999996</c:v>
                </c:pt>
                <c:pt idx="2">
                  <c:v>0.41828288750000003</c:v>
                </c:pt>
                <c:pt idx="3">
                  <c:v>0.4622342083333334</c:v>
                </c:pt>
                <c:pt idx="4">
                  <c:v>0.58215261666666662</c:v>
                </c:pt>
                <c:pt idx="5">
                  <c:v>0.639380375</c:v>
                </c:pt>
                <c:pt idx="6">
                  <c:v>0.7908323450000001</c:v>
                </c:pt>
                <c:pt idx="7">
                  <c:v>1.0529024476829267</c:v>
                </c:pt>
                <c:pt idx="8">
                  <c:v>1.2291888888888889</c:v>
                </c:pt>
                <c:pt idx="9">
                  <c:v>1.5387853529411764</c:v>
                </c:pt>
                <c:pt idx="10">
                  <c:v>1.9096582729007632</c:v>
                </c:pt>
                <c:pt idx="11">
                  <c:v>2.1118100000000002</c:v>
                </c:pt>
                <c:pt idx="12">
                  <c:v>2.0009399999999999</c:v>
                </c:pt>
                <c:pt idx="13">
                  <c:v>1.9314</c:v>
                </c:pt>
                <c:pt idx="14">
                  <c:v>3.55654</c:v>
                </c:pt>
                <c:pt idx="15">
                  <c:v>3.7475000000000001</c:v>
                </c:pt>
                <c:pt idx="16">
                  <c:v>3.0523600000000002</c:v>
                </c:pt>
                <c:pt idx="17">
                  <c:v>3.6381299999999999</c:v>
                </c:pt>
                <c:pt idx="18">
                  <c:v>4.0817499999999995</c:v>
                </c:pt>
                <c:pt idx="19">
                  <c:v>3.72722</c:v>
                </c:pt>
                <c:pt idx="20">
                  <c:v>4.2637499999999999</c:v>
                </c:pt>
              </c:numCache>
            </c:numRef>
          </c:val>
          <c:smooth val="0"/>
          <c:extLst>
            <c:ext xmlns:c16="http://schemas.microsoft.com/office/drawing/2014/chart" uri="{C3380CC4-5D6E-409C-BE32-E72D297353CC}">
              <c16:uniqueId val="{00000000-7169-43A7-B4CC-1A370C0FEB57}"/>
            </c:ext>
          </c:extLst>
        </c:ser>
        <c:dLbls>
          <c:showLegendKey val="0"/>
          <c:showVal val="0"/>
          <c:showCatName val="0"/>
          <c:showSerName val="0"/>
          <c:showPercent val="0"/>
          <c:showBubbleSize val="0"/>
        </c:dLbls>
        <c:marker val="1"/>
        <c:smooth val="0"/>
        <c:axId val="812274032"/>
        <c:axId val="323460288"/>
      </c:lineChart>
      <c:catAx>
        <c:axId val="81227403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460288"/>
        <c:crosses val="autoZero"/>
        <c:auto val="1"/>
        <c:lblAlgn val="ctr"/>
        <c:lblOffset val="100"/>
        <c:noMultiLvlLbl val="0"/>
      </c:catAx>
      <c:valAx>
        <c:axId val="323460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7403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Ghana - Fertilizer/maize price ratios</a:t>
            </a:r>
          </a:p>
        </c:rich>
      </c:tx>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Ghana!$A$14:$A$24</c:f>
              <c:numCache>
                <c:formatCode>0</c:formatCode>
                <c:ptCount val="11"/>
                <c:pt idx="0">
                  <c:v>2001</c:v>
                </c:pt>
                <c:pt idx="1">
                  <c:v>2002</c:v>
                </c:pt>
                <c:pt idx="2">
                  <c:v>2003</c:v>
                </c:pt>
                <c:pt idx="3">
                  <c:v>2004</c:v>
                </c:pt>
                <c:pt idx="4">
                  <c:v>2005</c:v>
                </c:pt>
                <c:pt idx="5">
                  <c:v>2006</c:v>
                </c:pt>
                <c:pt idx="6">
                  <c:v>2007</c:v>
                </c:pt>
                <c:pt idx="7">
                  <c:v>2008</c:v>
                </c:pt>
                <c:pt idx="8">
                  <c:v>2009</c:v>
                </c:pt>
                <c:pt idx="9">
                  <c:v>2010</c:v>
                </c:pt>
                <c:pt idx="10">
                  <c:v>2011</c:v>
                </c:pt>
              </c:numCache>
            </c:numRef>
          </c:xVal>
          <c:yVal>
            <c:numRef>
              <c:f>Ghana!$Q$14:$Q$24</c:f>
              <c:numCache>
                <c:formatCode>0.00</c:formatCode>
                <c:ptCount val="11"/>
                <c:pt idx="0">
                  <c:v>1.446428214673388</c:v>
                </c:pt>
                <c:pt idx="1">
                  <c:v>1.8061932303778345</c:v>
                </c:pt>
                <c:pt idx="2">
                  <c:v>1.7875870914301366</c:v>
                </c:pt>
                <c:pt idx="3">
                  <c:v>1.6367909834904992</c:v>
                </c:pt>
                <c:pt idx="4">
                  <c:v>1.1818396916870186</c:v>
                </c:pt>
                <c:pt idx="5">
                  <c:v>1.7494452612523022</c:v>
                </c:pt>
                <c:pt idx="6">
                  <c:v>1.6168695438337635</c:v>
                </c:pt>
                <c:pt idx="7">
                  <c:v>1.4502524713747245</c:v>
                </c:pt>
                <c:pt idx="8">
                  <c:v>1.4419899758678298</c:v>
                </c:pt>
                <c:pt idx="9">
                  <c:v>1.3721550133278657</c:v>
                </c:pt>
                <c:pt idx="10">
                  <c:v>0.97339496661530567</c:v>
                </c:pt>
              </c:numCache>
            </c:numRef>
          </c:yVal>
          <c:smooth val="0"/>
          <c:extLst>
            <c:ext xmlns:c16="http://schemas.microsoft.com/office/drawing/2014/chart" uri="{C3380CC4-5D6E-409C-BE32-E72D297353CC}">
              <c16:uniqueId val="{00000000-1D60-4D9F-BACA-565785044E2F}"/>
            </c:ext>
          </c:extLst>
        </c:ser>
        <c:dLbls>
          <c:showLegendKey val="0"/>
          <c:showVal val="0"/>
          <c:showCatName val="0"/>
          <c:showSerName val="0"/>
          <c:showPercent val="0"/>
          <c:showBubbleSize val="0"/>
        </c:dLbls>
        <c:axId val="115667600"/>
        <c:axId val="115668160"/>
      </c:scatterChart>
      <c:valAx>
        <c:axId val="1156676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160"/>
        <c:crosses val="autoZero"/>
        <c:crossBetween val="midCat"/>
      </c:valAx>
      <c:valAx>
        <c:axId val="115668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7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Ghana - Fertilizer/rice price ratios</a:t>
            </a:r>
          </a:p>
        </c:rich>
      </c:tx>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Ghana!$A$14:$A$24</c:f>
              <c:numCache>
                <c:formatCode>0</c:formatCode>
                <c:ptCount val="11"/>
                <c:pt idx="0">
                  <c:v>2001</c:v>
                </c:pt>
                <c:pt idx="1">
                  <c:v>2002</c:v>
                </c:pt>
                <c:pt idx="2">
                  <c:v>2003</c:v>
                </c:pt>
                <c:pt idx="3">
                  <c:v>2004</c:v>
                </c:pt>
                <c:pt idx="4">
                  <c:v>2005</c:v>
                </c:pt>
                <c:pt idx="5">
                  <c:v>2006</c:v>
                </c:pt>
                <c:pt idx="6">
                  <c:v>2007</c:v>
                </c:pt>
                <c:pt idx="7">
                  <c:v>2008</c:v>
                </c:pt>
                <c:pt idx="8">
                  <c:v>2009</c:v>
                </c:pt>
                <c:pt idx="9">
                  <c:v>2010</c:v>
                </c:pt>
                <c:pt idx="10">
                  <c:v>2011</c:v>
                </c:pt>
              </c:numCache>
            </c:numRef>
          </c:xVal>
          <c:yVal>
            <c:numRef>
              <c:f>Ghana!$Y$14:$Y$24</c:f>
              <c:numCache>
                <c:formatCode>0.00</c:formatCode>
                <c:ptCount val="11"/>
                <c:pt idx="0">
                  <c:v>0.85230282649045075</c:v>
                </c:pt>
                <c:pt idx="1">
                  <c:v>0.87464433736969061</c:v>
                </c:pt>
                <c:pt idx="2">
                  <c:v>0.83142513600760581</c:v>
                </c:pt>
                <c:pt idx="3">
                  <c:v>0.81675141129839446</c:v>
                </c:pt>
                <c:pt idx="4">
                  <c:v>0.7495480647378584</c:v>
                </c:pt>
                <c:pt idx="5">
                  <c:v>0.74179490861152142</c:v>
                </c:pt>
                <c:pt idx="6">
                  <c:v>0.75302067227853176</c:v>
                </c:pt>
                <c:pt idx="7">
                  <c:v>0.78229178655004417</c:v>
                </c:pt>
                <c:pt idx="8">
                  <c:v>1.0948555320648343</c:v>
                </c:pt>
                <c:pt idx="9">
                  <c:v>0.95764167143674872</c:v>
                </c:pt>
                <c:pt idx="10">
                  <c:v>0.83002671571847764</c:v>
                </c:pt>
              </c:numCache>
            </c:numRef>
          </c:yVal>
          <c:smooth val="0"/>
          <c:extLst>
            <c:ext xmlns:c16="http://schemas.microsoft.com/office/drawing/2014/chart" uri="{C3380CC4-5D6E-409C-BE32-E72D297353CC}">
              <c16:uniqueId val="{00000000-F766-43FA-9E6B-89FBF96F9471}"/>
            </c:ext>
          </c:extLst>
        </c:ser>
        <c:dLbls>
          <c:showLegendKey val="0"/>
          <c:showVal val="0"/>
          <c:showCatName val="0"/>
          <c:showSerName val="0"/>
          <c:showPercent val="0"/>
          <c:showBubbleSize val="0"/>
        </c:dLbls>
        <c:axId val="115670400"/>
        <c:axId val="115670960"/>
      </c:scatterChart>
      <c:valAx>
        <c:axId val="115670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0960"/>
        <c:crosses val="autoZero"/>
        <c:crossBetween val="midCat"/>
      </c:valAx>
      <c:valAx>
        <c:axId val="115670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0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xdr:col>
      <xdr:colOff>447675</xdr:colOff>
      <xdr:row>0</xdr:row>
      <xdr:rowOff>138112</xdr:rowOff>
    </xdr:from>
    <xdr:to>
      <xdr:col>10</xdr:col>
      <xdr:colOff>581025</xdr:colOff>
      <xdr:row>15</xdr:row>
      <xdr:rowOff>23812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566737</xdr:colOff>
      <xdr:row>18</xdr:row>
      <xdr:rowOff>80962</xdr:rowOff>
    </xdr:from>
    <xdr:to>
      <xdr:col>10</xdr:col>
      <xdr:colOff>261937</xdr:colOff>
      <xdr:row>32</xdr:row>
      <xdr:rowOff>157162</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338137</xdr:colOff>
      <xdr:row>34</xdr:row>
      <xdr:rowOff>33337</xdr:rowOff>
    </xdr:from>
    <xdr:to>
      <xdr:col>10</xdr:col>
      <xdr:colOff>33337</xdr:colOff>
      <xdr:row>48</xdr:row>
      <xdr:rowOff>109537</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366712</xdr:colOff>
      <xdr:row>51</xdr:row>
      <xdr:rowOff>128587</xdr:rowOff>
    </xdr:from>
    <xdr:to>
      <xdr:col>10</xdr:col>
      <xdr:colOff>61912</xdr:colOff>
      <xdr:row>66</xdr:row>
      <xdr:rowOff>14287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366712</xdr:colOff>
      <xdr:row>68</xdr:row>
      <xdr:rowOff>176212</xdr:rowOff>
    </xdr:from>
    <xdr:to>
      <xdr:col>10</xdr:col>
      <xdr:colOff>61912</xdr:colOff>
      <xdr:row>83</xdr:row>
      <xdr:rowOff>61912</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261937</xdr:colOff>
      <xdr:row>85</xdr:row>
      <xdr:rowOff>176212</xdr:rowOff>
    </xdr:from>
    <xdr:to>
      <xdr:col>9</xdr:col>
      <xdr:colOff>566737</xdr:colOff>
      <xdr:row>100</xdr:row>
      <xdr:rowOff>61912</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319087</xdr:colOff>
      <xdr:row>102</xdr:row>
      <xdr:rowOff>185737</xdr:rowOff>
    </xdr:from>
    <xdr:to>
      <xdr:col>10</xdr:col>
      <xdr:colOff>14287</xdr:colOff>
      <xdr:row>117</xdr:row>
      <xdr:rowOff>71437</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17</xdr:row>
      <xdr:rowOff>0</xdr:rowOff>
    </xdr:from>
    <xdr:to>
      <xdr:col>8</xdr:col>
      <xdr:colOff>329045</xdr:colOff>
      <xdr:row>31</xdr:row>
      <xdr:rowOff>76200</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17</xdr:row>
      <xdr:rowOff>0</xdr:rowOff>
    </xdr:from>
    <xdr:to>
      <xdr:col>19</xdr:col>
      <xdr:colOff>329045</xdr:colOff>
      <xdr:row>31</xdr:row>
      <xdr:rowOff>76200</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49</xdr:row>
      <xdr:rowOff>0</xdr:rowOff>
    </xdr:from>
    <xdr:to>
      <xdr:col>8</xdr:col>
      <xdr:colOff>329045</xdr:colOff>
      <xdr:row>63</xdr:row>
      <xdr:rowOff>76200</xdr:rowOff>
    </xdr:to>
    <xdr:graphicFrame macro="">
      <xdr:nvGraphicFramePr>
        <xdr:cNvPr id="18" name="Chart 17">
          <a:extLst>
            <a:ext uri="{FF2B5EF4-FFF2-40B4-BE49-F238E27FC236}">
              <a16:creationId xmlns:a16="http://schemas.microsoft.com/office/drawing/2014/main" id="{00000000-0008-0000-09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49</xdr:row>
      <xdr:rowOff>0</xdr:rowOff>
    </xdr:from>
    <xdr:to>
      <xdr:col>19</xdr:col>
      <xdr:colOff>329045</xdr:colOff>
      <xdr:row>63</xdr:row>
      <xdr:rowOff>76200</xdr:rowOff>
    </xdr:to>
    <xdr:graphicFrame macro="">
      <xdr:nvGraphicFramePr>
        <xdr:cNvPr id="19" name="Chart 18">
          <a:extLst>
            <a:ext uri="{FF2B5EF4-FFF2-40B4-BE49-F238E27FC236}">
              <a16:creationId xmlns:a16="http://schemas.microsoft.com/office/drawing/2014/main" id="{00000000-0008-0000-09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81</xdr:row>
      <xdr:rowOff>0</xdr:rowOff>
    </xdr:from>
    <xdr:to>
      <xdr:col>8</xdr:col>
      <xdr:colOff>329045</xdr:colOff>
      <xdr:row>95</xdr:row>
      <xdr:rowOff>76200</xdr:rowOff>
    </xdr:to>
    <xdr:graphicFrame macro="">
      <xdr:nvGraphicFramePr>
        <xdr:cNvPr id="11" name="Chart 10">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65</xdr:row>
      <xdr:rowOff>0</xdr:rowOff>
    </xdr:from>
    <xdr:to>
      <xdr:col>8</xdr:col>
      <xdr:colOff>329045</xdr:colOff>
      <xdr:row>79</xdr:row>
      <xdr:rowOff>76200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25977</xdr:colOff>
      <xdr:row>33</xdr:row>
      <xdr:rowOff>8659</xdr:rowOff>
    </xdr:from>
    <xdr:to>
      <xdr:col>8</xdr:col>
      <xdr:colOff>355022</xdr:colOff>
      <xdr:row>47</xdr:row>
      <xdr:rowOff>84859</xdr:rowOff>
    </xdr:to>
    <xdr:graphicFrame macro="">
      <xdr:nvGraphicFramePr>
        <xdr:cNvPr id="21" name="Chart 20">
          <a:extLst>
            <a:ext uri="{FF2B5EF4-FFF2-40B4-BE49-F238E27FC236}">
              <a16:creationId xmlns:a16="http://schemas.microsoft.com/office/drawing/2014/main" id="{00000000-0008-0000-09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0</xdr:colOff>
      <xdr:row>1</xdr:row>
      <xdr:rowOff>0</xdr:rowOff>
    </xdr:from>
    <xdr:to>
      <xdr:col>29</xdr:col>
      <xdr:colOff>329045</xdr:colOff>
      <xdr:row>15</xdr:row>
      <xdr:rowOff>76200</xdr:rowOff>
    </xdr:to>
    <xdr:graphicFrame macro="">
      <xdr:nvGraphicFramePr>
        <xdr:cNvPr id="22" name="Chart 21">
          <a:extLst>
            <a:ext uri="{FF2B5EF4-FFF2-40B4-BE49-F238E27FC236}">
              <a16:creationId xmlns:a16="http://schemas.microsoft.com/office/drawing/2014/main" id="{00000000-0008-0000-09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xdr:row>
      <xdr:rowOff>0</xdr:rowOff>
    </xdr:from>
    <xdr:to>
      <xdr:col>8</xdr:col>
      <xdr:colOff>329045</xdr:colOff>
      <xdr:row>15</xdr:row>
      <xdr:rowOff>76200</xdr:rowOff>
    </xdr:to>
    <xdr:graphicFrame macro="">
      <xdr:nvGraphicFramePr>
        <xdr:cNvPr id="24" name="Chart 23">
          <a:extLst>
            <a:ext uri="{FF2B5EF4-FFF2-40B4-BE49-F238E27FC236}">
              <a16:creationId xmlns:a16="http://schemas.microsoft.com/office/drawing/2014/main" id="{00000000-0008-0000-09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1</xdr:row>
      <xdr:rowOff>0</xdr:rowOff>
    </xdr:from>
    <xdr:to>
      <xdr:col>19</xdr:col>
      <xdr:colOff>329045</xdr:colOff>
      <xdr:row>15</xdr:row>
      <xdr:rowOff>76200</xdr:rowOff>
    </xdr:to>
    <xdr:graphicFrame macro="">
      <xdr:nvGraphicFramePr>
        <xdr:cNvPr id="26" name="Chart 25">
          <a:extLst>
            <a:ext uri="{FF2B5EF4-FFF2-40B4-BE49-F238E27FC236}">
              <a16:creationId xmlns:a16="http://schemas.microsoft.com/office/drawing/2014/main" id="{00000000-0008-0000-09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33</xdr:col>
      <xdr:colOff>0</xdr:colOff>
      <xdr:row>1</xdr:row>
      <xdr:rowOff>0</xdr:rowOff>
    </xdr:from>
    <xdr:to>
      <xdr:col>40</xdr:col>
      <xdr:colOff>329045</xdr:colOff>
      <xdr:row>15</xdr:row>
      <xdr:rowOff>76200</xdr:rowOff>
    </xdr:to>
    <xdr:graphicFrame macro="">
      <xdr:nvGraphicFramePr>
        <xdr:cNvPr id="27" name="Chart 26">
          <a:extLst>
            <a:ext uri="{FF2B5EF4-FFF2-40B4-BE49-F238E27FC236}">
              <a16:creationId xmlns:a16="http://schemas.microsoft.com/office/drawing/2014/main" id="{00000000-0008-0000-09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8658</xdr:colOff>
      <xdr:row>33</xdr:row>
      <xdr:rowOff>8659</xdr:rowOff>
    </xdr:from>
    <xdr:to>
      <xdr:col>29</xdr:col>
      <xdr:colOff>337703</xdr:colOff>
      <xdr:row>47</xdr:row>
      <xdr:rowOff>84859</xdr:rowOff>
    </xdr:to>
    <xdr:graphicFrame macro="">
      <xdr:nvGraphicFramePr>
        <xdr:cNvPr id="28" name="Chart 27">
          <a:extLst>
            <a:ext uri="{FF2B5EF4-FFF2-40B4-BE49-F238E27FC236}">
              <a16:creationId xmlns:a16="http://schemas.microsoft.com/office/drawing/2014/main" id="{00000000-0008-0000-09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33</xdr:col>
      <xdr:colOff>0</xdr:colOff>
      <xdr:row>33</xdr:row>
      <xdr:rowOff>0</xdr:rowOff>
    </xdr:from>
    <xdr:to>
      <xdr:col>40</xdr:col>
      <xdr:colOff>329045</xdr:colOff>
      <xdr:row>47</xdr:row>
      <xdr:rowOff>76200</xdr:rowOff>
    </xdr:to>
    <xdr:graphicFrame macro="">
      <xdr:nvGraphicFramePr>
        <xdr:cNvPr id="29" name="Chart 28">
          <a:extLst>
            <a:ext uri="{FF2B5EF4-FFF2-40B4-BE49-F238E27FC236}">
              <a16:creationId xmlns:a16="http://schemas.microsoft.com/office/drawing/2014/main" id="{00000000-0008-0000-09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0</xdr:colOff>
      <xdr:row>81</xdr:row>
      <xdr:rowOff>0</xdr:rowOff>
    </xdr:from>
    <xdr:to>
      <xdr:col>40</xdr:col>
      <xdr:colOff>329045</xdr:colOff>
      <xdr:row>95</xdr:row>
      <xdr:rowOff>76200</xdr:rowOff>
    </xdr:to>
    <xdr:graphicFrame macro="">
      <xdr:nvGraphicFramePr>
        <xdr:cNvPr id="30" name="Chart 29">
          <a:extLst>
            <a:ext uri="{FF2B5EF4-FFF2-40B4-BE49-F238E27FC236}">
              <a16:creationId xmlns:a16="http://schemas.microsoft.com/office/drawing/2014/main" id="{00000000-0008-0000-09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42</xdr:col>
      <xdr:colOff>0</xdr:colOff>
      <xdr:row>81</xdr:row>
      <xdr:rowOff>0</xdr:rowOff>
    </xdr:from>
    <xdr:to>
      <xdr:col>49</xdr:col>
      <xdr:colOff>329045</xdr:colOff>
      <xdr:row>95</xdr:row>
      <xdr:rowOff>76200</xdr:rowOff>
    </xdr:to>
    <xdr:graphicFrame macro="">
      <xdr:nvGraphicFramePr>
        <xdr:cNvPr id="31" name="Chart 30">
          <a:extLst>
            <a:ext uri="{FF2B5EF4-FFF2-40B4-BE49-F238E27FC236}">
              <a16:creationId xmlns:a16="http://schemas.microsoft.com/office/drawing/2014/main" id="{00000000-0008-0000-09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98</xdr:row>
      <xdr:rowOff>0</xdr:rowOff>
    </xdr:from>
    <xdr:to>
      <xdr:col>8</xdr:col>
      <xdr:colOff>329045</xdr:colOff>
      <xdr:row>112</xdr:row>
      <xdr:rowOff>76200</xdr:rowOff>
    </xdr:to>
    <xdr:graphicFrame macro="">
      <xdr:nvGraphicFramePr>
        <xdr:cNvPr id="32" name="Chart 31">
          <a:extLst>
            <a:ext uri="{FF2B5EF4-FFF2-40B4-BE49-F238E27FC236}">
              <a16:creationId xmlns:a16="http://schemas.microsoft.com/office/drawing/2014/main" id="{00000000-0008-0000-09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0</xdr:colOff>
      <xdr:row>98</xdr:row>
      <xdr:rowOff>0</xdr:rowOff>
    </xdr:from>
    <xdr:to>
      <xdr:col>29</xdr:col>
      <xdr:colOff>329045</xdr:colOff>
      <xdr:row>112</xdr:row>
      <xdr:rowOff>76200</xdr:rowOff>
    </xdr:to>
    <xdr:graphicFrame macro="">
      <xdr:nvGraphicFramePr>
        <xdr:cNvPr id="33" name="Chart 32">
          <a:extLst>
            <a:ext uri="{FF2B5EF4-FFF2-40B4-BE49-F238E27FC236}">
              <a16:creationId xmlns:a16="http://schemas.microsoft.com/office/drawing/2014/main" id="{00000000-0008-0000-09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33</xdr:col>
      <xdr:colOff>0</xdr:colOff>
      <xdr:row>98</xdr:row>
      <xdr:rowOff>0</xdr:rowOff>
    </xdr:from>
    <xdr:to>
      <xdr:col>40</xdr:col>
      <xdr:colOff>329045</xdr:colOff>
      <xdr:row>112</xdr:row>
      <xdr:rowOff>76200</xdr:rowOff>
    </xdr:to>
    <xdr:graphicFrame macro="">
      <xdr:nvGraphicFramePr>
        <xdr:cNvPr id="34" name="Chart 33">
          <a:extLst>
            <a:ext uri="{FF2B5EF4-FFF2-40B4-BE49-F238E27FC236}">
              <a16:creationId xmlns:a16="http://schemas.microsoft.com/office/drawing/2014/main" id="{00000000-0008-0000-09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33</xdr:col>
      <xdr:colOff>0</xdr:colOff>
      <xdr:row>64</xdr:row>
      <xdr:rowOff>0</xdr:rowOff>
    </xdr:from>
    <xdr:to>
      <xdr:col>40</xdr:col>
      <xdr:colOff>329045</xdr:colOff>
      <xdr:row>78</xdr:row>
      <xdr:rowOff>76200</xdr:rowOff>
    </xdr:to>
    <xdr:graphicFrame macro="">
      <xdr:nvGraphicFramePr>
        <xdr:cNvPr id="36" name="Chart 35">
          <a:extLst>
            <a:ext uri="{FF2B5EF4-FFF2-40B4-BE49-F238E27FC236}">
              <a16:creationId xmlns:a16="http://schemas.microsoft.com/office/drawing/2014/main" id="{00000000-0008-0000-09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42</xdr:col>
      <xdr:colOff>95250</xdr:colOff>
      <xdr:row>63</xdr:row>
      <xdr:rowOff>181841</xdr:rowOff>
    </xdr:from>
    <xdr:to>
      <xdr:col>49</xdr:col>
      <xdr:colOff>424295</xdr:colOff>
      <xdr:row>78</xdr:row>
      <xdr:rowOff>67541</xdr:rowOff>
    </xdr:to>
    <xdr:graphicFrame macro="">
      <xdr:nvGraphicFramePr>
        <xdr:cNvPr id="37" name="Chart 36">
          <a:extLst>
            <a:ext uri="{FF2B5EF4-FFF2-40B4-BE49-F238E27FC236}">
              <a16:creationId xmlns:a16="http://schemas.microsoft.com/office/drawing/2014/main" id="{00000000-0008-0000-09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faostat.fao.org/site/351/default.aspx"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2"/>
  <sheetViews>
    <sheetView workbookViewId="0">
      <selection activeCell="C8" sqref="C8"/>
    </sheetView>
  </sheetViews>
  <sheetFormatPr defaultRowHeight="14.5" x14ac:dyDescent="0.35"/>
  <cols>
    <col min="7" max="7" width="14.08984375" customWidth="1"/>
    <col min="8" max="8" width="13.54296875" customWidth="1"/>
    <col min="10" max="10" width="16.453125" customWidth="1"/>
    <col min="11" max="11" width="16.08984375" customWidth="1"/>
  </cols>
  <sheetData>
    <row r="1" spans="1:13" x14ac:dyDescent="0.35">
      <c r="A1" t="s">
        <v>4</v>
      </c>
      <c r="B1" t="s">
        <v>3</v>
      </c>
      <c r="D1" t="s">
        <v>9</v>
      </c>
      <c r="F1" s="3"/>
      <c r="G1" s="4" t="s">
        <v>4</v>
      </c>
      <c r="H1" s="4" t="s">
        <v>28</v>
      </c>
      <c r="I1" s="4" t="s">
        <v>29</v>
      </c>
      <c r="J1" s="4" t="s">
        <v>30</v>
      </c>
      <c r="K1" s="4" t="s">
        <v>31</v>
      </c>
      <c r="L1" s="4" t="s">
        <v>15</v>
      </c>
      <c r="M1" s="5" t="s">
        <v>39</v>
      </c>
    </row>
    <row r="2" spans="1:13" ht="72.5" x14ac:dyDescent="0.35">
      <c r="B2" t="s">
        <v>5</v>
      </c>
      <c r="D2" t="s">
        <v>10</v>
      </c>
      <c r="F2" s="4"/>
      <c r="G2" s="6" t="s">
        <v>40</v>
      </c>
      <c r="H2" s="6" t="s">
        <v>41</v>
      </c>
      <c r="I2" s="4"/>
      <c r="J2" s="6" t="s">
        <v>50</v>
      </c>
      <c r="K2" s="6" t="s">
        <v>59</v>
      </c>
      <c r="L2" s="6" t="s">
        <v>60</v>
      </c>
      <c r="M2" s="4"/>
    </row>
    <row r="3" spans="1:13" x14ac:dyDescent="0.35">
      <c r="B3" t="s">
        <v>6</v>
      </c>
      <c r="D3" t="s">
        <v>11</v>
      </c>
    </row>
    <row r="4" spans="1:13" x14ac:dyDescent="0.35">
      <c r="B4" t="s">
        <v>7</v>
      </c>
      <c r="D4" t="s">
        <v>12</v>
      </c>
    </row>
    <row r="5" spans="1:13" x14ac:dyDescent="0.35">
      <c r="B5" t="s">
        <v>8</v>
      </c>
    </row>
    <row r="6" spans="1:13" x14ac:dyDescent="0.35">
      <c r="F6" s="25" t="s">
        <v>38</v>
      </c>
      <c r="G6" s="26"/>
      <c r="H6" s="26"/>
      <c r="I6" s="26"/>
      <c r="J6" s="26"/>
      <c r="K6" s="26"/>
      <c r="L6" s="26"/>
      <c r="M6" s="27"/>
    </row>
    <row r="7" spans="1:13" x14ac:dyDescent="0.35">
      <c r="F7" s="4"/>
      <c r="G7" s="4" t="s">
        <v>4</v>
      </c>
      <c r="H7" s="4" t="s">
        <v>28</v>
      </c>
      <c r="I7" s="4" t="s">
        <v>29</v>
      </c>
      <c r="J7" s="4" t="s">
        <v>30</v>
      </c>
      <c r="K7" s="4" t="s">
        <v>31</v>
      </c>
      <c r="L7" s="4" t="s">
        <v>15</v>
      </c>
      <c r="M7" s="4" t="s">
        <v>39</v>
      </c>
    </row>
    <row r="8" spans="1:13" x14ac:dyDescent="0.35">
      <c r="F8" s="4" t="s">
        <v>5</v>
      </c>
      <c r="G8" s="4" t="s">
        <v>37</v>
      </c>
      <c r="H8" s="4" t="s">
        <v>37</v>
      </c>
      <c r="I8" s="4" t="s">
        <v>37</v>
      </c>
      <c r="J8" s="4" t="s">
        <v>37</v>
      </c>
      <c r="K8" s="4" t="s">
        <v>37</v>
      </c>
      <c r="L8" s="4" t="s">
        <v>37</v>
      </c>
      <c r="M8" s="4" t="s">
        <v>37</v>
      </c>
    </row>
    <row r="9" spans="1:13" x14ac:dyDescent="0.35">
      <c r="A9" t="s">
        <v>28</v>
      </c>
      <c r="B9" t="s">
        <v>5</v>
      </c>
      <c r="F9" s="4" t="s">
        <v>6</v>
      </c>
      <c r="G9" s="4" t="s">
        <v>37</v>
      </c>
      <c r="H9" s="4" t="s">
        <v>37</v>
      </c>
      <c r="I9" s="4"/>
      <c r="J9" s="4" t="s">
        <v>37</v>
      </c>
      <c r="K9" s="4" t="s">
        <v>37</v>
      </c>
      <c r="L9" s="4"/>
      <c r="M9" s="4"/>
    </row>
    <row r="10" spans="1:13" x14ac:dyDescent="0.35">
      <c r="B10" t="s">
        <v>6</v>
      </c>
      <c r="F10" s="4" t="s">
        <v>33</v>
      </c>
      <c r="G10" s="4" t="s">
        <v>37</v>
      </c>
      <c r="H10" s="4"/>
      <c r="I10" s="4" t="s">
        <v>37</v>
      </c>
      <c r="J10" s="4" t="s">
        <v>37</v>
      </c>
      <c r="K10" s="4"/>
      <c r="L10" s="4" t="s">
        <v>37</v>
      </c>
      <c r="M10" s="4"/>
    </row>
    <row r="11" spans="1:13" x14ac:dyDescent="0.35">
      <c r="F11" s="4" t="s">
        <v>7</v>
      </c>
      <c r="G11" s="4" t="s">
        <v>37</v>
      </c>
      <c r="H11" s="4"/>
      <c r="I11" s="4"/>
      <c r="J11" s="4" t="s">
        <v>37</v>
      </c>
      <c r="K11" s="4"/>
      <c r="L11" s="4"/>
      <c r="M11" s="4"/>
    </row>
    <row r="12" spans="1:13" x14ac:dyDescent="0.35">
      <c r="A12" t="s">
        <v>29</v>
      </c>
      <c r="B12" t="s">
        <v>5</v>
      </c>
      <c r="F12" s="4" t="s">
        <v>35</v>
      </c>
      <c r="G12" s="4"/>
      <c r="H12" s="4"/>
      <c r="I12" s="4" t="s">
        <v>37</v>
      </c>
      <c r="J12" s="4" t="s">
        <v>37</v>
      </c>
      <c r="K12" s="4"/>
      <c r="L12" s="4" t="s">
        <v>37</v>
      </c>
      <c r="M12" s="4"/>
    </row>
    <row r="13" spans="1:13" x14ac:dyDescent="0.35">
      <c r="B13" t="s">
        <v>32</v>
      </c>
      <c r="F13" s="4" t="s">
        <v>14</v>
      </c>
      <c r="G13" s="4"/>
      <c r="H13" s="4"/>
      <c r="I13" s="4"/>
      <c r="J13" s="4"/>
      <c r="K13" s="4"/>
      <c r="L13" s="4"/>
      <c r="M13" s="4"/>
    </row>
    <row r="14" spans="1:13" x14ac:dyDescent="0.35">
      <c r="B14" t="s">
        <v>33</v>
      </c>
      <c r="F14" s="4" t="s">
        <v>13</v>
      </c>
      <c r="G14" s="4"/>
      <c r="H14" s="4"/>
      <c r="I14" s="4"/>
      <c r="J14" s="4"/>
      <c r="K14" s="4"/>
      <c r="L14" s="4" t="s">
        <v>37</v>
      </c>
      <c r="M14" s="4"/>
    </row>
    <row r="17" spans="1:13" x14ac:dyDescent="0.35">
      <c r="A17" t="s">
        <v>30</v>
      </c>
      <c r="B17" t="s">
        <v>5</v>
      </c>
    </row>
    <row r="18" spans="1:13" x14ac:dyDescent="0.35">
      <c r="B18" t="s">
        <v>6</v>
      </c>
      <c r="F18" s="28" t="s">
        <v>84</v>
      </c>
      <c r="G18" s="29"/>
      <c r="H18" s="29"/>
      <c r="I18" s="29"/>
      <c r="J18" s="29"/>
      <c r="K18" s="29"/>
      <c r="L18" s="29"/>
      <c r="M18" s="30"/>
    </row>
    <row r="19" spans="1:13" x14ac:dyDescent="0.35">
      <c r="B19" t="s">
        <v>34</v>
      </c>
      <c r="F19" s="24"/>
      <c r="G19" s="24" t="s">
        <v>4</v>
      </c>
      <c r="H19" s="24" t="s">
        <v>28</v>
      </c>
      <c r="I19" s="24" t="s">
        <v>30</v>
      </c>
      <c r="J19" s="24" t="s">
        <v>31</v>
      </c>
      <c r="K19" s="24" t="s">
        <v>15</v>
      </c>
      <c r="L19" s="24" t="s">
        <v>39</v>
      </c>
      <c r="M19" s="24" t="s">
        <v>29</v>
      </c>
    </row>
    <row r="20" spans="1:13" x14ac:dyDescent="0.35">
      <c r="B20" t="s">
        <v>35</v>
      </c>
      <c r="F20" s="24" t="s">
        <v>5</v>
      </c>
      <c r="G20" s="24" t="s">
        <v>85</v>
      </c>
      <c r="H20" s="24" t="s">
        <v>86</v>
      </c>
      <c r="I20" s="24" t="s">
        <v>87</v>
      </c>
      <c r="J20" s="24" t="s">
        <v>88</v>
      </c>
      <c r="K20" s="24" t="s">
        <v>89</v>
      </c>
      <c r="L20" s="24" t="s">
        <v>90</v>
      </c>
      <c r="M20" s="24" t="s">
        <v>91</v>
      </c>
    </row>
    <row r="21" spans="1:13" x14ac:dyDescent="0.35">
      <c r="B21" t="s">
        <v>8</v>
      </c>
      <c r="F21" s="24" t="s">
        <v>6</v>
      </c>
      <c r="G21" s="24"/>
      <c r="H21" s="24" t="s">
        <v>86</v>
      </c>
      <c r="I21" s="24" t="s">
        <v>87</v>
      </c>
      <c r="J21" s="24" t="s">
        <v>88</v>
      </c>
      <c r="K21" s="24"/>
      <c r="L21" s="24"/>
      <c r="M21" s="24"/>
    </row>
    <row r="22" spans="1:13" x14ac:dyDescent="0.35">
      <c r="F22" s="24" t="s">
        <v>33</v>
      </c>
      <c r="G22" s="24" t="s">
        <v>85</v>
      </c>
      <c r="H22" s="24" t="s">
        <v>86</v>
      </c>
      <c r="I22" s="24"/>
      <c r="J22" s="24"/>
      <c r="K22" s="24" t="s">
        <v>89</v>
      </c>
      <c r="L22" s="24"/>
      <c r="M22" s="24"/>
    </row>
    <row r="23" spans="1:13" x14ac:dyDescent="0.35">
      <c r="F23" s="24" t="s">
        <v>7</v>
      </c>
      <c r="G23" s="24" t="s">
        <v>85</v>
      </c>
      <c r="H23" s="24" t="s">
        <v>86</v>
      </c>
      <c r="I23" s="24"/>
      <c r="J23" s="24"/>
      <c r="K23" s="24"/>
      <c r="L23" s="24"/>
      <c r="M23" s="24"/>
    </row>
    <row r="24" spans="1:13" x14ac:dyDescent="0.35">
      <c r="F24" s="24" t="s">
        <v>35</v>
      </c>
      <c r="G24" s="24"/>
      <c r="H24" s="24"/>
      <c r="I24" s="24"/>
      <c r="J24" s="24"/>
      <c r="K24" s="24" t="s">
        <v>89</v>
      </c>
      <c r="L24" s="24"/>
      <c r="M24" s="24"/>
    </row>
    <row r="25" spans="1:13" x14ac:dyDescent="0.35">
      <c r="A25" t="s">
        <v>31</v>
      </c>
      <c r="B25" t="s">
        <v>5</v>
      </c>
      <c r="F25" s="24" t="s">
        <v>13</v>
      </c>
      <c r="G25" s="24"/>
      <c r="H25" s="24"/>
      <c r="I25" s="24"/>
      <c r="J25" s="24"/>
      <c r="K25" s="24"/>
      <c r="L25" s="24"/>
      <c r="M25" s="24"/>
    </row>
    <row r="26" spans="1:13" x14ac:dyDescent="0.35">
      <c r="B26" t="s">
        <v>6</v>
      </c>
      <c r="F26" t="s">
        <v>92</v>
      </c>
    </row>
    <row r="29" spans="1:13" x14ac:dyDescent="0.35">
      <c r="A29" t="s">
        <v>15</v>
      </c>
      <c r="B29" t="s">
        <v>5</v>
      </c>
      <c r="E29" s="10" t="s">
        <v>68</v>
      </c>
    </row>
    <row r="30" spans="1:13" x14ac:dyDescent="0.35">
      <c r="B30" t="s">
        <v>35</v>
      </c>
      <c r="E30" s="10" t="s">
        <v>69</v>
      </c>
    </row>
    <row r="31" spans="1:13" x14ac:dyDescent="0.35">
      <c r="B31" t="s">
        <v>33</v>
      </c>
      <c r="E31" s="10" t="s">
        <v>70</v>
      </c>
    </row>
    <row r="32" spans="1:13" x14ac:dyDescent="0.35">
      <c r="B32" t="s">
        <v>13</v>
      </c>
      <c r="E32" s="11"/>
    </row>
    <row r="33" spans="1:5" x14ac:dyDescent="0.35">
      <c r="B33" s="1" t="s">
        <v>14</v>
      </c>
      <c r="E33" s="10" t="s">
        <v>71</v>
      </c>
    </row>
    <row r="34" spans="1:5" x14ac:dyDescent="0.35">
      <c r="E34" s="10" t="s">
        <v>72</v>
      </c>
    </row>
    <row r="35" spans="1:5" x14ac:dyDescent="0.35">
      <c r="E35" s="11"/>
    </row>
    <row r="36" spans="1:5" x14ac:dyDescent="0.35">
      <c r="E36" s="10" t="s">
        <v>73</v>
      </c>
    </row>
    <row r="37" spans="1:5" x14ac:dyDescent="0.35">
      <c r="E37" s="10" t="s">
        <v>74</v>
      </c>
    </row>
    <row r="39" spans="1:5" x14ac:dyDescent="0.35">
      <c r="A39" t="s">
        <v>39</v>
      </c>
      <c r="B39" t="s">
        <v>5</v>
      </c>
    </row>
    <row r="41" spans="1:5" x14ac:dyDescent="0.35">
      <c r="A41" t="s">
        <v>75</v>
      </c>
    </row>
    <row r="42" spans="1:5" x14ac:dyDescent="0.35">
      <c r="A42" s="12" t="s">
        <v>76</v>
      </c>
    </row>
  </sheetData>
  <mergeCells count="2">
    <mergeCell ref="F6:M6"/>
    <mergeCell ref="F18:M18"/>
  </mergeCells>
  <conditionalFormatting sqref="B7">
    <cfRule type="duplicateValues" dxfId="5" priority="7"/>
  </conditionalFormatting>
  <conditionalFormatting sqref="B9:B10">
    <cfRule type="duplicateValues" dxfId="4" priority="6"/>
  </conditionalFormatting>
  <conditionalFormatting sqref="B12:B14">
    <cfRule type="duplicateValues" dxfId="3" priority="4"/>
  </conditionalFormatting>
  <conditionalFormatting sqref="B17:B21">
    <cfRule type="duplicateValues" dxfId="2" priority="3"/>
  </conditionalFormatting>
  <conditionalFormatting sqref="B25:B26">
    <cfRule type="duplicateValues" dxfId="1" priority="2"/>
  </conditionalFormatting>
  <conditionalFormatting sqref="C31 B29:B31">
    <cfRule type="duplicateValues" dxfId="0" priority="1"/>
  </conditionalFormatting>
  <hyperlinks>
    <hyperlink ref="A42" r:id="rId1" xr:uid="{00000000-0004-0000-0000-000000000000}"/>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81"/>
  <sheetViews>
    <sheetView zoomScale="110" zoomScaleNormal="110" workbookViewId="0">
      <pane ySplit="1" topLeftCell="A89" activePane="bottomLeft" state="frozen"/>
      <selection activeCell="AG1" sqref="AG1"/>
      <selection pane="bottomLeft" activeCell="J114" sqref="J114"/>
    </sheetView>
  </sheetViews>
  <sheetFormatPr defaultRowHeight="14.5" x14ac:dyDescent="0.35"/>
  <cols>
    <col min="1" max="1" width="9.08984375" style="22"/>
    <col min="12" max="12" width="9.08984375" style="22"/>
    <col min="22" max="22" width="9.08984375" style="22"/>
    <col min="33" max="33" width="9.08984375" style="22"/>
    <col min="42" max="42" width="9.08984375" style="22"/>
  </cols>
  <sheetData>
    <row r="1" spans="1:43" x14ac:dyDescent="0.35">
      <c r="A1" s="22" t="s">
        <v>16</v>
      </c>
      <c r="L1" s="22" t="s">
        <v>17</v>
      </c>
      <c r="V1" s="22" t="s">
        <v>18</v>
      </c>
      <c r="AG1" s="22" t="s">
        <v>19</v>
      </c>
      <c r="AP1" s="22" t="s">
        <v>58</v>
      </c>
    </row>
    <row r="2" spans="1:43" x14ac:dyDescent="0.35">
      <c r="AQ2" t="s">
        <v>93</v>
      </c>
    </row>
    <row r="18" spans="23:43" x14ac:dyDescent="0.35">
      <c r="W18" t="s">
        <v>93</v>
      </c>
      <c r="AH18" t="s">
        <v>93</v>
      </c>
      <c r="AQ18" t="s">
        <v>93</v>
      </c>
    </row>
    <row r="34" spans="13:43" x14ac:dyDescent="0.35">
      <c r="M34" t="s">
        <v>93</v>
      </c>
      <c r="AQ34" t="s">
        <v>93</v>
      </c>
    </row>
    <row r="50" spans="23:43" x14ac:dyDescent="0.35">
      <c r="W50" t="s">
        <v>93</v>
      </c>
      <c r="AH50" t="s">
        <v>93</v>
      </c>
      <c r="AQ50" t="s">
        <v>93</v>
      </c>
    </row>
    <row r="65" spans="13:23" x14ac:dyDescent="0.35">
      <c r="W65" t="s">
        <v>93</v>
      </c>
    </row>
    <row r="66" spans="13:23" x14ac:dyDescent="0.35">
      <c r="M66" t="s">
        <v>93</v>
      </c>
    </row>
    <row r="80" spans="13:23" x14ac:dyDescent="0.35">
      <c r="W80" t="s">
        <v>93</v>
      </c>
    </row>
    <row r="81" spans="13:13" x14ac:dyDescent="0.35">
      <c r="M81" t="s">
        <v>93</v>
      </c>
    </row>
  </sheetData>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42"/>
  <sheetViews>
    <sheetView zoomScale="85" zoomScaleNormal="85" workbookViewId="0">
      <pane xSplit="7" ySplit="3" topLeftCell="H13" activePane="bottomRight" state="frozen"/>
      <selection pane="topRight" activeCell="H1" sqref="H1"/>
      <selection pane="bottomLeft" activeCell="A4" sqref="A4"/>
      <selection pane="bottomRight" activeCell="G4" sqref="G4:G40"/>
    </sheetView>
  </sheetViews>
  <sheetFormatPr defaultColWidth="9.08984375" defaultRowHeight="14.5" x14ac:dyDescent="0.35"/>
  <cols>
    <col min="1" max="1" width="9.08984375" style="8"/>
    <col min="2" max="4" width="9.08984375" style="2" hidden="1" customWidth="1"/>
    <col min="5" max="8" width="9.08984375" style="2"/>
    <col min="9" max="9" width="9.08984375" style="7" customWidth="1"/>
    <col min="10" max="10" width="9.08984375" style="2" customWidth="1"/>
    <col min="11" max="11" width="9.08984375" style="7" customWidth="1"/>
    <col min="12" max="15" width="9.08984375" style="2" customWidth="1"/>
    <col min="16" max="16" width="9.08984375" style="7" customWidth="1"/>
    <col min="17" max="17" width="9.54296875" style="2" customWidth="1"/>
    <col min="18" max="18" width="9.08984375" style="7" customWidth="1"/>
    <col min="19" max="22" width="9.08984375" style="2" customWidth="1"/>
    <col min="23" max="23" width="9.08984375" style="7" customWidth="1"/>
    <col min="24" max="24" width="9.08984375" style="2" customWidth="1"/>
    <col min="25" max="25" width="9.08984375" style="7" customWidth="1"/>
    <col min="26" max="28" width="9.08984375" style="2" customWidth="1"/>
    <col min="29" max="29" width="9.08984375" style="2"/>
    <col min="30" max="30" width="9.08984375" style="7"/>
    <col min="31" max="31" width="9.08984375" style="2"/>
    <col min="32" max="32" width="9.08984375" style="7"/>
    <col min="33" max="34" width="9.08984375" style="2" customWidth="1"/>
    <col min="35" max="16384" width="9.08984375" style="2"/>
  </cols>
  <sheetData>
    <row r="1" spans="1:42" s="13" customFormat="1" x14ac:dyDescent="0.35">
      <c r="A1" s="18"/>
      <c r="B1" s="13" t="s">
        <v>26</v>
      </c>
      <c r="D1" s="14"/>
      <c r="E1" s="13" t="s">
        <v>27</v>
      </c>
      <c r="H1" s="14"/>
      <c r="I1" s="13" t="s">
        <v>21</v>
      </c>
      <c r="K1" s="13" t="s">
        <v>22</v>
      </c>
      <c r="O1" s="14"/>
      <c r="P1" s="13" t="s">
        <v>21</v>
      </c>
      <c r="R1" s="13" t="s">
        <v>22</v>
      </c>
      <c r="V1" s="14"/>
      <c r="W1" s="13" t="s">
        <v>21</v>
      </c>
      <c r="Y1" s="13" t="s">
        <v>22</v>
      </c>
      <c r="AC1" s="14"/>
      <c r="AD1" s="13" t="s">
        <v>21</v>
      </c>
      <c r="AF1" s="13" t="s">
        <v>22</v>
      </c>
      <c r="AJ1" s="14"/>
      <c r="AK1" s="14"/>
      <c r="AL1" s="14"/>
      <c r="AM1" s="14"/>
      <c r="AN1" s="14"/>
      <c r="AO1" s="14"/>
      <c r="AP1" s="14"/>
    </row>
    <row r="2" spans="1:42" s="15" customFormat="1" x14ac:dyDescent="0.35">
      <c r="A2" s="19" t="s">
        <v>0</v>
      </c>
      <c r="B2" s="15" t="s">
        <v>2</v>
      </c>
      <c r="C2" s="15" t="s">
        <v>1</v>
      </c>
      <c r="D2" s="14"/>
      <c r="E2" s="15" t="s">
        <v>25</v>
      </c>
      <c r="F2" s="15" t="s">
        <v>23</v>
      </c>
      <c r="G2" s="15" t="s">
        <v>24</v>
      </c>
      <c r="H2" s="14"/>
      <c r="I2" s="9" t="s">
        <v>16</v>
      </c>
      <c r="K2" s="9" t="s">
        <v>16</v>
      </c>
      <c r="L2" s="15" t="s">
        <v>10</v>
      </c>
      <c r="M2" s="15" t="s">
        <v>11</v>
      </c>
      <c r="N2" s="15" t="s">
        <v>20</v>
      </c>
      <c r="O2" s="14"/>
      <c r="P2" s="9" t="s">
        <v>17</v>
      </c>
      <c r="R2" s="9" t="s">
        <v>17</v>
      </c>
      <c r="S2" s="15" t="s">
        <v>10</v>
      </c>
      <c r="T2" s="15" t="s">
        <v>11</v>
      </c>
      <c r="U2" s="15" t="s">
        <v>20</v>
      </c>
      <c r="V2" s="14"/>
      <c r="W2" s="9" t="s">
        <v>18</v>
      </c>
      <c r="Y2" s="9" t="s">
        <v>18</v>
      </c>
      <c r="Z2" s="15" t="s">
        <v>10</v>
      </c>
      <c r="AA2" s="15" t="s">
        <v>11</v>
      </c>
      <c r="AB2" s="15" t="s">
        <v>20</v>
      </c>
      <c r="AC2" s="14"/>
      <c r="AD2" s="9" t="s">
        <v>19</v>
      </c>
      <c r="AF2" s="9" t="s">
        <v>19</v>
      </c>
      <c r="AG2" s="15" t="s">
        <v>10</v>
      </c>
      <c r="AH2" s="15" t="s">
        <v>11</v>
      </c>
      <c r="AI2" s="15" t="s">
        <v>20</v>
      </c>
      <c r="AJ2" s="14"/>
      <c r="AK2" s="14"/>
      <c r="AL2" s="14"/>
      <c r="AM2" s="14"/>
      <c r="AN2" s="14"/>
      <c r="AO2" s="14"/>
      <c r="AP2" s="14"/>
    </row>
    <row r="3" spans="1:42" s="16" customFormat="1" x14ac:dyDescent="0.35">
      <c r="A3" s="20"/>
      <c r="D3" s="14"/>
      <c r="H3" s="14"/>
      <c r="I3" s="7"/>
      <c r="J3" s="17"/>
      <c r="K3" s="7"/>
      <c r="L3" s="17"/>
      <c r="M3" s="17"/>
      <c r="N3" s="17"/>
      <c r="O3" s="2"/>
      <c r="P3" s="7"/>
      <c r="R3" s="7"/>
      <c r="V3" s="14"/>
      <c r="W3" s="7"/>
      <c r="Y3" s="7"/>
      <c r="AC3" s="14"/>
      <c r="AD3" s="7"/>
      <c r="AF3" s="7"/>
      <c r="AJ3" s="14"/>
      <c r="AK3" s="14"/>
      <c r="AL3" s="14"/>
      <c r="AM3" s="14"/>
      <c r="AN3" s="14"/>
      <c r="AO3" s="14"/>
      <c r="AP3" s="14"/>
    </row>
    <row r="4" spans="1:42" x14ac:dyDescent="0.35">
      <c r="A4" s="8">
        <v>1976</v>
      </c>
      <c r="B4" s="2">
        <v>2</v>
      </c>
      <c r="C4" s="2">
        <v>2</v>
      </c>
      <c r="E4" s="2">
        <f>B4/50</f>
        <v>0.04</v>
      </c>
      <c r="F4" s="2">
        <f>C4/50</f>
        <v>0.04</v>
      </c>
      <c r="G4" s="2">
        <f>(E4+F4)/2</f>
        <v>0.04</v>
      </c>
      <c r="J4" s="2">
        <v>0.12</v>
      </c>
      <c r="L4" s="2">
        <f>E4/J4</f>
        <v>0.33333333333333337</v>
      </c>
      <c r="M4" s="2">
        <f t="shared" ref="M4:M18" si="0">F4/J4</f>
        <v>0.33333333333333337</v>
      </c>
      <c r="N4" s="2">
        <f t="shared" ref="N4:N18" si="1">G4/J4</f>
        <v>0.33333333333333337</v>
      </c>
      <c r="Q4" s="2">
        <v>0.23</v>
      </c>
      <c r="S4" s="2">
        <f>E4/Q4</f>
        <v>0.17391304347826086</v>
      </c>
      <c r="T4" s="2">
        <f>F4/Q4</f>
        <v>0.17391304347826086</v>
      </c>
      <c r="U4" s="2">
        <f>G4/Q4</f>
        <v>0.17391304347826086</v>
      </c>
      <c r="X4" s="2">
        <v>0.11</v>
      </c>
      <c r="Z4" s="2">
        <f>E4/X4</f>
        <v>0.36363636363636365</v>
      </c>
      <c r="AA4" s="2">
        <f>F4/X4</f>
        <v>0.36363636363636365</v>
      </c>
      <c r="AB4" s="2">
        <f>G4/X4</f>
        <v>0.36363636363636365</v>
      </c>
      <c r="AE4" s="2">
        <v>0.11</v>
      </c>
      <c r="AG4" s="2">
        <f>E4/AE4</f>
        <v>0.36363636363636365</v>
      </c>
      <c r="AH4" s="2">
        <f>F4/AE4</f>
        <v>0.36363636363636365</v>
      </c>
      <c r="AI4" s="2">
        <f>G4/AE4</f>
        <v>0.36363636363636365</v>
      </c>
    </row>
    <row r="5" spans="1:42" x14ac:dyDescent="0.35">
      <c r="A5" s="8">
        <f>A4+1</f>
        <v>1977</v>
      </c>
      <c r="B5" s="2">
        <v>2</v>
      </c>
      <c r="C5" s="2">
        <v>2</v>
      </c>
      <c r="E5" s="2">
        <f t="shared" ref="E5:E40" si="2">B5/50</f>
        <v>0.04</v>
      </c>
      <c r="F5" s="2">
        <f t="shared" ref="F5:F40" si="3">C5/50</f>
        <v>0.04</v>
      </c>
      <c r="G5" s="2">
        <f t="shared" ref="G5:G40" si="4">(E5+F5)/2</f>
        <v>0.04</v>
      </c>
      <c r="J5" s="2">
        <v>0.13</v>
      </c>
      <c r="L5" s="2">
        <f t="shared" ref="L5:L18" si="5">E5/J5</f>
        <v>0.30769230769230771</v>
      </c>
      <c r="M5" s="2">
        <f t="shared" si="0"/>
        <v>0.30769230769230771</v>
      </c>
      <c r="N5" s="2">
        <f t="shared" si="1"/>
        <v>0.30769230769230771</v>
      </c>
      <c r="Q5" s="2">
        <v>0.24</v>
      </c>
      <c r="S5" s="2">
        <f t="shared" ref="S5:S18" si="6">E5/Q5</f>
        <v>0.16666666666666669</v>
      </c>
      <c r="T5" s="2">
        <f t="shared" ref="T5:T18" si="7">F5/Q5</f>
        <v>0.16666666666666669</v>
      </c>
      <c r="U5" s="2">
        <f t="shared" ref="U5:U18" si="8">G5/Q5</f>
        <v>0.16666666666666669</v>
      </c>
      <c r="X5" s="2">
        <v>0.11</v>
      </c>
      <c r="Z5" s="2">
        <f t="shared" ref="Z5:Z18" si="9">E5/X5</f>
        <v>0.36363636363636365</v>
      </c>
      <c r="AA5" s="2">
        <f t="shared" ref="AA5:AA18" si="10">F5/X5</f>
        <v>0.36363636363636365</v>
      </c>
      <c r="AB5" s="2">
        <f t="shared" ref="AB5:AB18" si="11">G5/X5</f>
        <v>0.36363636363636365</v>
      </c>
      <c r="AE5" s="2">
        <v>0.11</v>
      </c>
      <c r="AG5" s="2">
        <f t="shared" ref="AG5:AG18" si="12">E5/AE5</f>
        <v>0.36363636363636365</v>
      </c>
      <c r="AH5" s="2">
        <f t="shared" ref="AH5:AH18" si="13">F5/AE5</f>
        <v>0.36363636363636365</v>
      </c>
      <c r="AI5" s="2">
        <f t="shared" ref="AI5:AI18" si="14">G5/AE5</f>
        <v>0.36363636363636365</v>
      </c>
    </row>
    <row r="6" spans="1:42" x14ac:dyDescent="0.35">
      <c r="A6" s="8">
        <f t="shared" ref="A6:A42" si="15">A5+1</f>
        <v>1978</v>
      </c>
      <c r="B6" s="2">
        <v>2</v>
      </c>
      <c r="C6" s="2">
        <v>2</v>
      </c>
      <c r="E6" s="2">
        <f t="shared" si="2"/>
        <v>0.04</v>
      </c>
      <c r="F6" s="2">
        <f t="shared" si="3"/>
        <v>0.04</v>
      </c>
      <c r="G6" s="2">
        <f t="shared" si="4"/>
        <v>0.04</v>
      </c>
      <c r="J6" s="2">
        <v>0.13</v>
      </c>
      <c r="L6" s="2">
        <f t="shared" si="5"/>
        <v>0.30769230769230771</v>
      </c>
      <c r="M6" s="2">
        <f t="shared" si="0"/>
        <v>0.30769230769230771</v>
      </c>
      <c r="N6" s="2">
        <f t="shared" si="1"/>
        <v>0.30769230769230771</v>
      </c>
      <c r="Q6" s="2">
        <v>0.24</v>
      </c>
      <c r="S6" s="2">
        <f t="shared" si="6"/>
        <v>0.16666666666666669</v>
      </c>
      <c r="T6" s="2">
        <f t="shared" si="7"/>
        <v>0.16666666666666669</v>
      </c>
      <c r="U6" s="2">
        <f t="shared" si="8"/>
        <v>0.16666666666666669</v>
      </c>
      <c r="X6" s="2">
        <v>0.11</v>
      </c>
      <c r="Z6" s="2">
        <f t="shared" si="9"/>
        <v>0.36363636363636365</v>
      </c>
      <c r="AA6" s="2">
        <f t="shared" si="10"/>
        <v>0.36363636363636365</v>
      </c>
      <c r="AB6" s="2">
        <f t="shared" si="11"/>
        <v>0.36363636363636365</v>
      </c>
      <c r="AE6" s="2">
        <v>0.11</v>
      </c>
      <c r="AG6" s="2">
        <f t="shared" si="12"/>
        <v>0.36363636363636365</v>
      </c>
      <c r="AH6" s="2">
        <f t="shared" si="13"/>
        <v>0.36363636363636365</v>
      </c>
      <c r="AI6" s="2">
        <f t="shared" si="14"/>
        <v>0.36363636363636365</v>
      </c>
    </row>
    <row r="7" spans="1:42" x14ac:dyDescent="0.35">
      <c r="A7" s="8">
        <f t="shared" si="15"/>
        <v>1979</v>
      </c>
      <c r="B7" s="2">
        <v>2</v>
      </c>
      <c r="C7" s="2">
        <v>2</v>
      </c>
      <c r="E7" s="2">
        <f t="shared" si="2"/>
        <v>0.04</v>
      </c>
      <c r="F7" s="2">
        <f t="shared" si="3"/>
        <v>0.04</v>
      </c>
      <c r="G7" s="2">
        <f t="shared" si="4"/>
        <v>0.04</v>
      </c>
      <c r="J7" s="2">
        <v>0.2</v>
      </c>
      <c r="L7" s="2">
        <f t="shared" si="5"/>
        <v>0.19999999999999998</v>
      </c>
      <c r="M7" s="2">
        <f t="shared" si="0"/>
        <v>0.19999999999999998</v>
      </c>
      <c r="N7" s="2">
        <f t="shared" si="1"/>
        <v>0.19999999999999998</v>
      </c>
      <c r="Q7" s="2">
        <v>0.32900000000000001</v>
      </c>
      <c r="S7" s="2">
        <f t="shared" si="6"/>
        <v>0.12158054711246201</v>
      </c>
      <c r="T7" s="2">
        <f t="shared" si="7"/>
        <v>0.12158054711246201</v>
      </c>
      <c r="U7" s="2">
        <f t="shared" si="8"/>
        <v>0.12158054711246201</v>
      </c>
      <c r="X7" s="2">
        <v>0.22</v>
      </c>
      <c r="Z7" s="2">
        <f t="shared" si="9"/>
        <v>0.18181818181818182</v>
      </c>
      <c r="AA7" s="2">
        <f t="shared" si="10"/>
        <v>0.18181818181818182</v>
      </c>
      <c r="AB7" s="2">
        <f t="shared" si="11"/>
        <v>0.18181818181818182</v>
      </c>
      <c r="AE7" s="2">
        <v>0.21</v>
      </c>
      <c r="AG7" s="2">
        <f t="shared" si="12"/>
        <v>0.19047619047619049</v>
      </c>
      <c r="AH7" s="2">
        <f t="shared" si="13"/>
        <v>0.19047619047619049</v>
      </c>
      <c r="AI7" s="2">
        <f t="shared" si="14"/>
        <v>0.19047619047619049</v>
      </c>
    </row>
    <row r="8" spans="1:42" x14ac:dyDescent="0.35">
      <c r="A8" s="8">
        <f t="shared" si="15"/>
        <v>1980</v>
      </c>
      <c r="B8" s="2">
        <v>2.25</v>
      </c>
      <c r="C8" s="2">
        <v>2.25</v>
      </c>
      <c r="E8" s="2">
        <f t="shared" si="2"/>
        <v>4.4999999999999998E-2</v>
      </c>
      <c r="F8" s="2">
        <f t="shared" si="3"/>
        <v>4.4999999999999998E-2</v>
      </c>
      <c r="G8" s="2">
        <f t="shared" si="4"/>
        <v>4.4999999999999998E-2</v>
      </c>
      <c r="J8" s="2">
        <v>0.2</v>
      </c>
      <c r="L8" s="2">
        <f t="shared" si="5"/>
        <v>0.22499999999999998</v>
      </c>
      <c r="M8" s="2">
        <f t="shared" si="0"/>
        <v>0.22499999999999998</v>
      </c>
      <c r="N8" s="2">
        <f t="shared" si="1"/>
        <v>0.22499999999999998</v>
      </c>
      <c r="Q8" s="2">
        <v>0.32900000000000001</v>
      </c>
      <c r="S8" s="2">
        <f t="shared" si="6"/>
        <v>0.13677811550151975</v>
      </c>
      <c r="T8" s="2">
        <f t="shared" si="7"/>
        <v>0.13677811550151975</v>
      </c>
      <c r="U8" s="2">
        <f t="shared" si="8"/>
        <v>0.13677811550151975</v>
      </c>
      <c r="X8" s="2">
        <v>0.22</v>
      </c>
      <c r="Z8" s="2">
        <f t="shared" si="9"/>
        <v>0.20454545454545453</v>
      </c>
      <c r="AA8" s="2">
        <f t="shared" si="10"/>
        <v>0.20454545454545453</v>
      </c>
      <c r="AB8" s="2">
        <f t="shared" si="11"/>
        <v>0.20454545454545453</v>
      </c>
      <c r="AE8" s="2">
        <v>0.21</v>
      </c>
      <c r="AG8" s="2">
        <f t="shared" si="12"/>
        <v>0.21428571428571427</v>
      </c>
      <c r="AH8" s="2">
        <f t="shared" si="13"/>
        <v>0.21428571428571427</v>
      </c>
      <c r="AI8" s="2">
        <f t="shared" si="14"/>
        <v>0.21428571428571427</v>
      </c>
    </row>
    <row r="9" spans="1:42" x14ac:dyDescent="0.35">
      <c r="A9" s="8">
        <f t="shared" si="15"/>
        <v>1981</v>
      </c>
      <c r="B9" s="2">
        <v>2.25</v>
      </c>
      <c r="C9" s="2">
        <v>2.25</v>
      </c>
      <c r="E9" s="2">
        <f t="shared" si="2"/>
        <v>4.4999999999999998E-2</v>
      </c>
      <c r="F9" s="2">
        <f t="shared" si="3"/>
        <v>4.4999999999999998E-2</v>
      </c>
      <c r="G9" s="2">
        <f t="shared" si="4"/>
        <v>4.4999999999999998E-2</v>
      </c>
      <c r="J9" s="2">
        <v>0.21</v>
      </c>
      <c r="L9" s="2">
        <f t="shared" si="5"/>
        <v>0.21428571428571427</v>
      </c>
      <c r="M9" s="2">
        <f t="shared" si="0"/>
        <v>0.21428571428571427</v>
      </c>
      <c r="N9" s="2">
        <f t="shared" si="1"/>
        <v>0.21428571428571427</v>
      </c>
      <c r="Q9" s="2">
        <v>0.4</v>
      </c>
      <c r="S9" s="2">
        <f t="shared" si="6"/>
        <v>0.11249999999999999</v>
      </c>
      <c r="T9" s="2">
        <f t="shared" si="7"/>
        <v>0.11249999999999999</v>
      </c>
      <c r="U9" s="2">
        <f t="shared" si="8"/>
        <v>0.11249999999999999</v>
      </c>
      <c r="X9" s="2">
        <v>0.23100000000000001</v>
      </c>
      <c r="Z9" s="2">
        <f t="shared" si="9"/>
        <v>0.19480519480519479</v>
      </c>
      <c r="AA9" s="2">
        <f t="shared" si="10"/>
        <v>0.19480519480519479</v>
      </c>
      <c r="AB9" s="2">
        <f t="shared" si="11"/>
        <v>0.19480519480519479</v>
      </c>
      <c r="AE9" s="2">
        <v>0.22</v>
      </c>
      <c r="AG9" s="2">
        <f t="shared" si="12"/>
        <v>0.20454545454545453</v>
      </c>
      <c r="AH9" s="2">
        <f t="shared" si="13"/>
        <v>0.20454545454545453</v>
      </c>
      <c r="AI9" s="2">
        <f t="shared" si="14"/>
        <v>0.20454545454545453</v>
      </c>
    </row>
    <row r="10" spans="1:42" x14ac:dyDescent="0.35">
      <c r="A10" s="8">
        <f t="shared" si="15"/>
        <v>1982</v>
      </c>
      <c r="B10" s="2">
        <v>2.25</v>
      </c>
      <c r="C10" s="2">
        <v>2.25</v>
      </c>
      <c r="E10" s="2">
        <f t="shared" si="2"/>
        <v>4.4999999999999998E-2</v>
      </c>
      <c r="F10" s="2">
        <f t="shared" si="3"/>
        <v>4.4999999999999998E-2</v>
      </c>
      <c r="G10" s="2">
        <f t="shared" si="4"/>
        <v>4.4999999999999998E-2</v>
      </c>
      <c r="J10" s="2">
        <v>0.21</v>
      </c>
      <c r="L10" s="2">
        <f t="shared" si="5"/>
        <v>0.21428571428571427</v>
      </c>
      <c r="M10" s="2">
        <f t="shared" si="0"/>
        <v>0.21428571428571427</v>
      </c>
      <c r="N10" s="2">
        <f t="shared" si="1"/>
        <v>0.21428571428571427</v>
      </c>
      <c r="Q10" s="2">
        <v>0.4</v>
      </c>
      <c r="S10" s="2">
        <f t="shared" si="6"/>
        <v>0.11249999999999999</v>
      </c>
      <c r="T10" s="2">
        <f t="shared" si="7"/>
        <v>0.11249999999999999</v>
      </c>
      <c r="U10" s="2">
        <f t="shared" si="8"/>
        <v>0.11249999999999999</v>
      </c>
      <c r="X10" s="2">
        <v>0.23100000000000001</v>
      </c>
      <c r="Z10" s="2">
        <f t="shared" si="9"/>
        <v>0.19480519480519479</v>
      </c>
      <c r="AA10" s="2">
        <f t="shared" si="10"/>
        <v>0.19480519480519479</v>
      </c>
      <c r="AB10" s="2">
        <f t="shared" si="11"/>
        <v>0.19480519480519479</v>
      </c>
      <c r="AE10" s="2">
        <v>0.22</v>
      </c>
      <c r="AG10" s="2">
        <f t="shared" si="12"/>
        <v>0.20454545454545453</v>
      </c>
      <c r="AH10" s="2">
        <f t="shared" si="13"/>
        <v>0.20454545454545453</v>
      </c>
      <c r="AI10" s="2">
        <f t="shared" si="14"/>
        <v>0.20454545454545453</v>
      </c>
    </row>
    <row r="11" spans="1:42" x14ac:dyDescent="0.35">
      <c r="A11" s="8">
        <f t="shared" si="15"/>
        <v>1983</v>
      </c>
      <c r="B11" s="2">
        <v>2.25</v>
      </c>
      <c r="C11" s="2">
        <v>2.25</v>
      </c>
      <c r="E11" s="2">
        <f t="shared" si="2"/>
        <v>4.4999999999999998E-2</v>
      </c>
      <c r="F11" s="2">
        <f t="shared" si="3"/>
        <v>4.4999999999999998E-2</v>
      </c>
      <c r="G11" s="2">
        <f t="shared" si="4"/>
        <v>4.4999999999999998E-2</v>
      </c>
      <c r="J11" s="2">
        <v>0.21</v>
      </c>
      <c r="L11" s="2">
        <f t="shared" si="5"/>
        <v>0.21428571428571427</v>
      </c>
      <c r="M11" s="2">
        <f>F11/J11</f>
        <v>0.21428571428571427</v>
      </c>
      <c r="N11" s="2">
        <f t="shared" si="1"/>
        <v>0.21428571428571427</v>
      </c>
      <c r="Q11" s="2">
        <v>0.4</v>
      </c>
      <c r="S11" s="2">
        <f t="shared" si="6"/>
        <v>0.11249999999999999</v>
      </c>
      <c r="T11" s="2">
        <f t="shared" si="7"/>
        <v>0.11249999999999999</v>
      </c>
      <c r="U11" s="2">
        <f t="shared" si="8"/>
        <v>0.11249999999999999</v>
      </c>
      <c r="X11" s="2">
        <v>0.23100000000000001</v>
      </c>
      <c r="Z11" s="2">
        <f t="shared" si="9"/>
        <v>0.19480519480519479</v>
      </c>
      <c r="AA11" s="2">
        <f t="shared" si="10"/>
        <v>0.19480519480519479</v>
      </c>
      <c r="AB11" s="2">
        <f t="shared" si="11"/>
        <v>0.19480519480519479</v>
      </c>
      <c r="AE11" s="2">
        <v>0.22</v>
      </c>
      <c r="AG11" s="2">
        <f t="shared" si="12"/>
        <v>0.20454545454545453</v>
      </c>
      <c r="AH11" s="2">
        <f t="shared" si="13"/>
        <v>0.20454545454545453</v>
      </c>
      <c r="AI11" s="2">
        <f t="shared" si="14"/>
        <v>0.20454545454545453</v>
      </c>
    </row>
    <row r="12" spans="1:42" x14ac:dyDescent="0.35">
      <c r="A12" s="8">
        <f t="shared" si="15"/>
        <v>1984</v>
      </c>
      <c r="B12" s="2">
        <v>6</v>
      </c>
      <c r="C12" s="2">
        <v>6</v>
      </c>
      <c r="E12" s="2">
        <f t="shared" si="2"/>
        <v>0.12</v>
      </c>
      <c r="F12" s="2">
        <f t="shared" si="3"/>
        <v>0.12</v>
      </c>
      <c r="G12" s="2">
        <f t="shared" si="4"/>
        <v>0.12</v>
      </c>
      <c r="J12" s="2">
        <v>0.35</v>
      </c>
      <c r="L12" s="2">
        <f t="shared" si="5"/>
        <v>0.34285714285714286</v>
      </c>
      <c r="M12" s="2">
        <f t="shared" si="0"/>
        <v>0.34285714285714286</v>
      </c>
      <c r="N12" s="2">
        <f t="shared" si="1"/>
        <v>0.34285714285714286</v>
      </c>
      <c r="Q12" s="2">
        <v>0.5</v>
      </c>
      <c r="S12" s="2">
        <f t="shared" si="6"/>
        <v>0.24</v>
      </c>
      <c r="T12" s="2">
        <f t="shared" si="7"/>
        <v>0.24</v>
      </c>
      <c r="U12" s="2">
        <f t="shared" si="8"/>
        <v>0.24</v>
      </c>
      <c r="X12" s="2">
        <v>0.36</v>
      </c>
      <c r="Z12" s="2">
        <f t="shared" si="9"/>
        <v>0.33333333333333331</v>
      </c>
      <c r="AA12" s="2">
        <f t="shared" si="10"/>
        <v>0.33333333333333331</v>
      </c>
      <c r="AB12" s="2">
        <f t="shared" si="11"/>
        <v>0.33333333333333331</v>
      </c>
      <c r="AE12" s="2">
        <v>0.36</v>
      </c>
      <c r="AG12" s="2">
        <f t="shared" si="12"/>
        <v>0.33333333333333331</v>
      </c>
      <c r="AH12" s="2">
        <f t="shared" si="13"/>
        <v>0.33333333333333331</v>
      </c>
      <c r="AI12" s="2">
        <f t="shared" si="14"/>
        <v>0.33333333333333331</v>
      </c>
    </row>
    <row r="13" spans="1:42" x14ac:dyDescent="0.35">
      <c r="A13" s="8">
        <f t="shared" si="15"/>
        <v>1985</v>
      </c>
      <c r="B13" s="2">
        <v>9</v>
      </c>
      <c r="C13" s="2">
        <v>9</v>
      </c>
      <c r="E13" s="2">
        <f t="shared" si="2"/>
        <v>0.18</v>
      </c>
      <c r="F13" s="2">
        <f t="shared" si="3"/>
        <v>0.18</v>
      </c>
      <c r="G13" s="2">
        <f t="shared" si="4"/>
        <v>0.18</v>
      </c>
      <c r="J13" s="2">
        <v>0.45</v>
      </c>
      <c r="L13" s="2">
        <f t="shared" si="5"/>
        <v>0.39999999999999997</v>
      </c>
      <c r="M13" s="2">
        <f t="shared" si="0"/>
        <v>0.39999999999999997</v>
      </c>
      <c r="N13" s="2">
        <f t="shared" si="1"/>
        <v>0.39999999999999997</v>
      </c>
      <c r="Q13" s="2">
        <v>0.7</v>
      </c>
      <c r="S13" s="2">
        <f t="shared" si="6"/>
        <v>0.25714285714285717</v>
      </c>
      <c r="T13" s="2">
        <f t="shared" si="7"/>
        <v>0.25714285714285717</v>
      </c>
      <c r="U13" s="2">
        <f t="shared" si="8"/>
        <v>0.25714285714285717</v>
      </c>
      <c r="X13" s="2">
        <v>0.5</v>
      </c>
      <c r="Z13" s="2">
        <f t="shared" si="9"/>
        <v>0.36</v>
      </c>
      <c r="AA13" s="2">
        <f t="shared" si="10"/>
        <v>0.36</v>
      </c>
      <c r="AB13" s="2">
        <f t="shared" si="11"/>
        <v>0.36</v>
      </c>
      <c r="AE13" s="2">
        <v>0.5</v>
      </c>
      <c r="AG13" s="2">
        <f t="shared" si="12"/>
        <v>0.36</v>
      </c>
      <c r="AH13" s="2">
        <f t="shared" si="13"/>
        <v>0.36</v>
      </c>
      <c r="AI13" s="2">
        <f t="shared" si="14"/>
        <v>0.36</v>
      </c>
    </row>
    <row r="14" spans="1:42" x14ac:dyDescent="0.35">
      <c r="A14" s="8">
        <f t="shared" si="15"/>
        <v>1986</v>
      </c>
      <c r="B14" s="2">
        <v>10</v>
      </c>
      <c r="C14" s="2">
        <v>10</v>
      </c>
      <c r="E14" s="2">
        <f t="shared" si="2"/>
        <v>0.2</v>
      </c>
      <c r="F14" s="2">
        <f t="shared" si="3"/>
        <v>0.2</v>
      </c>
      <c r="G14" s="2">
        <f t="shared" si="4"/>
        <v>0.2</v>
      </c>
      <c r="J14" s="2">
        <v>0.52</v>
      </c>
      <c r="L14" s="2">
        <f t="shared" si="5"/>
        <v>0.38461538461538464</v>
      </c>
      <c r="M14" s="2">
        <f t="shared" si="0"/>
        <v>0.38461538461538464</v>
      </c>
      <c r="N14" s="2">
        <f t="shared" si="1"/>
        <v>0.38461538461538464</v>
      </c>
      <c r="Q14" s="2">
        <v>0.97</v>
      </c>
      <c r="S14" s="2">
        <f t="shared" si="6"/>
        <v>0.2061855670103093</v>
      </c>
      <c r="T14" s="2">
        <f t="shared" si="7"/>
        <v>0.2061855670103093</v>
      </c>
      <c r="U14" s="2">
        <f t="shared" si="8"/>
        <v>0.2061855670103093</v>
      </c>
      <c r="X14" s="2">
        <v>0.81</v>
      </c>
      <c r="Z14" s="2">
        <f t="shared" si="9"/>
        <v>0.24691358024691357</v>
      </c>
      <c r="AA14" s="2">
        <f t="shared" si="10"/>
        <v>0.24691358024691357</v>
      </c>
      <c r="AB14" s="2">
        <f t="shared" si="11"/>
        <v>0.24691358024691357</v>
      </c>
      <c r="AE14" s="2">
        <v>0.57499999999999996</v>
      </c>
      <c r="AG14" s="2">
        <f t="shared" si="12"/>
        <v>0.34782608695652178</v>
      </c>
      <c r="AH14" s="2">
        <f t="shared" si="13"/>
        <v>0.34782608695652178</v>
      </c>
      <c r="AI14" s="2">
        <f t="shared" si="14"/>
        <v>0.34782608695652178</v>
      </c>
    </row>
    <row r="15" spans="1:42" x14ac:dyDescent="0.35">
      <c r="A15" s="8">
        <f t="shared" si="15"/>
        <v>1987</v>
      </c>
      <c r="B15" s="2">
        <v>10</v>
      </c>
      <c r="C15" s="2">
        <v>10</v>
      </c>
      <c r="E15" s="2">
        <f t="shared" si="2"/>
        <v>0.2</v>
      </c>
      <c r="F15" s="2">
        <f t="shared" si="3"/>
        <v>0.2</v>
      </c>
      <c r="G15" s="2">
        <f t="shared" si="4"/>
        <v>0.2</v>
      </c>
      <c r="J15" s="2">
        <v>0.61099999999999999</v>
      </c>
      <c r="L15" s="2">
        <f t="shared" si="5"/>
        <v>0.32733224222585927</v>
      </c>
      <c r="M15" s="2">
        <f t="shared" si="0"/>
        <v>0.32733224222585927</v>
      </c>
      <c r="N15" s="2">
        <f t="shared" si="1"/>
        <v>0.32733224222585927</v>
      </c>
      <c r="Q15" s="2">
        <v>1.415</v>
      </c>
      <c r="S15" s="2">
        <f t="shared" si="6"/>
        <v>0.14134275618374559</v>
      </c>
      <c r="T15" s="2">
        <f t="shared" si="7"/>
        <v>0.14134275618374559</v>
      </c>
      <c r="U15" s="2">
        <f t="shared" si="8"/>
        <v>0.14134275618374559</v>
      </c>
      <c r="X15" s="2">
        <v>0.59699999999999998</v>
      </c>
      <c r="Z15" s="2">
        <f t="shared" si="9"/>
        <v>0.33500837520938026</v>
      </c>
      <c r="AA15" s="2">
        <f t="shared" si="10"/>
        <v>0.33500837520938026</v>
      </c>
      <c r="AB15" s="2">
        <f t="shared" si="11"/>
        <v>0.33500837520938026</v>
      </c>
      <c r="AE15" s="2">
        <v>0.83</v>
      </c>
      <c r="AG15" s="2">
        <f t="shared" si="12"/>
        <v>0.24096385542168677</v>
      </c>
      <c r="AH15" s="2">
        <f t="shared" si="13"/>
        <v>0.24096385542168677</v>
      </c>
      <c r="AI15" s="2">
        <f t="shared" si="14"/>
        <v>0.24096385542168677</v>
      </c>
    </row>
    <row r="16" spans="1:42" x14ac:dyDescent="0.35">
      <c r="A16" s="8">
        <f t="shared" si="15"/>
        <v>1988</v>
      </c>
      <c r="B16" s="2">
        <v>10</v>
      </c>
      <c r="C16" s="2">
        <v>10</v>
      </c>
      <c r="E16" s="2">
        <f t="shared" si="2"/>
        <v>0.2</v>
      </c>
      <c r="F16" s="2">
        <f t="shared" si="3"/>
        <v>0.2</v>
      </c>
      <c r="G16" s="2">
        <f t="shared" si="4"/>
        <v>0.2</v>
      </c>
      <c r="J16" s="2">
        <v>1.5629999999999999</v>
      </c>
      <c r="L16" s="2">
        <f t="shared" si="5"/>
        <v>0.12795905310300704</v>
      </c>
      <c r="M16" s="2">
        <f t="shared" si="0"/>
        <v>0.12795905310300704</v>
      </c>
      <c r="N16" s="2">
        <f t="shared" si="1"/>
        <v>0.12795905310300704</v>
      </c>
      <c r="Q16" s="2">
        <v>2.27</v>
      </c>
      <c r="S16" s="2">
        <f t="shared" si="6"/>
        <v>8.8105726872246701E-2</v>
      </c>
      <c r="T16" s="2">
        <f t="shared" si="7"/>
        <v>8.8105726872246701E-2</v>
      </c>
      <c r="U16" s="2">
        <f t="shared" si="8"/>
        <v>8.8105726872246701E-2</v>
      </c>
      <c r="X16" s="2">
        <v>1.2629999999999999</v>
      </c>
      <c r="Z16" s="2">
        <f t="shared" si="9"/>
        <v>0.15835312747426764</v>
      </c>
      <c r="AA16" s="2">
        <f t="shared" si="10"/>
        <v>0.15835312747426764</v>
      </c>
      <c r="AB16" s="2">
        <f t="shared" si="11"/>
        <v>0.15835312747426764</v>
      </c>
      <c r="AE16" s="2">
        <v>1.63</v>
      </c>
      <c r="AG16" s="2">
        <f t="shared" si="12"/>
        <v>0.1226993865030675</v>
      </c>
      <c r="AH16" s="2">
        <f t="shared" si="13"/>
        <v>0.1226993865030675</v>
      </c>
      <c r="AI16" s="2">
        <f t="shared" si="14"/>
        <v>0.1226993865030675</v>
      </c>
    </row>
    <row r="17" spans="1:35" x14ac:dyDescent="0.35">
      <c r="A17" s="8">
        <f t="shared" si="15"/>
        <v>1989</v>
      </c>
      <c r="B17" s="2">
        <v>15</v>
      </c>
      <c r="C17" s="2">
        <v>15</v>
      </c>
      <c r="E17" s="2">
        <f t="shared" si="2"/>
        <v>0.3</v>
      </c>
      <c r="F17" s="2">
        <f t="shared" si="3"/>
        <v>0.3</v>
      </c>
      <c r="G17" s="2">
        <f t="shared" si="4"/>
        <v>0.3</v>
      </c>
      <c r="J17" s="2">
        <v>1.45</v>
      </c>
      <c r="L17" s="2">
        <f t="shared" si="5"/>
        <v>0.20689655172413793</v>
      </c>
      <c r="M17" s="2">
        <f t="shared" si="0"/>
        <v>0.20689655172413793</v>
      </c>
      <c r="N17" s="2">
        <f t="shared" si="1"/>
        <v>0.20689655172413793</v>
      </c>
      <c r="Q17" s="2">
        <v>2.84</v>
      </c>
      <c r="S17" s="2">
        <f t="shared" si="6"/>
        <v>0.10563380281690141</v>
      </c>
      <c r="T17" s="2">
        <f t="shared" si="7"/>
        <v>0.10563380281690141</v>
      </c>
      <c r="U17" s="2">
        <f t="shared" si="8"/>
        <v>0.10563380281690141</v>
      </c>
      <c r="X17" s="2">
        <v>1.3</v>
      </c>
      <c r="Z17" s="2">
        <f t="shared" si="9"/>
        <v>0.23076923076923075</v>
      </c>
      <c r="AA17" s="2">
        <f t="shared" si="10"/>
        <v>0.23076923076923075</v>
      </c>
      <c r="AB17" s="2">
        <f t="shared" si="11"/>
        <v>0.23076923076923075</v>
      </c>
      <c r="AE17" s="2">
        <v>2.0169999999999999</v>
      </c>
      <c r="AG17" s="2">
        <f t="shared" si="12"/>
        <v>0.14873574615765989</v>
      </c>
      <c r="AH17" s="2">
        <f t="shared" si="13"/>
        <v>0.14873574615765989</v>
      </c>
      <c r="AI17" s="2">
        <f t="shared" si="14"/>
        <v>0.14873574615765989</v>
      </c>
    </row>
    <row r="18" spans="1:35" x14ac:dyDescent="0.35">
      <c r="A18" s="8">
        <f t="shared" si="15"/>
        <v>1990</v>
      </c>
      <c r="B18" s="2">
        <v>20</v>
      </c>
      <c r="C18" s="2">
        <v>20</v>
      </c>
      <c r="E18" s="2">
        <f t="shared" si="2"/>
        <v>0.4</v>
      </c>
      <c r="F18" s="2">
        <f t="shared" si="3"/>
        <v>0.4</v>
      </c>
      <c r="G18" s="2">
        <f t="shared" si="4"/>
        <v>0.4</v>
      </c>
      <c r="J18" s="2">
        <v>1.36</v>
      </c>
      <c r="L18" s="2">
        <f t="shared" si="5"/>
        <v>0.29411764705882354</v>
      </c>
      <c r="M18" s="2">
        <f t="shared" si="0"/>
        <v>0.29411764705882354</v>
      </c>
      <c r="N18" s="2">
        <f t="shared" si="1"/>
        <v>0.29411764705882354</v>
      </c>
      <c r="Q18" s="2">
        <v>5.61</v>
      </c>
      <c r="S18" s="2">
        <f t="shared" si="6"/>
        <v>7.130124777183601E-2</v>
      </c>
      <c r="T18" s="2">
        <f t="shared" si="7"/>
        <v>7.130124777183601E-2</v>
      </c>
      <c r="U18" s="2">
        <f t="shared" si="8"/>
        <v>7.130124777183601E-2</v>
      </c>
      <c r="X18" s="2">
        <v>1.27</v>
      </c>
      <c r="Z18" s="2">
        <f t="shared" si="9"/>
        <v>0.31496062992125984</v>
      </c>
      <c r="AA18" s="2">
        <f t="shared" si="10"/>
        <v>0.31496062992125984</v>
      </c>
      <c r="AB18" s="2">
        <f t="shared" si="11"/>
        <v>0.31496062992125984</v>
      </c>
      <c r="AE18" s="2">
        <v>1.7030000000000001</v>
      </c>
      <c r="AG18" s="2">
        <f t="shared" si="12"/>
        <v>0.23487962419260131</v>
      </c>
      <c r="AH18" s="2">
        <f t="shared" si="13"/>
        <v>0.23487962419260131</v>
      </c>
      <c r="AI18" s="2">
        <f t="shared" si="14"/>
        <v>0.23487962419260131</v>
      </c>
    </row>
    <row r="19" spans="1:35" x14ac:dyDescent="0.35">
      <c r="A19" s="8">
        <f t="shared" si="15"/>
        <v>1991</v>
      </c>
      <c r="B19" s="2">
        <v>40</v>
      </c>
      <c r="C19" s="2">
        <v>40</v>
      </c>
      <c r="E19" s="2">
        <f t="shared" si="2"/>
        <v>0.8</v>
      </c>
      <c r="F19" s="2">
        <f t="shared" si="3"/>
        <v>0.8</v>
      </c>
      <c r="G19" s="2">
        <f t="shared" si="4"/>
        <v>0.8</v>
      </c>
      <c r="J19" s="2">
        <v>3.3180000000000001</v>
      </c>
      <c r="L19" s="2">
        <f>E19/J19</f>
        <v>0.24110910186859555</v>
      </c>
      <c r="M19" s="2">
        <f>F19/J19</f>
        <v>0.24110910186859555</v>
      </c>
      <c r="N19" s="2">
        <f>G19/J19</f>
        <v>0.24110910186859555</v>
      </c>
      <c r="Q19" s="2">
        <v>7.5439999999999996</v>
      </c>
      <c r="S19" s="2">
        <f>E19/Q19</f>
        <v>0.10604453870625664</v>
      </c>
      <c r="T19" s="2">
        <f>F19/Q19</f>
        <v>0.10604453870625664</v>
      </c>
      <c r="U19" s="2">
        <f>G19/Q19</f>
        <v>0.10604453870625664</v>
      </c>
      <c r="X19" s="2">
        <v>3.3650000000000002</v>
      </c>
      <c r="Z19" s="2">
        <f>E19/X19</f>
        <v>0.23774145616641901</v>
      </c>
      <c r="AA19" s="2">
        <f>F19/X19</f>
        <v>0.23774145616641901</v>
      </c>
      <c r="AB19" s="2">
        <f>G19/X19</f>
        <v>0.23774145616641901</v>
      </c>
      <c r="AE19" s="2">
        <v>3.6480000000000001</v>
      </c>
      <c r="AG19" s="2">
        <f>E19/AE19</f>
        <v>0.2192982456140351</v>
      </c>
      <c r="AH19" s="2">
        <f>F19/AE19</f>
        <v>0.2192982456140351</v>
      </c>
      <c r="AI19" s="2">
        <f>G19/AE19</f>
        <v>0.2192982456140351</v>
      </c>
    </row>
    <row r="20" spans="1:35" x14ac:dyDescent="0.35">
      <c r="A20" s="8">
        <f t="shared" si="15"/>
        <v>1992</v>
      </c>
      <c r="B20" s="2">
        <v>40</v>
      </c>
      <c r="C20" s="2">
        <v>40</v>
      </c>
      <c r="E20" s="2">
        <f t="shared" si="2"/>
        <v>0.8</v>
      </c>
      <c r="F20" s="2">
        <f t="shared" si="3"/>
        <v>0.8</v>
      </c>
      <c r="G20" s="2">
        <f t="shared" si="4"/>
        <v>0.8</v>
      </c>
      <c r="J20" s="2">
        <v>5.5140000000000002</v>
      </c>
      <c r="L20" s="2">
        <f t="shared" ref="L20:L33" si="16">E20/J20</f>
        <v>0.14508523757707653</v>
      </c>
      <c r="M20" s="2">
        <f t="shared" ref="M20:M33" si="17">F20/J20</f>
        <v>0.14508523757707653</v>
      </c>
      <c r="N20" s="2">
        <f t="shared" ref="N20:N33" si="18">G20/J20</f>
        <v>0.14508523757707653</v>
      </c>
      <c r="Q20" s="2">
        <v>12.606</v>
      </c>
      <c r="S20" s="2">
        <f t="shared" ref="S20:S36" si="19">E20/Q20</f>
        <v>6.3461843566555612E-2</v>
      </c>
      <c r="T20" s="2">
        <f t="shared" ref="T20:T36" si="20">F20/Q20</f>
        <v>6.3461843566555612E-2</v>
      </c>
      <c r="U20" s="2">
        <f t="shared" ref="U20:U36" si="21">G20/Q20</f>
        <v>6.3461843566555612E-2</v>
      </c>
      <c r="X20" s="2">
        <v>5.681</v>
      </c>
      <c r="Z20" s="2">
        <f t="shared" ref="Z20:Z36" si="22">E20/X20</f>
        <v>0.1408202781200493</v>
      </c>
      <c r="AA20" s="2">
        <f t="shared" ref="AA20:AA36" si="23">F20/X20</f>
        <v>0.1408202781200493</v>
      </c>
      <c r="AB20" s="2">
        <f t="shared" ref="AB20:AB36" si="24">G20/X20</f>
        <v>0.1408202781200493</v>
      </c>
      <c r="AE20" s="2">
        <v>4.6779999999999999</v>
      </c>
      <c r="AG20" s="2">
        <f t="shared" ref="AG20:AG36" si="25">E20/AE20</f>
        <v>0.17101325352714836</v>
      </c>
      <c r="AH20" s="2">
        <f t="shared" ref="AH20:AH36" si="26">F20/AE20</f>
        <v>0.17101325352714836</v>
      </c>
      <c r="AI20" s="2">
        <f t="shared" ref="AI20:AI36" si="27">G20/AE20</f>
        <v>0.17101325352714836</v>
      </c>
    </row>
    <row r="21" spans="1:35" x14ac:dyDescent="0.35">
      <c r="A21" s="8">
        <f t="shared" si="15"/>
        <v>1993</v>
      </c>
      <c r="B21" s="2">
        <v>80</v>
      </c>
      <c r="C21" s="2">
        <v>80</v>
      </c>
      <c r="E21" s="2">
        <f t="shared" si="2"/>
        <v>1.6</v>
      </c>
      <c r="F21" s="2">
        <f t="shared" si="3"/>
        <v>1.6</v>
      </c>
      <c r="G21" s="2">
        <f t="shared" si="4"/>
        <v>1.6</v>
      </c>
      <c r="J21" s="2">
        <v>7.46</v>
      </c>
      <c r="L21" s="2">
        <f>E21/J21</f>
        <v>0.21447721179624665</v>
      </c>
      <c r="M21" s="2">
        <f>F21/J21</f>
        <v>0.21447721179624665</v>
      </c>
      <c r="N21" s="2">
        <f t="shared" si="18"/>
        <v>0.21447721179624665</v>
      </c>
      <c r="Q21" s="2">
        <v>18.78</v>
      </c>
      <c r="S21" s="2">
        <f t="shared" si="19"/>
        <v>8.5197018104366348E-2</v>
      </c>
      <c r="T21" s="2">
        <f t="shared" si="20"/>
        <v>8.5197018104366348E-2</v>
      </c>
      <c r="U21" s="2">
        <f t="shared" si="21"/>
        <v>8.5197018104366348E-2</v>
      </c>
      <c r="X21" s="2">
        <v>6.58</v>
      </c>
      <c r="Z21" s="2">
        <f t="shared" si="22"/>
        <v>0.24316109422492402</v>
      </c>
      <c r="AA21" s="2">
        <f t="shared" si="23"/>
        <v>0.24316109422492402</v>
      </c>
      <c r="AB21" s="2">
        <f t="shared" si="24"/>
        <v>0.24316109422492402</v>
      </c>
      <c r="AE21" s="2">
        <v>7</v>
      </c>
      <c r="AG21" s="2">
        <f t="shared" si="25"/>
        <v>0.22857142857142859</v>
      </c>
      <c r="AH21" s="2">
        <f t="shared" si="26"/>
        <v>0.22857142857142859</v>
      </c>
      <c r="AI21" s="2">
        <f t="shared" si="27"/>
        <v>0.22857142857142859</v>
      </c>
    </row>
    <row r="22" spans="1:35" x14ac:dyDescent="0.35">
      <c r="A22" s="8">
        <f t="shared" si="15"/>
        <v>1994</v>
      </c>
      <c r="B22" s="2">
        <v>150</v>
      </c>
      <c r="C22" s="2">
        <v>150</v>
      </c>
      <c r="E22" s="2">
        <f t="shared" si="2"/>
        <v>3</v>
      </c>
      <c r="F22" s="2">
        <f t="shared" si="3"/>
        <v>3</v>
      </c>
      <c r="G22" s="2">
        <f>(E22+F22)/2</f>
        <v>3</v>
      </c>
      <c r="J22" s="2">
        <v>5.58</v>
      </c>
      <c r="L22" s="2">
        <f t="shared" si="16"/>
        <v>0.5376344086021505</v>
      </c>
      <c r="M22" s="2">
        <f t="shared" si="17"/>
        <v>0.5376344086021505</v>
      </c>
      <c r="N22" s="2">
        <f t="shared" si="18"/>
        <v>0.5376344086021505</v>
      </c>
      <c r="Q22" s="2">
        <v>12.3</v>
      </c>
      <c r="S22" s="2">
        <f t="shared" si="19"/>
        <v>0.24390243902439024</v>
      </c>
      <c r="T22" s="2">
        <f t="shared" si="20"/>
        <v>0.24390243902439024</v>
      </c>
      <c r="U22" s="2">
        <f t="shared" si="21"/>
        <v>0.24390243902439024</v>
      </c>
      <c r="X22" s="2">
        <v>6.18</v>
      </c>
      <c r="Z22" s="2">
        <f t="shared" si="22"/>
        <v>0.4854368932038835</v>
      </c>
      <c r="AA22" s="2">
        <f t="shared" si="23"/>
        <v>0.4854368932038835</v>
      </c>
      <c r="AB22" s="2">
        <f t="shared" si="24"/>
        <v>0.4854368932038835</v>
      </c>
      <c r="AE22" s="2">
        <v>5.25</v>
      </c>
      <c r="AG22" s="2">
        <f t="shared" si="25"/>
        <v>0.5714285714285714</v>
      </c>
      <c r="AH22" s="2">
        <f t="shared" si="26"/>
        <v>0.5714285714285714</v>
      </c>
      <c r="AI22" s="2">
        <f t="shared" si="27"/>
        <v>0.5714285714285714</v>
      </c>
    </row>
    <row r="23" spans="1:35" x14ac:dyDescent="0.35">
      <c r="A23" s="8">
        <f t="shared" si="15"/>
        <v>1995</v>
      </c>
      <c r="B23" s="2">
        <v>150</v>
      </c>
      <c r="E23" s="2">
        <f t="shared" si="2"/>
        <v>3</v>
      </c>
      <c r="G23" s="23">
        <f>E23</f>
        <v>3</v>
      </c>
      <c r="J23" s="2">
        <v>14.48</v>
      </c>
      <c r="L23" s="2">
        <f t="shared" si="16"/>
        <v>0.20718232044198895</v>
      </c>
      <c r="N23" s="2">
        <f>G23/J23</f>
        <v>0.20718232044198895</v>
      </c>
      <c r="Q23" s="2">
        <v>14.28</v>
      </c>
      <c r="S23" s="2">
        <f t="shared" si="19"/>
        <v>0.21008403361344538</v>
      </c>
      <c r="U23" s="2">
        <f t="shared" si="21"/>
        <v>0.21008403361344538</v>
      </c>
      <c r="X23" s="2">
        <v>9.0500000000000007</v>
      </c>
      <c r="Z23" s="2">
        <f t="shared" si="22"/>
        <v>0.33149171270718231</v>
      </c>
      <c r="AB23" s="2">
        <f>G23/X23</f>
        <v>0.33149171270718231</v>
      </c>
      <c r="AE23" s="2">
        <v>18.559999999999999</v>
      </c>
      <c r="AG23" s="2">
        <f t="shared" si="25"/>
        <v>0.16163793103448276</v>
      </c>
      <c r="AI23" s="2">
        <f t="shared" si="27"/>
        <v>0.16163793103448276</v>
      </c>
    </row>
    <row r="24" spans="1:35" x14ac:dyDescent="0.35">
      <c r="A24" s="8">
        <f t="shared" si="15"/>
        <v>1996</v>
      </c>
      <c r="B24" s="2">
        <v>350</v>
      </c>
      <c r="E24" s="2">
        <f t="shared" si="2"/>
        <v>7</v>
      </c>
      <c r="G24" s="23">
        <f t="shared" ref="G24:G27" si="28">E24</f>
        <v>7</v>
      </c>
      <c r="J24" s="2">
        <v>17.559999999999999</v>
      </c>
      <c r="L24" s="2">
        <f t="shared" si="16"/>
        <v>0.39863325740318911</v>
      </c>
      <c r="N24" s="2">
        <f t="shared" ref="N24:N27" si="29">G24/J24</f>
        <v>0.39863325740318911</v>
      </c>
      <c r="Q24" s="2">
        <v>25.84</v>
      </c>
      <c r="S24" s="2">
        <f t="shared" si="19"/>
        <v>0.27089783281733748</v>
      </c>
      <c r="U24" s="2">
        <f t="shared" si="21"/>
        <v>0.27089783281733748</v>
      </c>
      <c r="X24" s="2">
        <v>15.67</v>
      </c>
      <c r="Z24" s="2">
        <f t="shared" si="22"/>
        <v>0.44671346522016592</v>
      </c>
      <c r="AB24" s="2">
        <f t="shared" si="24"/>
        <v>0.44671346522016592</v>
      </c>
      <c r="AE24" s="2">
        <v>14.79</v>
      </c>
      <c r="AG24" s="2">
        <f t="shared" si="25"/>
        <v>0.47329276538201492</v>
      </c>
      <c r="AI24" s="2">
        <f t="shared" si="27"/>
        <v>0.47329276538201492</v>
      </c>
    </row>
    <row r="25" spans="1:35" x14ac:dyDescent="0.35">
      <c r="A25" s="8">
        <f t="shared" si="15"/>
        <v>1997</v>
      </c>
      <c r="B25" s="2">
        <v>1250</v>
      </c>
      <c r="E25" s="2">
        <f t="shared" si="2"/>
        <v>25</v>
      </c>
      <c r="G25" s="23">
        <f t="shared" si="28"/>
        <v>25</v>
      </c>
      <c r="J25" s="2">
        <v>23.25</v>
      </c>
      <c r="L25" s="2">
        <f t="shared" si="16"/>
        <v>1.075268817204301</v>
      </c>
      <c r="N25" s="2">
        <f t="shared" si="29"/>
        <v>1.075268817204301</v>
      </c>
      <c r="Q25" s="2">
        <v>25.28</v>
      </c>
      <c r="S25" s="2">
        <f t="shared" si="19"/>
        <v>0.98892405063291133</v>
      </c>
      <c r="U25" s="2">
        <f t="shared" si="21"/>
        <v>0.98892405063291133</v>
      </c>
      <c r="X25" s="2">
        <v>19.73</v>
      </c>
      <c r="Z25" s="2">
        <f t="shared" si="22"/>
        <v>1.2671059300557526</v>
      </c>
      <c r="AB25" s="2">
        <f t="shared" si="24"/>
        <v>1.2671059300557526</v>
      </c>
      <c r="AE25" s="2">
        <v>19.23</v>
      </c>
      <c r="AG25" s="2">
        <f t="shared" si="25"/>
        <v>1.3000520020800832</v>
      </c>
      <c r="AI25" s="2">
        <f t="shared" si="27"/>
        <v>1.3000520020800832</v>
      </c>
    </row>
    <row r="26" spans="1:35" x14ac:dyDescent="0.35">
      <c r="A26" s="8">
        <f t="shared" si="15"/>
        <v>1998</v>
      </c>
      <c r="B26" s="2">
        <v>1500</v>
      </c>
      <c r="E26" s="2">
        <f t="shared" si="2"/>
        <v>30</v>
      </c>
      <c r="G26" s="23">
        <f t="shared" si="28"/>
        <v>30</v>
      </c>
      <c r="J26" s="2">
        <v>26.29</v>
      </c>
      <c r="L26" s="2">
        <f t="shared" si="16"/>
        <v>1.1411182959300115</v>
      </c>
      <c r="N26" s="2">
        <f t="shared" si="29"/>
        <v>1.1411182959300115</v>
      </c>
      <c r="Q26" s="2">
        <v>31.95</v>
      </c>
      <c r="S26" s="2">
        <f t="shared" si="19"/>
        <v>0.93896713615023475</v>
      </c>
      <c r="U26" s="2">
        <f t="shared" si="21"/>
        <v>0.93896713615023475</v>
      </c>
      <c r="X26" s="2">
        <v>25.37</v>
      </c>
      <c r="Z26" s="2">
        <f t="shared" si="22"/>
        <v>1.1824990145841545</v>
      </c>
      <c r="AB26" s="2">
        <f t="shared" si="24"/>
        <v>1.1824990145841545</v>
      </c>
      <c r="AE26" s="2">
        <v>22.64</v>
      </c>
      <c r="AG26" s="2">
        <f t="shared" si="25"/>
        <v>1.3250883392226147</v>
      </c>
      <c r="AI26" s="2">
        <f t="shared" si="27"/>
        <v>1.3250883392226147</v>
      </c>
    </row>
    <row r="27" spans="1:35" x14ac:dyDescent="0.35">
      <c r="A27" s="8">
        <f t="shared" si="15"/>
        <v>1999</v>
      </c>
      <c r="B27" s="2">
        <v>1300</v>
      </c>
      <c r="E27" s="2">
        <f t="shared" si="2"/>
        <v>26</v>
      </c>
      <c r="G27" s="23">
        <f t="shared" si="28"/>
        <v>26</v>
      </c>
      <c r="J27" s="2">
        <v>19.190000000000001</v>
      </c>
      <c r="L27" s="2">
        <f t="shared" si="16"/>
        <v>1.3548723293381968</v>
      </c>
      <c r="N27" s="2">
        <f t="shared" si="29"/>
        <v>1.3548723293381968</v>
      </c>
      <c r="Q27" s="2">
        <v>27.03</v>
      </c>
      <c r="S27" s="2">
        <f t="shared" si="19"/>
        <v>0.96189419163891965</v>
      </c>
      <c r="U27" s="2">
        <f t="shared" si="21"/>
        <v>0.96189419163891965</v>
      </c>
      <c r="X27" s="2">
        <v>17.850000000000001</v>
      </c>
      <c r="Z27" s="2">
        <f t="shared" si="22"/>
        <v>1.4565826330532212</v>
      </c>
      <c r="AB27" s="2">
        <f t="shared" si="24"/>
        <v>1.4565826330532212</v>
      </c>
      <c r="AE27" s="2">
        <v>18.41</v>
      </c>
      <c r="AG27" s="2">
        <f t="shared" si="25"/>
        <v>1.4122759369907658</v>
      </c>
      <c r="AI27" s="2">
        <f t="shared" si="27"/>
        <v>1.4122759369907658</v>
      </c>
    </row>
    <row r="28" spans="1:35" x14ac:dyDescent="0.35">
      <c r="A28" s="8">
        <f t="shared" si="15"/>
        <v>2000</v>
      </c>
      <c r="B28" s="2">
        <v>980</v>
      </c>
      <c r="C28" s="2">
        <v>950</v>
      </c>
      <c r="E28" s="2">
        <f t="shared" si="2"/>
        <v>19.600000000000001</v>
      </c>
      <c r="F28" s="2">
        <f t="shared" si="3"/>
        <v>19</v>
      </c>
      <c r="G28" s="2">
        <f t="shared" si="4"/>
        <v>19.3</v>
      </c>
      <c r="J28" s="2">
        <v>20.172999999999998</v>
      </c>
      <c r="L28" s="2">
        <f t="shared" si="16"/>
        <v>0.97159569721905537</v>
      </c>
      <c r="M28" s="2">
        <f t="shared" si="17"/>
        <v>0.94185297179398209</v>
      </c>
      <c r="N28" s="2">
        <f t="shared" si="18"/>
        <v>0.95672433450651873</v>
      </c>
      <c r="Q28" s="2">
        <v>28.414000000000001</v>
      </c>
      <c r="S28" s="2">
        <f t="shared" si="19"/>
        <v>0.68980080242134156</v>
      </c>
      <c r="T28" s="2">
        <f t="shared" si="20"/>
        <v>0.66868445132681065</v>
      </c>
      <c r="U28" s="2">
        <f t="shared" si="21"/>
        <v>0.67924262687407611</v>
      </c>
      <c r="X28" s="2">
        <v>18.763999999999999</v>
      </c>
      <c r="Z28" s="2">
        <f t="shared" si="22"/>
        <v>1.0445534001279047</v>
      </c>
      <c r="AA28" s="2">
        <f t="shared" si="23"/>
        <v>1.0125772756341931</v>
      </c>
      <c r="AB28" s="2">
        <f t="shared" si="24"/>
        <v>1.0285653378810489</v>
      </c>
      <c r="AE28" s="2">
        <v>19.353000000000002</v>
      </c>
      <c r="AG28" s="2">
        <f t="shared" si="25"/>
        <v>1.012762879140185</v>
      </c>
      <c r="AH28" s="2">
        <f t="shared" si="26"/>
        <v>0.98175993386038329</v>
      </c>
      <c r="AI28" s="2">
        <f t="shared" si="27"/>
        <v>0.99726140650028416</v>
      </c>
    </row>
    <row r="29" spans="1:35" x14ac:dyDescent="0.35">
      <c r="A29" s="8">
        <f t="shared" si="15"/>
        <v>2001</v>
      </c>
      <c r="B29" s="2">
        <v>1400</v>
      </c>
      <c r="C29" s="2">
        <v>1350</v>
      </c>
      <c r="E29" s="2">
        <f t="shared" si="2"/>
        <v>28</v>
      </c>
      <c r="F29" s="2">
        <f t="shared" si="3"/>
        <v>27</v>
      </c>
      <c r="G29" s="2">
        <f t="shared" si="4"/>
        <v>27.5</v>
      </c>
      <c r="J29" s="2">
        <v>37.97</v>
      </c>
      <c r="L29" s="2">
        <f t="shared" si="16"/>
        <v>0.73742428232815382</v>
      </c>
      <c r="M29" s="2">
        <f t="shared" si="17"/>
        <v>0.71108770081643402</v>
      </c>
      <c r="N29" s="2">
        <f t="shared" si="18"/>
        <v>0.72425599157229392</v>
      </c>
      <c r="Q29" s="2">
        <v>37.479999999999997</v>
      </c>
      <c r="S29" s="2">
        <f t="shared" si="19"/>
        <v>0.74706510138740667</v>
      </c>
      <c r="T29" s="2">
        <f t="shared" si="20"/>
        <v>0.72038420490928501</v>
      </c>
      <c r="U29" s="2">
        <f t="shared" si="21"/>
        <v>0.7337246531483459</v>
      </c>
      <c r="X29" s="2">
        <v>36.86</v>
      </c>
      <c r="Z29" s="2">
        <f t="shared" si="22"/>
        <v>0.75963103635377105</v>
      </c>
      <c r="AA29" s="2">
        <f t="shared" si="23"/>
        <v>0.7325013564839935</v>
      </c>
      <c r="AB29" s="2">
        <f t="shared" si="24"/>
        <v>0.74606619641888228</v>
      </c>
      <c r="AE29" s="2">
        <v>36.14</v>
      </c>
      <c r="AG29" s="2">
        <f t="shared" si="25"/>
        <v>0.7747648035417819</v>
      </c>
      <c r="AH29" s="2">
        <f t="shared" si="26"/>
        <v>0.74709463198671833</v>
      </c>
      <c r="AI29" s="2">
        <f t="shared" si="27"/>
        <v>0.76092971776425011</v>
      </c>
    </row>
    <row r="30" spans="1:35" x14ac:dyDescent="0.35">
      <c r="A30" s="8">
        <f t="shared" si="15"/>
        <v>2002</v>
      </c>
      <c r="B30" s="2">
        <v>1480</v>
      </c>
      <c r="C30" s="2">
        <v>1400</v>
      </c>
      <c r="E30" s="2">
        <f t="shared" si="2"/>
        <v>29.6</v>
      </c>
      <c r="F30" s="2">
        <f t="shared" si="3"/>
        <v>28</v>
      </c>
      <c r="G30" s="2">
        <f t="shared" si="4"/>
        <v>28.8</v>
      </c>
      <c r="J30" s="2">
        <v>46.18</v>
      </c>
      <c r="L30" s="2">
        <f t="shared" si="16"/>
        <v>0.64097011693373762</v>
      </c>
      <c r="M30" s="2">
        <f t="shared" si="17"/>
        <v>0.60632308358596798</v>
      </c>
      <c r="N30" s="2">
        <f t="shared" si="18"/>
        <v>0.62364660025985275</v>
      </c>
      <c r="Q30" s="2">
        <v>45.55</v>
      </c>
      <c r="S30" s="2">
        <f t="shared" si="19"/>
        <v>0.64983534577387492</v>
      </c>
      <c r="T30" s="2">
        <f t="shared" si="20"/>
        <v>0.61470911086717894</v>
      </c>
      <c r="U30" s="2">
        <f t="shared" si="21"/>
        <v>0.63227222832052699</v>
      </c>
      <c r="X30" s="2">
        <v>44.96</v>
      </c>
      <c r="Z30" s="2">
        <f t="shared" si="22"/>
        <v>0.65836298932384341</v>
      </c>
      <c r="AA30" s="2">
        <f t="shared" si="23"/>
        <v>0.62277580071174377</v>
      </c>
      <c r="AB30" s="2">
        <f t="shared" si="24"/>
        <v>0.64056939501779364</v>
      </c>
      <c r="AE30" s="2">
        <v>43.53</v>
      </c>
      <c r="AG30" s="2">
        <f t="shared" si="25"/>
        <v>0.67999081093498737</v>
      </c>
      <c r="AH30" s="2">
        <f t="shared" si="26"/>
        <v>0.64323455088444748</v>
      </c>
      <c r="AI30" s="2">
        <f t="shared" si="27"/>
        <v>0.66161268090971748</v>
      </c>
    </row>
    <row r="31" spans="1:35" x14ac:dyDescent="0.35">
      <c r="A31" s="8">
        <f t="shared" si="15"/>
        <v>2003</v>
      </c>
      <c r="B31" s="2">
        <v>2300</v>
      </c>
      <c r="C31" s="2">
        <v>2350</v>
      </c>
      <c r="E31" s="2">
        <f t="shared" si="2"/>
        <v>46</v>
      </c>
      <c r="F31" s="2">
        <f t="shared" si="3"/>
        <v>47</v>
      </c>
      <c r="G31" s="2">
        <f t="shared" si="4"/>
        <v>46.5</v>
      </c>
      <c r="J31" s="2">
        <v>38.020000000000003</v>
      </c>
      <c r="L31" s="2">
        <f t="shared" si="16"/>
        <v>1.2098895318253551</v>
      </c>
      <c r="M31" s="2">
        <f>F31/J31</f>
        <v>1.2361914781693844</v>
      </c>
      <c r="N31" s="2">
        <f t="shared" si="18"/>
        <v>1.2230405049973696</v>
      </c>
      <c r="Q31" s="2">
        <v>38.229999999999997</v>
      </c>
      <c r="S31" s="2">
        <f t="shared" si="19"/>
        <v>1.2032435260266807</v>
      </c>
      <c r="T31" s="2">
        <f t="shared" si="20"/>
        <v>1.2294009939837824</v>
      </c>
      <c r="U31" s="2">
        <f t="shared" si="21"/>
        <v>1.2163222600052317</v>
      </c>
      <c r="X31" s="2">
        <v>33.17</v>
      </c>
      <c r="Z31" s="2">
        <f t="shared" si="22"/>
        <v>1.3867952969550799</v>
      </c>
      <c r="AA31" s="2">
        <f t="shared" si="23"/>
        <v>1.4169430208019294</v>
      </c>
      <c r="AB31" s="2">
        <f t="shared" si="24"/>
        <v>1.4018691588785046</v>
      </c>
      <c r="AE31" s="2">
        <v>30.5</v>
      </c>
      <c r="AG31" s="2">
        <f t="shared" si="25"/>
        <v>1.5081967213114753</v>
      </c>
      <c r="AH31" s="2">
        <f t="shared" si="26"/>
        <v>1.540983606557377</v>
      </c>
      <c r="AI31" s="2">
        <f t="shared" si="27"/>
        <v>1.5245901639344261</v>
      </c>
    </row>
    <row r="32" spans="1:35" x14ac:dyDescent="0.35">
      <c r="A32" s="8">
        <f t="shared" si="15"/>
        <v>2004</v>
      </c>
      <c r="B32" s="2">
        <v>2500</v>
      </c>
      <c r="C32" s="2">
        <v>2600</v>
      </c>
      <c r="E32" s="2">
        <f t="shared" si="2"/>
        <v>50</v>
      </c>
      <c r="F32" s="2">
        <f t="shared" si="3"/>
        <v>52</v>
      </c>
      <c r="G32" s="2">
        <f t="shared" si="4"/>
        <v>51</v>
      </c>
      <c r="J32" s="2">
        <v>44.58</v>
      </c>
      <c r="L32" s="2">
        <f t="shared" si="16"/>
        <v>1.1215791834903546</v>
      </c>
      <c r="M32" s="2">
        <f t="shared" si="17"/>
        <v>1.1664423508299686</v>
      </c>
      <c r="N32" s="2">
        <f t="shared" si="18"/>
        <v>1.1440107671601616</v>
      </c>
      <c r="Q32" s="2">
        <v>46.17</v>
      </c>
      <c r="S32" s="2">
        <f t="shared" si="19"/>
        <v>1.0829542993285683</v>
      </c>
      <c r="T32" s="2">
        <f t="shared" si="20"/>
        <v>1.1262724713017109</v>
      </c>
      <c r="U32" s="2">
        <f t="shared" si="21"/>
        <v>1.1046133853151396</v>
      </c>
      <c r="X32" s="2">
        <v>37.479999999999997</v>
      </c>
      <c r="Z32" s="2">
        <f t="shared" si="22"/>
        <v>1.3340448239060834</v>
      </c>
      <c r="AA32" s="2">
        <f t="shared" si="23"/>
        <v>1.3874066168623267</v>
      </c>
      <c r="AB32" s="2">
        <f t="shared" si="24"/>
        <v>1.3607257203842049</v>
      </c>
      <c r="AE32" s="2">
        <v>36.49</v>
      </c>
      <c r="AG32" s="2">
        <f t="shared" si="25"/>
        <v>1.3702384214853385</v>
      </c>
      <c r="AH32" s="2">
        <f t="shared" si="26"/>
        <v>1.425047958344752</v>
      </c>
      <c r="AI32" s="2">
        <f t="shared" si="27"/>
        <v>1.3976431899150452</v>
      </c>
    </row>
    <row r="33" spans="1:35" x14ac:dyDescent="0.35">
      <c r="A33" s="8">
        <f t="shared" si="15"/>
        <v>2005</v>
      </c>
      <c r="B33" s="2">
        <v>2500</v>
      </c>
      <c r="C33" s="2">
        <v>2650</v>
      </c>
      <c r="E33" s="2">
        <f t="shared" si="2"/>
        <v>50</v>
      </c>
      <c r="F33" s="2">
        <f t="shared" si="3"/>
        <v>53</v>
      </c>
      <c r="G33" s="2">
        <f t="shared" si="4"/>
        <v>51.5</v>
      </c>
      <c r="J33" s="2">
        <v>62.67</v>
      </c>
      <c r="L33" s="2">
        <f t="shared" si="16"/>
        <v>0.79782990266475184</v>
      </c>
      <c r="M33" s="2">
        <f t="shared" si="17"/>
        <v>0.84569969682463697</v>
      </c>
      <c r="N33" s="2">
        <f t="shared" si="18"/>
        <v>0.82176479974469441</v>
      </c>
      <c r="Q33" s="2">
        <v>71.55</v>
      </c>
      <c r="S33" s="2">
        <f t="shared" si="19"/>
        <v>0.69881201956673655</v>
      </c>
      <c r="T33" s="2">
        <f t="shared" si="20"/>
        <v>0.74074074074074081</v>
      </c>
      <c r="U33" s="2">
        <f t="shared" si="21"/>
        <v>0.71977638015373868</v>
      </c>
      <c r="X33" s="2">
        <v>64.8</v>
      </c>
      <c r="Z33" s="2">
        <f t="shared" si="22"/>
        <v>0.77160493827160492</v>
      </c>
      <c r="AA33" s="2">
        <f t="shared" si="23"/>
        <v>0.81790123456790131</v>
      </c>
      <c r="AB33" s="2">
        <f t="shared" si="24"/>
        <v>0.79475308641975317</v>
      </c>
      <c r="AE33" s="2">
        <v>66.81</v>
      </c>
      <c r="AG33" s="2">
        <f t="shared" si="25"/>
        <v>0.74839095943721001</v>
      </c>
      <c r="AH33" s="2">
        <f t="shared" si="26"/>
        <v>0.79329441700344261</v>
      </c>
      <c r="AI33" s="2">
        <f t="shared" si="27"/>
        <v>0.77084268822032631</v>
      </c>
    </row>
    <row r="34" spans="1:35" x14ac:dyDescent="0.35">
      <c r="A34" s="8">
        <f t="shared" si="15"/>
        <v>2006</v>
      </c>
      <c r="B34" s="2">
        <v>2950</v>
      </c>
      <c r="C34" s="2">
        <v>3000</v>
      </c>
      <c r="E34" s="2">
        <f t="shared" si="2"/>
        <v>59</v>
      </c>
      <c r="F34" s="2">
        <f t="shared" si="3"/>
        <v>60</v>
      </c>
      <c r="G34" s="2">
        <f t="shared" si="4"/>
        <v>59.5</v>
      </c>
      <c r="J34" s="2">
        <v>56.393999999999998</v>
      </c>
      <c r="L34" s="2">
        <f t="shared" ref="L34:L36" si="30">E34/J34</f>
        <v>1.0462105897790546</v>
      </c>
      <c r="M34" s="2">
        <f t="shared" ref="M34:M36" si="31">F34/J34</f>
        <v>1.0639429726566656</v>
      </c>
      <c r="N34" s="2">
        <f t="shared" ref="N34:N36" si="32">G34/J34</f>
        <v>1.0550767812178601</v>
      </c>
      <c r="Q34" s="2">
        <v>65.858000000000004</v>
      </c>
      <c r="S34" s="2">
        <f t="shared" si="19"/>
        <v>0.89586686507333957</v>
      </c>
      <c r="T34" s="2">
        <f t="shared" si="20"/>
        <v>0.91105104922712499</v>
      </c>
      <c r="U34" s="2">
        <f t="shared" si="21"/>
        <v>0.90345895715023228</v>
      </c>
      <c r="X34" s="2">
        <v>49.661999999999999</v>
      </c>
      <c r="Z34" s="2">
        <f t="shared" si="22"/>
        <v>1.1880310901695461</v>
      </c>
      <c r="AA34" s="2">
        <f t="shared" si="23"/>
        <v>1.2081672103419114</v>
      </c>
      <c r="AB34" s="2">
        <f t="shared" si="24"/>
        <v>1.1980991502557288</v>
      </c>
      <c r="AE34" s="2">
        <v>48.661000000000001</v>
      </c>
      <c r="AG34" s="2">
        <f t="shared" si="25"/>
        <v>1.2124699451305974</v>
      </c>
      <c r="AH34" s="2">
        <f t="shared" si="26"/>
        <v>1.2330202831836583</v>
      </c>
      <c r="AI34" s="2">
        <f t="shared" si="27"/>
        <v>1.2227451141571279</v>
      </c>
    </row>
    <row r="35" spans="1:35" x14ac:dyDescent="0.35">
      <c r="A35" s="8">
        <f t="shared" si="15"/>
        <v>2007</v>
      </c>
      <c r="B35" s="2">
        <v>3000</v>
      </c>
      <c r="C35" s="2">
        <v>3500</v>
      </c>
      <c r="E35" s="2">
        <f t="shared" si="2"/>
        <v>60</v>
      </c>
      <c r="F35" s="2">
        <f t="shared" si="3"/>
        <v>70</v>
      </c>
      <c r="G35" s="2">
        <f t="shared" si="4"/>
        <v>65</v>
      </c>
      <c r="J35" s="2">
        <v>52.795999999999999</v>
      </c>
      <c r="L35" s="2">
        <f t="shared" si="30"/>
        <v>1.1364497310402304</v>
      </c>
      <c r="M35" s="2">
        <f t="shared" si="31"/>
        <v>1.3258580195469354</v>
      </c>
      <c r="N35" s="2">
        <f t="shared" si="32"/>
        <v>1.2311538752935829</v>
      </c>
      <c r="Q35" s="2">
        <v>55.213999999999999</v>
      </c>
      <c r="S35" s="2">
        <f t="shared" si="19"/>
        <v>1.086680914260876</v>
      </c>
      <c r="T35" s="2">
        <f t="shared" si="20"/>
        <v>1.2677943999710219</v>
      </c>
      <c r="U35" s="2">
        <f t="shared" si="21"/>
        <v>1.1772376571159489</v>
      </c>
      <c r="X35" s="2">
        <v>43.834000000000003</v>
      </c>
      <c r="Z35" s="2">
        <f t="shared" si="22"/>
        <v>1.3688004745174978</v>
      </c>
      <c r="AA35" s="2">
        <f t="shared" si="23"/>
        <v>1.5969338869370806</v>
      </c>
      <c r="AB35" s="2">
        <f t="shared" si="24"/>
        <v>1.4828671807272893</v>
      </c>
      <c r="AE35" s="2">
        <v>40.326000000000001</v>
      </c>
      <c r="AG35" s="2">
        <f t="shared" si="25"/>
        <v>1.4878738282993602</v>
      </c>
      <c r="AH35" s="2">
        <f t="shared" si="26"/>
        <v>1.735852799682587</v>
      </c>
      <c r="AI35" s="2">
        <f t="shared" si="27"/>
        <v>1.6118633139909735</v>
      </c>
    </row>
    <row r="36" spans="1:35" x14ac:dyDescent="0.35">
      <c r="A36" s="8">
        <f t="shared" si="15"/>
        <v>2008</v>
      </c>
      <c r="B36" s="2">
        <v>3669.63</v>
      </c>
      <c r="C36" s="2">
        <v>3789.68</v>
      </c>
      <c r="E36" s="2">
        <f t="shared" si="2"/>
        <v>73.392600000000002</v>
      </c>
      <c r="F36" s="2">
        <f t="shared" si="3"/>
        <v>75.793599999999998</v>
      </c>
      <c r="G36" s="2">
        <f t="shared" si="4"/>
        <v>74.593099999999993</v>
      </c>
      <c r="J36" s="2">
        <v>82.451999999999998</v>
      </c>
      <c r="L36" s="2">
        <f t="shared" si="30"/>
        <v>0.89012516373162576</v>
      </c>
      <c r="M36" s="2">
        <f t="shared" si="31"/>
        <v>0.91924513656430407</v>
      </c>
      <c r="N36" s="2">
        <f t="shared" si="32"/>
        <v>0.9046851501479648</v>
      </c>
      <c r="Q36" s="2">
        <v>75.138000000000005</v>
      </c>
      <c r="S36" s="2">
        <f t="shared" si="19"/>
        <v>0.97677074183502355</v>
      </c>
      <c r="T36" s="2">
        <f t="shared" si="20"/>
        <v>1.0087252788203038</v>
      </c>
      <c r="U36" s="2">
        <f t="shared" si="21"/>
        <v>0.99274801032766358</v>
      </c>
      <c r="X36" s="2">
        <v>73.912999999999997</v>
      </c>
      <c r="Z36" s="2">
        <f t="shared" si="22"/>
        <v>0.99295928997605298</v>
      </c>
      <c r="AA36" s="2">
        <f t="shared" si="23"/>
        <v>1.0254434267314274</v>
      </c>
      <c r="AB36" s="2">
        <f t="shared" si="24"/>
        <v>1.0092013583537403</v>
      </c>
      <c r="AE36" s="2">
        <v>79.451999999999998</v>
      </c>
      <c r="AG36" s="2">
        <f t="shared" si="25"/>
        <v>0.92373508533454163</v>
      </c>
      <c r="AH36" s="2">
        <f t="shared" si="26"/>
        <v>0.95395458893419927</v>
      </c>
      <c r="AI36" s="2">
        <f t="shared" si="27"/>
        <v>0.93884483713437039</v>
      </c>
    </row>
    <row r="37" spans="1:35" x14ac:dyDescent="0.35">
      <c r="A37" s="8">
        <f t="shared" si="15"/>
        <v>2009</v>
      </c>
      <c r="B37" s="2">
        <v>4450</v>
      </c>
      <c r="C37" s="2">
        <v>3500</v>
      </c>
      <c r="E37" s="2">
        <f t="shared" si="2"/>
        <v>89</v>
      </c>
      <c r="F37" s="2">
        <f t="shared" si="3"/>
        <v>70</v>
      </c>
      <c r="G37" s="2">
        <f t="shared" si="4"/>
        <v>79.5</v>
      </c>
    </row>
    <row r="38" spans="1:35" x14ac:dyDescent="0.35">
      <c r="A38" s="8">
        <f t="shared" si="15"/>
        <v>2010</v>
      </c>
      <c r="B38" s="2">
        <v>4500</v>
      </c>
      <c r="C38" s="2">
        <v>3600</v>
      </c>
      <c r="E38" s="2">
        <f t="shared" si="2"/>
        <v>90</v>
      </c>
      <c r="F38" s="2">
        <f t="shared" si="3"/>
        <v>72</v>
      </c>
      <c r="G38" s="2">
        <f t="shared" si="4"/>
        <v>81</v>
      </c>
    </row>
    <row r="39" spans="1:35" x14ac:dyDescent="0.35">
      <c r="A39" s="8">
        <f t="shared" si="15"/>
        <v>2011</v>
      </c>
      <c r="B39" s="2">
        <v>5100</v>
      </c>
      <c r="C39" s="2">
        <v>3800</v>
      </c>
      <c r="E39" s="2">
        <f t="shared" si="2"/>
        <v>102</v>
      </c>
      <c r="F39" s="2">
        <f t="shared" si="3"/>
        <v>76</v>
      </c>
      <c r="G39" s="2">
        <f t="shared" si="4"/>
        <v>89</v>
      </c>
    </row>
    <row r="40" spans="1:35" x14ac:dyDescent="0.35">
      <c r="A40" s="8">
        <f t="shared" si="15"/>
        <v>2012</v>
      </c>
      <c r="B40" s="2">
        <v>5500</v>
      </c>
      <c r="C40" s="2">
        <v>5500</v>
      </c>
      <c r="E40" s="2">
        <f t="shared" si="2"/>
        <v>110</v>
      </c>
      <c r="F40" s="2">
        <f t="shared" si="3"/>
        <v>110</v>
      </c>
      <c r="G40" s="2">
        <f t="shared" si="4"/>
        <v>110</v>
      </c>
    </row>
    <row r="41" spans="1:35" x14ac:dyDescent="0.35">
      <c r="A41" s="8">
        <f t="shared" si="15"/>
        <v>2013</v>
      </c>
    </row>
    <row r="42" spans="1:35" x14ac:dyDescent="0.35">
      <c r="A42" s="8">
        <f t="shared" si="15"/>
        <v>2014</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3"/>
  <sheetViews>
    <sheetView topLeftCell="A3" workbookViewId="0">
      <selection activeCell="M7" sqref="M7"/>
    </sheetView>
  </sheetViews>
  <sheetFormatPr defaultRowHeight="14.5" x14ac:dyDescent="0.35"/>
  <sheetData>
    <row r="23" spans="3:3" x14ac:dyDescent="0.35">
      <c r="C23" t="s">
        <v>94</v>
      </c>
    </row>
  </sheetData>
  <pageMargins left="0.7" right="0.7" top="0.75" bottom="0.75" header="0.3" footer="0.3"/>
  <pageSetup paperSize="0" orientation="portrait" horizontalDpi="0" verticalDpi="0" copie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8"/>
  <sheetViews>
    <sheetView workbookViewId="0">
      <pane xSplit="9" ySplit="3" topLeftCell="M4" activePane="bottomRight" state="frozen"/>
      <selection pane="topRight" activeCell="J1" sqref="J1"/>
      <selection pane="bottomLeft" activeCell="A4" sqref="A4"/>
      <selection pane="bottomRight" activeCell="R11" sqref="R11"/>
    </sheetView>
  </sheetViews>
  <sheetFormatPr defaultColWidth="9.08984375" defaultRowHeight="14.5" x14ac:dyDescent="0.35"/>
  <cols>
    <col min="1" max="1" width="9.08984375" style="8"/>
    <col min="2" max="5" width="9.08984375" style="2" hidden="1" customWidth="1"/>
    <col min="6" max="10" width="9.08984375" style="2"/>
    <col min="11" max="11" width="9.08984375" style="7" customWidth="1"/>
    <col min="12" max="12" width="17.453125" style="2" customWidth="1"/>
    <col min="13" max="13" width="9.08984375" style="7" customWidth="1"/>
    <col min="14" max="17" width="10.54296875" style="2" customWidth="1"/>
    <col min="18" max="18" width="9.08984375" style="2" customWidth="1"/>
    <col min="19" max="19" width="9.08984375" style="7"/>
    <col min="20" max="20" width="12.54296875" style="2" bestFit="1" customWidth="1"/>
    <col min="21" max="21" width="9.08984375" style="7"/>
    <col min="22" max="25" width="10.54296875" style="2" bestFit="1" customWidth="1"/>
    <col min="26" max="16384" width="9.08984375" style="2"/>
  </cols>
  <sheetData>
    <row r="1" spans="1:25" x14ac:dyDescent="0.35">
      <c r="A1" s="18"/>
      <c r="B1" s="13" t="s">
        <v>26</v>
      </c>
      <c r="C1" s="13"/>
      <c r="D1" s="13"/>
      <c r="F1" s="13" t="s">
        <v>27</v>
      </c>
      <c r="G1" s="13"/>
      <c r="H1" s="13"/>
      <c r="I1" s="13"/>
      <c r="K1" s="13" t="s">
        <v>21</v>
      </c>
      <c r="L1" s="13"/>
      <c r="M1" s="13" t="s">
        <v>22</v>
      </c>
      <c r="N1" s="13"/>
      <c r="O1" s="13"/>
      <c r="P1" s="13"/>
      <c r="Q1" s="13"/>
      <c r="S1" s="13" t="s">
        <v>21</v>
      </c>
      <c r="T1" s="13"/>
      <c r="U1" s="13" t="s">
        <v>22</v>
      </c>
      <c r="V1" s="13"/>
      <c r="W1" s="13"/>
      <c r="X1" s="13"/>
      <c r="Y1" s="13"/>
    </row>
    <row r="2" spans="1:25" s="14" customFormat="1" x14ac:dyDescent="0.35">
      <c r="A2" s="19" t="s">
        <v>0</v>
      </c>
      <c r="B2" s="15" t="s">
        <v>36</v>
      </c>
      <c r="C2" s="15" t="s">
        <v>42</v>
      </c>
      <c r="D2" s="15" t="s">
        <v>43</v>
      </c>
      <c r="F2" s="15" t="s">
        <v>25</v>
      </c>
      <c r="G2" s="15" t="s">
        <v>42</v>
      </c>
      <c r="H2" s="15" t="s">
        <v>23</v>
      </c>
      <c r="I2" s="15" t="s">
        <v>24</v>
      </c>
      <c r="K2" s="9" t="s">
        <v>16</v>
      </c>
      <c r="L2" s="15"/>
      <c r="M2" s="9" t="s">
        <v>16</v>
      </c>
      <c r="N2" s="15" t="s">
        <v>10</v>
      </c>
      <c r="O2" s="15" t="s">
        <v>44</v>
      </c>
      <c r="P2" s="15" t="s">
        <v>11</v>
      </c>
      <c r="Q2" s="15" t="s">
        <v>20</v>
      </c>
      <c r="S2" s="9" t="s">
        <v>17</v>
      </c>
      <c r="T2" s="15"/>
      <c r="U2" s="9" t="s">
        <v>17</v>
      </c>
      <c r="V2" s="15" t="s">
        <v>10</v>
      </c>
      <c r="W2" s="15" t="s">
        <v>45</v>
      </c>
      <c r="X2" s="15" t="s">
        <v>11</v>
      </c>
      <c r="Y2" s="15" t="s">
        <v>20</v>
      </c>
    </row>
    <row r="3" spans="1:25" x14ac:dyDescent="0.35">
      <c r="A3" s="20"/>
      <c r="B3" s="16"/>
      <c r="C3" s="16"/>
      <c r="D3" s="16"/>
      <c r="F3" s="16"/>
      <c r="G3" s="16"/>
      <c r="H3" s="16"/>
      <c r="I3" s="16"/>
      <c r="L3" s="17"/>
      <c r="N3" s="17"/>
      <c r="O3" s="17"/>
      <c r="P3" s="17"/>
      <c r="Q3" s="17"/>
      <c r="T3" s="17"/>
      <c r="V3" s="17"/>
      <c r="W3" s="17"/>
      <c r="X3" s="17"/>
      <c r="Y3" s="17"/>
    </row>
    <row r="4" spans="1:25" x14ac:dyDescent="0.35">
      <c r="A4" s="8">
        <v>1991</v>
      </c>
      <c r="L4" s="2">
        <f>69.48/10000</f>
        <v>6.9480000000000002E-3</v>
      </c>
      <c r="T4" s="2">
        <v>153.333</v>
      </c>
    </row>
    <row r="5" spans="1:25" x14ac:dyDescent="0.35">
      <c r="A5" s="8">
        <f>A4+1</f>
        <v>1992</v>
      </c>
      <c r="L5" s="2">
        <f>83.53/10000</f>
        <v>8.3529999999999993E-3</v>
      </c>
      <c r="T5" s="2">
        <v>157.84</v>
      </c>
    </row>
    <row r="6" spans="1:25" x14ac:dyDescent="0.35">
      <c r="A6" s="8">
        <f t="shared" ref="A6:A12" si="0">A5+1</f>
        <v>1993</v>
      </c>
      <c r="L6" s="2">
        <f>93.733/10000</f>
        <v>9.3733000000000011E-3</v>
      </c>
      <c r="T6" s="2">
        <v>251.19</v>
      </c>
    </row>
    <row r="7" spans="1:25" x14ac:dyDescent="0.35">
      <c r="A7" s="8">
        <f t="shared" si="0"/>
        <v>1994</v>
      </c>
      <c r="L7" s="2">
        <f>139.39/10000</f>
        <v>1.3938999999999998E-2</v>
      </c>
      <c r="T7" s="2">
        <v>351.76</v>
      </c>
    </row>
    <row r="8" spans="1:25" x14ac:dyDescent="0.35">
      <c r="A8" s="8">
        <f t="shared" si="0"/>
        <v>1995</v>
      </c>
      <c r="L8" s="2">
        <f>258.19/10000</f>
        <v>2.5818999999999998E-2</v>
      </c>
      <c r="T8" s="2">
        <v>472.07</v>
      </c>
    </row>
    <row r="9" spans="1:25" x14ac:dyDescent="0.35">
      <c r="A9" s="8">
        <f t="shared" si="0"/>
        <v>1996</v>
      </c>
      <c r="L9" s="2">
        <f>328.14/10000</f>
        <v>3.2813999999999996E-2</v>
      </c>
      <c r="T9" s="2">
        <v>795.5</v>
      </c>
    </row>
    <row r="10" spans="1:25" x14ac:dyDescent="0.35">
      <c r="A10" s="8">
        <f t="shared" si="0"/>
        <v>1997</v>
      </c>
      <c r="L10" s="2">
        <f>643.26/10000</f>
        <v>6.4325999999999994E-2</v>
      </c>
      <c r="T10" s="2">
        <v>1038.98</v>
      </c>
    </row>
    <row r="11" spans="1:25" x14ac:dyDescent="0.35">
      <c r="A11" s="8">
        <f t="shared" si="0"/>
        <v>1998</v>
      </c>
      <c r="L11" s="2">
        <f>593.09/10000</f>
        <v>5.9309000000000001E-2</v>
      </c>
      <c r="T11" s="2">
        <v>1085.77</v>
      </c>
    </row>
    <row r="12" spans="1:25" x14ac:dyDescent="0.35">
      <c r="A12" s="8">
        <f t="shared" si="0"/>
        <v>1999</v>
      </c>
      <c r="L12" s="2">
        <f>451.53/10000</f>
        <v>4.5152999999999999E-2</v>
      </c>
      <c r="T12" s="2">
        <v>1151.5</v>
      </c>
    </row>
    <row r="13" spans="1:25" x14ac:dyDescent="0.35">
      <c r="A13" s="8">
        <v>2000</v>
      </c>
      <c r="B13" s="2">
        <v>6.22</v>
      </c>
      <c r="C13" s="2">
        <v>6.56</v>
      </c>
      <c r="L13" s="2">
        <f>936.63/10000</f>
        <v>9.3662999999999996E-2</v>
      </c>
      <c r="T13" s="2">
        <v>1672.76</v>
      </c>
    </row>
    <row r="14" spans="1:25" x14ac:dyDescent="0.35">
      <c r="A14" s="8">
        <f>A13+1</f>
        <v>2001</v>
      </c>
      <c r="B14" s="2">
        <v>10.83</v>
      </c>
      <c r="C14" s="2">
        <v>9.09</v>
      </c>
      <c r="D14" s="2">
        <v>12.66</v>
      </c>
      <c r="F14" s="2">
        <f t="shared" ref="F14:F21" si="1">B14/50</f>
        <v>0.21660000000000001</v>
      </c>
      <c r="G14" s="2">
        <f t="shared" ref="G14:G26" si="2">C14/50</f>
        <v>0.18179999999999999</v>
      </c>
      <c r="H14" s="2">
        <f t="shared" ref="H14:H26" si="3">D14/50</f>
        <v>0.25319999999999998</v>
      </c>
      <c r="I14" s="2">
        <f>AVERAGE(F14:H14)</f>
        <v>0.21719999999999998</v>
      </c>
      <c r="L14" s="2">
        <f>1501.63/10000</f>
        <v>0.15016300000000002</v>
      </c>
      <c r="N14" s="2">
        <f>F14/L14</f>
        <v>1.4424325566218041</v>
      </c>
      <c r="O14" s="2">
        <f>G14/L14</f>
        <v>1.2106843896299353</v>
      </c>
      <c r="P14" s="2">
        <f>H14/L14</f>
        <v>1.6861676977684246</v>
      </c>
      <c r="Q14" s="2">
        <f>I14/L14</f>
        <v>1.446428214673388</v>
      </c>
      <c r="T14" s="2">
        <f>2548.39/10000</f>
        <v>0.25483899999999998</v>
      </c>
      <c r="V14" s="2">
        <f>F14/T14</f>
        <v>0.84994839879296347</v>
      </c>
      <c r="W14" s="2">
        <f>G14/T14</f>
        <v>0.71339159233869232</v>
      </c>
      <c r="X14" s="2">
        <f>H14/T14</f>
        <v>0.9935684883396968</v>
      </c>
      <c r="Y14" s="2">
        <f>I14/T14</f>
        <v>0.85230282649045075</v>
      </c>
    </row>
    <row r="15" spans="1:25" x14ac:dyDescent="0.35">
      <c r="A15" s="8">
        <f t="shared" ref="A15:A28" si="4">A14+1</f>
        <v>2002</v>
      </c>
      <c r="B15" s="2">
        <v>12.35</v>
      </c>
      <c r="C15" s="2">
        <v>10.16</v>
      </c>
      <c r="D15" s="2">
        <v>13.84</v>
      </c>
      <c r="F15" s="2">
        <f t="shared" si="1"/>
        <v>0.247</v>
      </c>
      <c r="G15" s="2">
        <f t="shared" si="2"/>
        <v>0.20319999999999999</v>
      </c>
      <c r="H15" s="2">
        <f t="shared" si="3"/>
        <v>0.27679999999999999</v>
      </c>
      <c r="I15" s="2">
        <f t="shared" ref="I15:I26" si="5">AVERAGE(F15:H15)</f>
        <v>0.24233333333333332</v>
      </c>
      <c r="L15" s="2">
        <f>1341.68/10000</f>
        <v>0.13416800000000001</v>
      </c>
      <c r="N15" s="2">
        <f t="shared" ref="N15:N24" si="6">F15/L15</f>
        <v>1.8409754934112454</v>
      </c>
      <c r="O15" s="2">
        <f t="shared" ref="O15:O24" si="7">G15/L15</f>
        <v>1.5145191103690894</v>
      </c>
      <c r="P15" s="2">
        <f t="shared" ref="P15:P24" si="8">H15/L15</f>
        <v>2.0630850873531688</v>
      </c>
      <c r="Q15" s="2">
        <f t="shared" ref="Q15:Q24" si="9">I15/L15</f>
        <v>1.8061932303778345</v>
      </c>
      <c r="T15" s="2">
        <f>2770.65/10000</f>
        <v>0.27706500000000001</v>
      </c>
      <c r="V15" s="2">
        <f t="shared" ref="V15:V24" si="10">F15/T15</f>
        <v>0.89148755707144534</v>
      </c>
      <c r="W15" s="2">
        <f t="shared" ref="W15:W24" si="11">G15/T15</f>
        <v>0.73340190929926186</v>
      </c>
      <c r="X15" s="2">
        <f t="shared" ref="X15:X24" si="12">H15/T15</f>
        <v>0.99904354573836462</v>
      </c>
      <c r="Y15" s="2">
        <f t="shared" ref="Y15:Y24" si="13">I15/T15</f>
        <v>0.87464433736969061</v>
      </c>
    </row>
    <row r="16" spans="1:25" x14ac:dyDescent="0.35">
      <c r="A16" s="8">
        <f t="shared" si="4"/>
        <v>2003</v>
      </c>
      <c r="B16" s="2">
        <v>14.94</v>
      </c>
      <c r="C16" s="2">
        <v>10.98</v>
      </c>
      <c r="D16" s="2">
        <v>14.22</v>
      </c>
      <c r="F16" s="2">
        <f t="shared" si="1"/>
        <v>0.29880000000000001</v>
      </c>
      <c r="G16" s="2">
        <f t="shared" si="2"/>
        <v>0.21960000000000002</v>
      </c>
      <c r="H16" s="2">
        <f t="shared" si="3"/>
        <v>0.28439999999999999</v>
      </c>
      <c r="I16" s="2">
        <f t="shared" si="5"/>
        <v>0.2676</v>
      </c>
      <c r="L16" s="2">
        <f>1496.99/10000</f>
        <v>0.149699</v>
      </c>
      <c r="N16" s="2">
        <f t="shared" si="6"/>
        <v>1.9960053173367893</v>
      </c>
      <c r="O16" s="2">
        <f t="shared" si="7"/>
        <v>1.4669436669583633</v>
      </c>
      <c r="P16" s="2">
        <f t="shared" si="8"/>
        <v>1.899812289995257</v>
      </c>
      <c r="Q16" s="2">
        <f t="shared" si="9"/>
        <v>1.7875870914301366</v>
      </c>
      <c r="T16" s="2">
        <f>3218.57/10000</f>
        <v>0.321857</v>
      </c>
      <c r="V16" s="2">
        <f t="shared" si="10"/>
        <v>0.9283625958111833</v>
      </c>
      <c r="W16" s="2">
        <f t="shared" si="11"/>
        <v>0.68229058246364072</v>
      </c>
      <c r="X16" s="2">
        <f t="shared" si="12"/>
        <v>0.88362222974799365</v>
      </c>
      <c r="Y16" s="2">
        <f t="shared" si="13"/>
        <v>0.83142513600760581</v>
      </c>
    </row>
    <row r="17" spans="1:25" x14ac:dyDescent="0.35">
      <c r="A17" s="8">
        <f t="shared" si="4"/>
        <v>2004</v>
      </c>
      <c r="B17" s="2">
        <v>18.86</v>
      </c>
      <c r="C17" s="2">
        <v>14.22</v>
      </c>
      <c r="D17" s="2">
        <v>18.940000000000001</v>
      </c>
      <c r="F17" s="2">
        <f t="shared" si="1"/>
        <v>0.37719999999999998</v>
      </c>
      <c r="G17" s="2">
        <f t="shared" si="2"/>
        <v>0.28439999999999999</v>
      </c>
      <c r="H17" s="2">
        <f t="shared" si="3"/>
        <v>0.37880000000000003</v>
      </c>
      <c r="I17" s="2">
        <f t="shared" si="5"/>
        <v>0.3468</v>
      </c>
      <c r="L17" s="2">
        <f>2118.78/10000</f>
        <v>0.21187800000000001</v>
      </c>
      <c r="N17" s="2">
        <f t="shared" si="6"/>
        <v>1.7802697778910503</v>
      </c>
      <c r="O17" s="2">
        <f t="shared" si="7"/>
        <v>1.3422818791946307</v>
      </c>
      <c r="P17" s="2">
        <f t="shared" si="8"/>
        <v>1.7878212933858164</v>
      </c>
      <c r="Q17" s="2">
        <f t="shared" si="9"/>
        <v>1.6367909834904992</v>
      </c>
      <c r="T17" s="2">
        <f>4246.09/10000</f>
        <v>0.42460900000000001</v>
      </c>
      <c r="V17" s="2">
        <f t="shared" si="10"/>
        <v>0.88834669072016836</v>
      </c>
      <c r="W17" s="2">
        <f t="shared" si="11"/>
        <v>0.66979267985370061</v>
      </c>
      <c r="X17" s="2">
        <f t="shared" si="12"/>
        <v>0.89211486332131451</v>
      </c>
      <c r="Y17" s="2">
        <f t="shared" si="13"/>
        <v>0.81675141129839446</v>
      </c>
    </row>
    <row r="18" spans="1:25" x14ac:dyDescent="0.35">
      <c r="A18" s="8">
        <f t="shared" si="4"/>
        <v>2005</v>
      </c>
      <c r="B18" s="2">
        <v>20.21</v>
      </c>
      <c r="C18" s="2">
        <v>15.8</v>
      </c>
      <c r="D18" s="2">
        <v>22.93</v>
      </c>
      <c r="F18" s="2">
        <f t="shared" si="1"/>
        <v>0.4042</v>
      </c>
      <c r="G18" s="2">
        <f t="shared" si="2"/>
        <v>0.316</v>
      </c>
      <c r="H18" s="2">
        <f t="shared" si="3"/>
        <v>0.45860000000000001</v>
      </c>
      <c r="I18" s="2">
        <f t="shared" si="5"/>
        <v>0.3929333333333333</v>
      </c>
      <c r="L18" s="2">
        <f>3324.76/10000</f>
        <v>0.33247600000000005</v>
      </c>
      <c r="N18" s="2">
        <f t="shared" si="6"/>
        <v>1.2157268494568028</v>
      </c>
      <c r="O18" s="2">
        <f t="shared" si="7"/>
        <v>0.95044454336553608</v>
      </c>
      <c r="P18" s="2">
        <f t="shared" si="8"/>
        <v>1.3793476822387178</v>
      </c>
      <c r="Q18" s="2">
        <f t="shared" si="9"/>
        <v>1.1818396916870186</v>
      </c>
      <c r="T18" s="2">
        <f>5242.27/10000</f>
        <v>0.524227</v>
      </c>
      <c r="V18" s="2">
        <f t="shared" si="10"/>
        <v>0.77104002655338244</v>
      </c>
      <c r="W18" s="2">
        <f t="shared" si="11"/>
        <v>0.6027923018081861</v>
      </c>
      <c r="X18" s="2">
        <f t="shared" si="12"/>
        <v>0.87481186585200688</v>
      </c>
      <c r="Y18" s="2">
        <f t="shared" si="13"/>
        <v>0.7495480647378584</v>
      </c>
    </row>
    <row r="19" spans="1:25" x14ac:dyDescent="0.35">
      <c r="A19" s="8">
        <f t="shared" si="4"/>
        <v>2006</v>
      </c>
      <c r="B19" s="2">
        <v>20.239999999999998</v>
      </c>
      <c r="C19" s="2">
        <v>16.88</v>
      </c>
      <c r="D19" s="2">
        <v>24.1</v>
      </c>
      <c r="F19" s="2">
        <f t="shared" si="1"/>
        <v>0.40479999999999999</v>
      </c>
      <c r="G19" s="2">
        <f t="shared" si="2"/>
        <v>0.33759999999999996</v>
      </c>
      <c r="H19" s="2">
        <f t="shared" si="3"/>
        <v>0.48200000000000004</v>
      </c>
      <c r="I19" s="2">
        <f t="shared" si="5"/>
        <v>0.40813333333333329</v>
      </c>
      <c r="L19" s="2">
        <f>2332.93/10000</f>
        <v>0.23329299999999997</v>
      </c>
      <c r="N19" s="2">
        <f t="shared" si="6"/>
        <v>1.7351570771519078</v>
      </c>
      <c r="O19" s="2">
        <f t="shared" si="7"/>
        <v>1.4471072856879545</v>
      </c>
      <c r="P19" s="2">
        <f t="shared" si="8"/>
        <v>2.0660714209170448</v>
      </c>
      <c r="Q19" s="2">
        <f t="shared" si="9"/>
        <v>1.7494452612523022</v>
      </c>
      <c r="T19" s="2">
        <f>5501.97/10000</f>
        <v>0.55019700000000005</v>
      </c>
      <c r="V19" s="2">
        <f t="shared" si="10"/>
        <v>0.73573647257255126</v>
      </c>
      <c r="W19" s="2">
        <f t="shared" si="11"/>
        <v>0.61359840202691018</v>
      </c>
      <c r="X19" s="2">
        <f t="shared" si="12"/>
        <v>0.87604985123510304</v>
      </c>
      <c r="Y19" s="2">
        <f t="shared" si="13"/>
        <v>0.74179490861152142</v>
      </c>
    </row>
    <row r="20" spans="1:25" x14ac:dyDescent="0.35">
      <c r="A20" s="8">
        <f t="shared" si="4"/>
        <v>2007</v>
      </c>
      <c r="B20" s="2">
        <v>21.72</v>
      </c>
      <c r="C20" s="2">
        <v>18.21</v>
      </c>
      <c r="D20" s="2">
        <v>25.82</v>
      </c>
      <c r="F20" s="2">
        <f t="shared" si="1"/>
        <v>0.43439999999999995</v>
      </c>
      <c r="G20" s="2">
        <f t="shared" si="2"/>
        <v>0.36420000000000002</v>
      </c>
      <c r="H20" s="2">
        <f t="shared" si="3"/>
        <v>0.51639999999999997</v>
      </c>
      <c r="I20" s="2">
        <f t="shared" si="5"/>
        <v>0.4383333333333333</v>
      </c>
      <c r="L20" s="2">
        <f>2711/10000</f>
        <v>0.27110000000000001</v>
      </c>
      <c r="N20" s="2">
        <f t="shared" si="6"/>
        <v>1.602360752489856</v>
      </c>
      <c r="O20" s="2">
        <f t="shared" si="7"/>
        <v>1.3434157137587606</v>
      </c>
      <c r="P20" s="2">
        <f t="shared" si="8"/>
        <v>1.9048321652526741</v>
      </c>
      <c r="Q20" s="2">
        <f>I20/L20</f>
        <v>1.6168695438337635</v>
      </c>
      <c r="T20" s="2">
        <f>5821/10000</f>
        <v>0.58209999999999995</v>
      </c>
      <c r="V20" s="2">
        <f t="shared" si="10"/>
        <v>0.74626352860333278</v>
      </c>
      <c r="W20" s="2">
        <f t="shared" si="11"/>
        <v>0.62566569317986609</v>
      </c>
      <c r="X20" s="2">
        <f t="shared" si="12"/>
        <v>0.88713279505239651</v>
      </c>
      <c r="Y20" s="2">
        <f t="shared" si="13"/>
        <v>0.75302067227853176</v>
      </c>
    </row>
    <row r="21" spans="1:25" x14ac:dyDescent="0.35">
      <c r="A21" s="8">
        <f t="shared" si="4"/>
        <v>2008</v>
      </c>
      <c r="B21" s="2">
        <v>36.54</v>
      </c>
      <c r="C21" s="2">
        <v>28.22</v>
      </c>
      <c r="D21" s="2">
        <v>37.200000000000003</v>
      </c>
      <c r="F21" s="2">
        <f t="shared" si="1"/>
        <v>0.73080000000000001</v>
      </c>
      <c r="G21" s="2">
        <f t="shared" si="2"/>
        <v>0.56440000000000001</v>
      </c>
      <c r="H21" s="2">
        <f t="shared" si="3"/>
        <v>0.74400000000000011</v>
      </c>
      <c r="I21" s="2">
        <f t="shared" si="5"/>
        <v>0.67973333333333341</v>
      </c>
      <c r="L21" s="2">
        <v>0.46870000000000001</v>
      </c>
      <c r="N21" s="2">
        <f t="shared" si="6"/>
        <v>1.5592063153403029</v>
      </c>
      <c r="O21" s="2">
        <f t="shared" si="7"/>
        <v>1.2041817793898015</v>
      </c>
      <c r="P21" s="2">
        <f t="shared" si="8"/>
        <v>1.587369319394069</v>
      </c>
      <c r="Q21" s="2">
        <f>I21/L21</f>
        <v>1.4502524713747245</v>
      </c>
      <c r="T21" s="2">
        <v>0.86890000000000001</v>
      </c>
      <c r="V21" s="2">
        <f t="shared" si="10"/>
        <v>0.84106341351133618</v>
      </c>
      <c r="W21" s="2">
        <f t="shared" si="11"/>
        <v>0.64955691103694324</v>
      </c>
      <c r="X21" s="2">
        <f t="shared" si="12"/>
        <v>0.85625503510185308</v>
      </c>
      <c r="Y21" s="2">
        <f t="shared" si="13"/>
        <v>0.78229178655004417</v>
      </c>
    </row>
    <row r="22" spans="1:25" x14ac:dyDescent="0.35">
      <c r="A22" s="8">
        <f t="shared" si="4"/>
        <v>2009</v>
      </c>
      <c r="B22" s="2">
        <v>43.41</v>
      </c>
      <c r="C22" s="2">
        <v>31.69</v>
      </c>
      <c r="D22" s="2">
        <v>41.42</v>
      </c>
      <c r="F22" s="2">
        <f t="shared" ref="F22:F26" si="14">B22/50</f>
        <v>0.86819999999999997</v>
      </c>
      <c r="G22" s="2">
        <f t="shared" si="2"/>
        <v>0.63380000000000003</v>
      </c>
      <c r="H22" s="2">
        <f t="shared" si="3"/>
        <v>0.82840000000000003</v>
      </c>
      <c r="I22" s="2">
        <f t="shared" si="5"/>
        <v>0.77680000000000005</v>
      </c>
      <c r="L22" s="2">
        <v>0.53870000000000007</v>
      </c>
      <c r="N22" s="2">
        <f t="shared" si="6"/>
        <v>1.6116576944496006</v>
      </c>
      <c r="O22" s="2">
        <f t="shared" si="7"/>
        <v>1.1765361054390198</v>
      </c>
      <c r="P22" s="2">
        <f t="shared" si="8"/>
        <v>1.5377761277148689</v>
      </c>
      <c r="Q22" s="2">
        <f t="shared" si="9"/>
        <v>1.4419899758678298</v>
      </c>
      <c r="T22" s="2">
        <v>0.70950000000000002</v>
      </c>
      <c r="V22" s="2">
        <f t="shared" si="10"/>
        <v>1.2236786469344607</v>
      </c>
      <c r="W22" s="2">
        <f t="shared" si="11"/>
        <v>0.89330514446793519</v>
      </c>
      <c r="X22" s="2">
        <f t="shared" si="12"/>
        <v>1.1675828047921071</v>
      </c>
      <c r="Y22" s="2">
        <f t="shared" si="13"/>
        <v>1.0948555320648343</v>
      </c>
    </row>
    <row r="23" spans="1:25" x14ac:dyDescent="0.35">
      <c r="A23" s="8">
        <f t="shared" si="4"/>
        <v>2010</v>
      </c>
      <c r="B23" s="2">
        <v>37.57</v>
      </c>
      <c r="C23" s="2">
        <v>27.34</v>
      </c>
      <c r="D23" s="2">
        <v>35.47</v>
      </c>
      <c r="F23" s="2">
        <f t="shared" si="14"/>
        <v>0.75139999999999996</v>
      </c>
      <c r="G23" s="2">
        <f t="shared" si="2"/>
        <v>0.54679999999999995</v>
      </c>
      <c r="H23" s="2">
        <f t="shared" si="3"/>
        <v>0.70940000000000003</v>
      </c>
      <c r="I23" s="2">
        <f t="shared" si="5"/>
        <v>0.66920000000000002</v>
      </c>
      <c r="L23" s="2">
        <v>0.48769999999999997</v>
      </c>
      <c r="N23" s="2">
        <f t="shared" si="6"/>
        <v>1.5407012507689153</v>
      </c>
      <c r="O23" s="2">
        <f t="shared" si="7"/>
        <v>1.1211810539265943</v>
      </c>
      <c r="P23" s="2">
        <f t="shared" si="8"/>
        <v>1.4545827352880871</v>
      </c>
      <c r="Q23" s="2">
        <f t="shared" si="9"/>
        <v>1.3721550133278657</v>
      </c>
      <c r="T23" s="2">
        <v>0.69879999999999998</v>
      </c>
      <c r="V23" s="2">
        <f t="shared" si="10"/>
        <v>1.0752718946765885</v>
      </c>
      <c r="W23" s="2">
        <f t="shared" si="11"/>
        <v>0.78248425872925009</v>
      </c>
      <c r="X23" s="2">
        <f t="shared" si="12"/>
        <v>1.0151688609044076</v>
      </c>
      <c r="Y23" s="2">
        <f t="shared" si="13"/>
        <v>0.95764167143674872</v>
      </c>
    </row>
    <row r="24" spans="1:25" x14ac:dyDescent="0.35">
      <c r="A24" s="8">
        <f t="shared" si="4"/>
        <v>2011</v>
      </c>
      <c r="B24" s="2">
        <v>31.86</v>
      </c>
      <c r="C24" s="2">
        <v>29.45</v>
      </c>
      <c r="D24" s="2">
        <v>33.450000000000003</v>
      </c>
      <c r="F24" s="2">
        <f t="shared" si="14"/>
        <v>0.63719999999999999</v>
      </c>
      <c r="G24" s="2">
        <f t="shared" si="2"/>
        <v>0.58899999999999997</v>
      </c>
      <c r="H24" s="2">
        <f t="shared" si="3"/>
        <v>0.66900000000000004</v>
      </c>
      <c r="I24" s="2">
        <f>AVERAGE(F24:H24)</f>
        <v>0.63173333333333337</v>
      </c>
      <c r="L24" s="2">
        <v>0.64900000000000002</v>
      </c>
      <c r="N24" s="2">
        <f t="shared" si="6"/>
        <v>0.98181818181818181</v>
      </c>
      <c r="O24" s="2">
        <f t="shared" si="7"/>
        <v>0.9075500770416024</v>
      </c>
      <c r="P24" s="2">
        <f t="shared" si="8"/>
        <v>1.0308166409861326</v>
      </c>
      <c r="Q24" s="2">
        <f t="shared" si="9"/>
        <v>0.97339496661530567</v>
      </c>
      <c r="T24" s="2">
        <v>0.7611</v>
      </c>
      <c r="V24" s="2">
        <f t="shared" si="10"/>
        <v>0.83720930232558133</v>
      </c>
      <c r="W24" s="2">
        <f t="shared" si="11"/>
        <v>0.77387991065563</v>
      </c>
      <c r="X24" s="2">
        <f t="shared" si="12"/>
        <v>0.87899093417422158</v>
      </c>
      <c r="Y24" s="2">
        <f t="shared" si="13"/>
        <v>0.83002671571847764</v>
      </c>
    </row>
    <row r="25" spans="1:25" x14ac:dyDescent="0.35">
      <c r="A25" s="8">
        <f t="shared" si="4"/>
        <v>2012</v>
      </c>
      <c r="B25" s="2">
        <v>39</v>
      </c>
      <c r="C25" s="2">
        <v>35</v>
      </c>
      <c r="D25" s="2">
        <v>38</v>
      </c>
      <c r="F25" s="2">
        <f t="shared" si="14"/>
        <v>0.78</v>
      </c>
      <c r="G25" s="2">
        <f t="shared" si="2"/>
        <v>0.7</v>
      </c>
      <c r="H25" s="2">
        <f t="shared" si="3"/>
        <v>0.76</v>
      </c>
      <c r="I25" s="2">
        <f t="shared" si="5"/>
        <v>0.7466666666666667</v>
      </c>
    </row>
    <row r="26" spans="1:25" x14ac:dyDescent="0.35">
      <c r="A26" s="8">
        <f t="shared" si="4"/>
        <v>2013</v>
      </c>
      <c r="B26" s="2">
        <v>51</v>
      </c>
      <c r="C26" s="2">
        <v>44</v>
      </c>
      <c r="D26" s="2">
        <v>50</v>
      </c>
      <c r="F26" s="2">
        <f t="shared" si="14"/>
        <v>1.02</v>
      </c>
      <c r="G26" s="2">
        <f t="shared" si="2"/>
        <v>0.88</v>
      </c>
      <c r="H26" s="2">
        <f t="shared" si="3"/>
        <v>1</v>
      </c>
      <c r="I26" s="2">
        <f t="shared" si="5"/>
        <v>0.96666666666666667</v>
      </c>
    </row>
    <row r="27" spans="1:25" x14ac:dyDescent="0.35">
      <c r="A27" s="8">
        <f t="shared" si="4"/>
        <v>2014</v>
      </c>
    </row>
    <row r="28" spans="1:25" x14ac:dyDescent="0.35">
      <c r="A28" s="8">
        <f t="shared" si="4"/>
        <v>2015</v>
      </c>
      <c r="B28" s="2">
        <v>89</v>
      </c>
      <c r="D28" s="2">
        <v>84</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7"/>
  <sheetViews>
    <sheetView workbookViewId="0">
      <pane xSplit="7" ySplit="3" topLeftCell="AM4" activePane="bottomRight" state="frozen"/>
      <selection pane="topRight" activeCell="H1" sqref="H1"/>
      <selection pane="bottomLeft" activeCell="A4" sqref="A4"/>
      <selection pane="bottomRight" activeCell="D8" sqref="D8"/>
    </sheetView>
  </sheetViews>
  <sheetFormatPr defaultColWidth="9.08984375" defaultRowHeight="14.5" x14ac:dyDescent="0.35"/>
  <cols>
    <col min="1" max="1" width="9.08984375" style="8"/>
    <col min="2" max="8" width="9.08984375" style="2" customWidth="1"/>
    <col min="9" max="9" width="9.08984375" style="7" customWidth="1"/>
    <col min="10" max="10" width="9.08984375" style="2" customWidth="1"/>
    <col min="11" max="11" width="9.08984375" style="7" customWidth="1"/>
    <col min="12" max="18" width="9.08984375" style="2" customWidth="1"/>
    <col min="19" max="19" width="9.08984375" style="7" customWidth="1"/>
    <col min="20" max="20" width="9.08984375" style="2" customWidth="1"/>
    <col min="21" max="21" width="9.08984375" style="7" customWidth="1"/>
    <col min="22" max="28" width="9.08984375" style="2" customWidth="1"/>
    <col min="29" max="29" width="9.08984375" style="7" customWidth="1"/>
    <col min="30" max="30" width="9.08984375" style="2" customWidth="1"/>
    <col min="31" max="31" width="9.08984375" style="7" customWidth="1"/>
    <col min="32" max="38" width="9.08984375" style="2" customWidth="1"/>
    <col min="39" max="39" width="9.08984375" style="7" customWidth="1"/>
    <col min="40" max="40" width="9.08984375" style="2" customWidth="1"/>
    <col min="41" max="41" width="9.08984375" style="7" customWidth="1"/>
    <col min="42" max="48" width="9.08984375" style="2" customWidth="1"/>
    <col min="49" max="49" width="9.08984375" style="7"/>
    <col min="50" max="50" width="9.08984375" style="2"/>
    <col min="51" max="51" width="9.08984375" style="9"/>
    <col min="52" max="56" width="9.08984375" style="2" customWidth="1"/>
    <col min="57" max="16384" width="9.08984375" style="2"/>
  </cols>
  <sheetData>
    <row r="1" spans="1:57" x14ac:dyDescent="0.35">
      <c r="A1" s="18"/>
      <c r="B1" s="13" t="s">
        <v>46</v>
      </c>
      <c r="C1" s="13"/>
      <c r="D1" s="13"/>
      <c r="E1" s="13"/>
      <c r="F1" s="13"/>
      <c r="G1" s="13"/>
      <c r="I1" s="13" t="s">
        <v>21</v>
      </c>
      <c r="J1" s="13"/>
      <c r="K1" s="13" t="s">
        <v>22</v>
      </c>
      <c r="L1" s="13"/>
      <c r="M1" s="13"/>
      <c r="N1" s="13"/>
      <c r="O1" s="13"/>
      <c r="P1" s="13"/>
      <c r="Q1" s="13"/>
      <c r="S1" s="13" t="s">
        <v>21</v>
      </c>
      <c r="T1" s="13"/>
      <c r="U1" s="13" t="s">
        <v>22</v>
      </c>
      <c r="V1" s="13"/>
      <c r="W1" s="13"/>
      <c r="X1" s="13"/>
      <c r="Y1" s="13"/>
      <c r="Z1" s="13"/>
      <c r="AA1" s="13"/>
      <c r="AC1" s="13" t="s">
        <v>21</v>
      </c>
      <c r="AD1" s="13"/>
      <c r="AE1" s="13" t="s">
        <v>22</v>
      </c>
      <c r="AF1" s="13"/>
      <c r="AG1" s="13"/>
      <c r="AH1" s="13"/>
      <c r="AI1" s="13"/>
      <c r="AJ1" s="13"/>
      <c r="AK1" s="13"/>
      <c r="AM1" s="13" t="s">
        <v>21</v>
      </c>
      <c r="AN1" s="13"/>
      <c r="AO1" s="13" t="s">
        <v>22</v>
      </c>
      <c r="AP1" s="13"/>
      <c r="AQ1" s="13"/>
      <c r="AR1" s="13"/>
      <c r="AS1" s="13"/>
      <c r="AT1" s="13"/>
      <c r="AU1" s="13"/>
      <c r="AW1" s="13" t="s">
        <v>21</v>
      </c>
      <c r="AX1" s="13"/>
      <c r="AY1" s="13" t="s">
        <v>22</v>
      </c>
      <c r="AZ1" s="13"/>
      <c r="BA1" s="13"/>
      <c r="BB1" s="13"/>
      <c r="BC1" s="13"/>
      <c r="BD1" s="13"/>
      <c r="BE1" s="13"/>
    </row>
    <row r="2" spans="1:57" x14ac:dyDescent="0.35">
      <c r="A2" s="19" t="s">
        <v>0</v>
      </c>
      <c r="B2" s="15" t="s">
        <v>47</v>
      </c>
      <c r="C2" s="15" t="s">
        <v>43</v>
      </c>
      <c r="D2" s="15" t="s">
        <v>49</v>
      </c>
      <c r="E2" s="15" t="s">
        <v>48</v>
      </c>
      <c r="F2" s="15" t="s">
        <v>36</v>
      </c>
      <c r="G2" s="15" t="s">
        <v>54</v>
      </c>
      <c r="I2" s="7" t="s">
        <v>16</v>
      </c>
      <c r="J2" s="15"/>
      <c r="K2" s="7" t="s">
        <v>16</v>
      </c>
      <c r="L2" s="15" t="s">
        <v>51</v>
      </c>
      <c r="M2" s="15" t="s">
        <v>52</v>
      </c>
      <c r="N2" s="15" t="s">
        <v>53</v>
      </c>
      <c r="O2" s="15" t="s">
        <v>55</v>
      </c>
      <c r="P2" s="15" t="s">
        <v>10</v>
      </c>
      <c r="Q2" s="15" t="s">
        <v>20</v>
      </c>
      <c r="S2" s="7" t="s">
        <v>17</v>
      </c>
      <c r="T2" s="15"/>
      <c r="U2" s="7" t="s">
        <v>17</v>
      </c>
      <c r="V2" s="15" t="s">
        <v>51</v>
      </c>
      <c r="W2" s="15" t="s">
        <v>52</v>
      </c>
      <c r="X2" s="15" t="s">
        <v>53</v>
      </c>
      <c r="Y2" s="15" t="s">
        <v>55</v>
      </c>
      <c r="Z2" s="15" t="s">
        <v>10</v>
      </c>
      <c r="AA2" s="15" t="s">
        <v>20</v>
      </c>
      <c r="AC2" s="7" t="s">
        <v>18</v>
      </c>
      <c r="AD2" s="15"/>
      <c r="AE2" s="7" t="s">
        <v>18</v>
      </c>
      <c r="AF2" s="15" t="s">
        <v>51</v>
      </c>
      <c r="AG2" s="15" t="s">
        <v>52</v>
      </c>
      <c r="AH2" s="15" t="s">
        <v>53</v>
      </c>
      <c r="AI2" s="15" t="s">
        <v>55</v>
      </c>
      <c r="AJ2" s="15" t="s">
        <v>10</v>
      </c>
      <c r="AK2" s="15" t="s">
        <v>20</v>
      </c>
      <c r="AM2" s="7" t="s">
        <v>56</v>
      </c>
      <c r="AN2" s="15"/>
      <c r="AO2" s="9" t="s">
        <v>19</v>
      </c>
      <c r="AP2" s="15" t="s">
        <v>51</v>
      </c>
      <c r="AQ2" s="15" t="s">
        <v>52</v>
      </c>
      <c r="AR2" s="15" t="s">
        <v>53</v>
      </c>
      <c r="AS2" s="15" t="s">
        <v>55</v>
      </c>
      <c r="AT2" s="15" t="s">
        <v>10</v>
      </c>
      <c r="AU2" s="15" t="s">
        <v>20</v>
      </c>
      <c r="AW2" s="9" t="s">
        <v>57</v>
      </c>
      <c r="AX2" s="15"/>
      <c r="AY2" s="9" t="s">
        <v>58</v>
      </c>
      <c r="AZ2" s="15" t="s">
        <v>51</v>
      </c>
      <c r="BA2" s="15" t="s">
        <v>52</v>
      </c>
      <c r="BB2" s="15" t="s">
        <v>53</v>
      </c>
      <c r="BC2" s="15" t="s">
        <v>55</v>
      </c>
      <c r="BD2" s="15" t="s">
        <v>10</v>
      </c>
      <c r="BE2" s="15" t="s">
        <v>20</v>
      </c>
    </row>
    <row r="3" spans="1:57" x14ac:dyDescent="0.35">
      <c r="A3" s="21"/>
      <c r="B3" s="17"/>
      <c r="C3" s="17"/>
      <c r="D3" s="17"/>
      <c r="E3" s="17"/>
      <c r="F3" s="17"/>
      <c r="G3" s="17"/>
      <c r="J3" s="17"/>
      <c r="L3" s="17"/>
      <c r="M3" s="17"/>
      <c r="N3" s="17"/>
      <c r="O3" s="17"/>
      <c r="P3" s="17"/>
      <c r="Q3" s="17"/>
      <c r="S3" s="7" t="s">
        <v>83</v>
      </c>
      <c r="T3" s="17"/>
      <c r="V3" s="17"/>
      <c r="W3" s="17"/>
      <c r="X3" s="17"/>
      <c r="Y3" s="17"/>
      <c r="Z3" s="17"/>
      <c r="AA3" s="17"/>
      <c r="AD3" s="17"/>
      <c r="AF3" s="17"/>
      <c r="AG3" s="17"/>
      <c r="AH3" s="17"/>
      <c r="AI3" s="17"/>
      <c r="AJ3" s="17"/>
      <c r="AK3" s="17"/>
      <c r="AN3" s="17"/>
      <c r="AP3" s="17"/>
      <c r="AQ3" s="17"/>
      <c r="AR3" s="17"/>
      <c r="AS3" s="17"/>
      <c r="AT3" s="17"/>
      <c r="AU3" s="17"/>
      <c r="AW3" s="7" t="s">
        <v>83</v>
      </c>
      <c r="AX3" s="17"/>
      <c r="AZ3" s="17"/>
      <c r="BA3" s="17"/>
      <c r="BB3" s="17"/>
      <c r="BC3" s="17"/>
      <c r="BD3" s="17"/>
      <c r="BE3" s="17"/>
    </row>
    <row r="4" spans="1:57" x14ac:dyDescent="0.35">
      <c r="A4" s="8">
        <v>1991</v>
      </c>
    </row>
    <row r="5" spans="1:57" x14ac:dyDescent="0.35">
      <c r="A5" s="8">
        <f>A4+1</f>
        <v>1992</v>
      </c>
      <c r="J5" s="2">
        <v>48.27</v>
      </c>
    </row>
    <row r="6" spans="1:57" x14ac:dyDescent="0.35">
      <c r="A6" s="8">
        <f t="shared" ref="A6:A10" si="0">A5+1</f>
        <v>1993</v>
      </c>
      <c r="J6" s="2">
        <v>86.463999999999999</v>
      </c>
    </row>
    <row r="7" spans="1:57" x14ac:dyDescent="0.35">
      <c r="A7" s="8">
        <f t="shared" si="0"/>
        <v>1994</v>
      </c>
      <c r="J7" s="2">
        <v>102.893</v>
      </c>
    </row>
    <row r="8" spans="1:57" x14ac:dyDescent="0.35">
      <c r="A8" s="8">
        <f t="shared" si="0"/>
        <v>1995</v>
      </c>
      <c r="J8" s="2">
        <v>132.732</v>
      </c>
    </row>
    <row r="9" spans="1:57" x14ac:dyDescent="0.35">
      <c r="A9" s="8">
        <f t="shared" si="0"/>
        <v>1996</v>
      </c>
      <c r="J9" s="2">
        <v>159.762</v>
      </c>
    </row>
    <row r="10" spans="1:57" x14ac:dyDescent="0.35">
      <c r="A10" s="8">
        <f t="shared" si="0"/>
        <v>1997</v>
      </c>
      <c r="J10" s="2">
        <v>123</v>
      </c>
      <c r="AD10" s="2">
        <v>249</v>
      </c>
      <c r="AN10" s="2">
        <v>229</v>
      </c>
    </row>
    <row r="11" spans="1:57" x14ac:dyDescent="0.35">
      <c r="A11" s="8">
        <v>1998</v>
      </c>
      <c r="B11" s="2">
        <v>108.5</v>
      </c>
      <c r="C11" s="2">
        <v>101</v>
      </c>
      <c r="D11" s="2">
        <v>96</v>
      </c>
      <c r="E11" s="2">
        <v>112.5</v>
      </c>
      <c r="F11" s="2">
        <v>105</v>
      </c>
      <c r="G11" s="2">
        <f>AVERAGE(B11:F11)</f>
        <v>104.6</v>
      </c>
      <c r="J11" s="2">
        <v>129</v>
      </c>
      <c r="L11" s="2">
        <f>B11/J11</f>
        <v>0.84108527131782951</v>
      </c>
      <c r="M11" s="2">
        <f>C11/J11</f>
        <v>0.78294573643410847</v>
      </c>
      <c r="N11" s="2">
        <f>D11/J11</f>
        <v>0.7441860465116279</v>
      </c>
      <c r="O11" s="2">
        <f>E11</f>
        <v>112.5</v>
      </c>
      <c r="P11" s="2">
        <f>F11/J11</f>
        <v>0.81395348837209303</v>
      </c>
      <c r="Q11" s="2">
        <f>G11/J11</f>
        <v>0.81085271317829455</v>
      </c>
      <c r="AD11" s="2">
        <v>296</v>
      </c>
      <c r="AF11" s="2">
        <f>B11/AD11</f>
        <v>0.36655405405405406</v>
      </c>
      <c r="AG11" s="2">
        <f>C11/AD11</f>
        <v>0.34121621621621623</v>
      </c>
      <c r="AH11" s="2">
        <f>D11/AD11</f>
        <v>0.32432432432432434</v>
      </c>
      <c r="AI11" s="2">
        <f>E11/AD11</f>
        <v>0.38006756756756754</v>
      </c>
      <c r="AJ11" s="2">
        <f>F11/AD11</f>
        <v>0.35472972972972971</v>
      </c>
      <c r="AK11" s="2">
        <f>G11/AD11</f>
        <v>0.35337837837837838</v>
      </c>
      <c r="AN11" s="2">
        <v>208</v>
      </c>
      <c r="AP11" s="2">
        <f>B11/AN11</f>
        <v>0.52163461538461542</v>
      </c>
      <c r="AQ11" s="2">
        <f>C11/AN11</f>
        <v>0.48557692307692307</v>
      </c>
      <c r="AR11" s="2">
        <f>D11/AN11</f>
        <v>0.46153846153846156</v>
      </c>
      <c r="AS11" s="2">
        <f>E11/AN11</f>
        <v>0.54086538461538458</v>
      </c>
      <c r="AT11" s="2">
        <f>F11/AN11</f>
        <v>0.50480769230769229</v>
      </c>
      <c r="AU11" s="2">
        <f>G11/AN11</f>
        <v>0.50288461538461537</v>
      </c>
    </row>
    <row r="12" spans="1:57" x14ac:dyDescent="0.35">
      <c r="A12" s="8">
        <f>A11+1</f>
        <v>1999</v>
      </c>
      <c r="B12" s="2">
        <v>117.5</v>
      </c>
      <c r="C12" s="2">
        <v>95</v>
      </c>
      <c r="D12" s="2">
        <v>95</v>
      </c>
      <c r="E12" s="2">
        <v>95</v>
      </c>
      <c r="F12" s="2">
        <v>127.5</v>
      </c>
      <c r="G12" s="2">
        <f t="shared" ref="G12:G13" si="1">AVERAGE(B12:F12)</f>
        <v>106</v>
      </c>
      <c r="J12" s="2">
        <v>136</v>
      </c>
      <c r="L12" s="2">
        <f t="shared" ref="L12:L23" si="2">B12/J12</f>
        <v>0.86397058823529416</v>
      </c>
      <c r="M12" s="2">
        <f t="shared" ref="M12:M23" si="3">C12/J12</f>
        <v>0.69852941176470584</v>
      </c>
      <c r="N12" s="2">
        <f t="shared" ref="N12:N23" si="4">D12/J12</f>
        <v>0.69852941176470584</v>
      </c>
      <c r="O12" s="2">
        <f t="shared" ref="O12:O22" si="5">E12</f>
        <v>95</v>
      </c>
      <c r="P12" s="2">
        <f t="shared" ref="P12:P23" si="6">F12/J12</f>
        <v>0.9375</v>
      </c>
      <c r="Q12" s="2">
        <f t="shared" ref="Q12:Q22" si="7">G12/J12</f>
        <v>0.77941176470588236</v>
      </c>
      <c r="AD12" s="2">
        <v>367</v>
      </c>
      <c r="AF12" s="2">
        <f t="shared" ref="AF12:AF23" si="8">B12/AD12</f>
        <v>0.32016348773841963</v>
      </c>
      <c r="AG12" s="2">
        <f t="shared" ref="AG12:AG23" si="9">C12/AD12</f>
        <v>0.25885558583106266</v>
      </c>
      <c r="AH12" s="2">
        <f t="shared" ref="AH12:AH23" si="10">D12/AD12</f>
        <v>0.25885558583106266</v>
      </c>
      <c r="AI12" s="2">
        <f t="shared" ref="AI12:AI23" si="11">E12/AD12</f>
        <v>0.25885558583106266</v>
      </c>
      <c r="AJ12" s="2">
        <f t="shared" ref="AJ12:AJ23" si="12">F12/AD12</f>
        <v>0.3474114441416894</v>
      </c>
      <c r="AK12" s="2">
        <f t="shared" ref="AK12:AK23" si="13">G12/AD12</f>
        <v>0.28882833787465939</v>
      </c>
      <c r="AN12" s="2">
        <v>271</v>
      </c>
      <c r="AP12" s="2">
        <f t="shared" ref="AP12:AP23" si="14">B12/AN12</f>
        <v>0.43357933579335795</v>
      </c>
      <c r="AQ12" s="2">
        <f t="shared" ref="AQ12:AQ23" si="15">C12/AN12</f>
        <v>0.35055350553505538</v>
      </c>
      <c r="AR12" s="2">
        <f t="shared" ref="AR12:AR23" si="16">D12/AN12</f>
        <v>0.35055350553505538</v>
      </c>
      <c r="AS12" s="2">
        <f t="shared" ref="AS12:AS22" si="17">E12/AN12</f>
        <v>0.35055350553505538</v>
      </c>
      <c r="AT12" s="2">
        <f t="shared" ref="AT12:AT23" si="18">F12/AN12</f>
        <v>0.47047970479704798</v>
      </c>
      <c r="AU12" s="2">
        <f t="shared" ref="AU12:AU22" si="19">G12/AN12</f>
        <v>0.39114391143911437</v>
      </c>
    </row>
    <row r="13" spans="1:57" x14ac:dyDescent="0.35">
      <c r="A13" s="8">
        <f t="shared" ref="A13:A25" si="20">A12+1</f>
        <v>2000</v>
      </c>
      <c r="B13" s="2">
        <v>117.5</v>
      </c>
      <c r="C13" s="2">
        <v>87.5</v>
      </c>
      <c r="D13" s="2">
        <v>82.5</v>
      </c>
      <c r="E13" s="2">
        <v>102.5</v>
      </c>
      <c r="F13" s="2">
        <v>135</v>
      </c>
      <c r="G13" s="2">
        <f t="shared" si="1"/>
        <v>105</v>
      </c>
      <c r="J13" s="2">
        <v>96</v>
      </c>
      <c r="L13" s="2">
        <f t="shared" si="2"/>
        <v>1.2239583333333333</v>
      </c>
      <c r="M13" s="2">
        <f t="shared" si="3"/>
        <v>0.91145833333333337</v>
      </c>
      <c r="N13" s="2">
        <f t="shared" si="4"/>
        <v>0.859375</v>
      </c>
      <c r="O13" s="2">
        <f t="shared" si="5"/>
        <v>102.5</v>
      </c>
      <c r="P13" s="2">
        <f t="shared" si="6"/>
        <v>1.40625</v>
      </c>
      <c r="Q13" s="2">
        <f t="shared" si="7"/>
        <v>1.09375</v>
      </c>
      <c r="AD13" s="2">
        <v>318</v>
      </c>
      <c r="AF13" s="2">
        <f t="shared" si="8"/>
        <v>0.36949685534591192</v>
      </c>
      <c r="AG13" s="2">
        <f t="shared" si="9"/>
        <v>0.27515723270440251</v>
      </c>
      <c r="AH13" s="2">
        <f t="shared" si="10"/>
        <v>0.25943396226415094</v>
      </c>
      <c r="AI13" s="2">
        <f t="shared" si="11"/>
        <v>0.32232704402515722</v>
      </c>
      <c r="AJ13" s="2">
        <f t="shared" si="12"/>
        <v>0.42452830188679247</v>
      </c>
      <c r="AK13" s="2">
        <f t="shared" si="13"/>
        <v>0.330188679245283</v>
      </c>
      <c r="AN13" s="2">
        <v>209</v>
      </c>
      <c r="AP13" s="2">
        <f t="shared" si="14"/>
        <v>0.56220095693779903</v>
      </c>
      <c r="AQ13" s="2">
        <f t="shared" si="15"/>
        <v>0.41866028708133973</v>
      </c>
      <c r="AR13" s="2">
        <f t="shared" si="16"/>
        <v>0.39473684210526316</v>
      </c>
      <c r="AS13" s="2">
        <f t="shared" si="17"/>
        <v>0.49043062200956938</v>
      </c>
      <c r="AT13" s="2">
        <f t="shared" si="18"/>
        <v>0.64593301435406703</v>
      </c>
      <c r="AU13" s="2">
        <f t="shared" si="19"/>
        <v>0.50239234449760761</v>
      </c>
    </row>
    <row r="14" spans="1:57" x14ac:dyDescent="0.35">
      <c r="A14" s="8">
        <f t="shared" si="20"/>
        <v>2001</v>
      </c>
      <c r="J14" s="2">
        <v>105</v>
      </c>
      <c r="AD14" s="2">
        <v>301</v>
      </c>
      <c r="AN14" s="2">
        <v>206</v>
      </c>
    </row>
    <row r="15" spans="1:57" x14ac:dyDescent="0.35">
      <c r="A15" s="8">
        <f t="shared" si="20"/>
        <v>2002</v>
      </c>
      <c r="B15" s="2">
        <v>100</v>
      </c>
      <c r="C15" s="2">
        <v>80</v>
      </c>
      <c r="D15" s="2">
        <v>76</v>
      </c>
      <c r="G15" s="2">
        <f>AVERAGE(B15:F15)</f>
        <v>85.333333333333329</v>
      </c>
      <c r="J15" s="2">
        <v>119</v>
      </c>
      <c r="L15" s="2">
        <f t="shared" si="2"/>
        <v>0.84033613445378152</v>
      </c>
      <c r="M15" s="2">
        <f t="shared" si="3"/>
        <v>0.67226890756302526</v>
      </c>
      <c r="N15" s="2">
        <f t="shared" si="4"/>
        <v>0.6386554621848739</v>
      </c>
      <c r="Q15" s="2">
        <f>G15/J15</f>
        <v>0.71708683473389356</v>
      </c>
      <c r="AD15" s="2">
        <v>323</v>
      </c>
      <c r="AF15" s="2">
        <f t="shared" si="8"/>
        <v>0.30959752321981426</v>
      </c>
      <c r="AG15" s="2">
        <f t="shared" si="9"/>
        <v>0.24767801857585139</v>
      </c>
      <c r="AH15" s="2">
        <f>D15/AD15</f>
        <v>0.23529411764705882</v>
      </c>
      <c r="AK15" s="2">
        <f>G15/AD15</f>
        <v>0.26418988648090813</v>
      </c>
      <c r="AN15" s="2">
        <v>211</v>
      </c>
      <c r="AP15" s="2">
        <f t="shared" si="14"/>
        <v>0.47393364928909953</v>
      </c>
      <c r="AQ15" s="2">
        <f t="shared" si="15"/>
        <v>0.37914691943127959</v>
      </c>
      <c r="AR15" s="2">
        <f t="shared" si="16"/>
        <v>0.36018957345971564</v>
      </c>
      <c r="AU15" s="2">
        <f>G15/AN15</f>
        <v>0.40442338072669826</v>
      </c>
    </row>
    <row r="16" spans="1:57" x14ac:dyDescent="0.35">
      <c r="A16" s="8">
        <f t="shared" si="20"/>
        <v>2003</v>
      </c>
      <c r="B16" s="2">
        <v>155</v>
      </c>
      <c r="C16" s="2">
        <v>131.5</v>
      </c>
      <c r="D16" s="2">
        <v>131.6</v>
      </c>
      <c r="E16" s="2">
        <v>125</v>
      </c>
      <c r="G16" s="2">
        <f t="shared" ref="G16" si="21">AVERAGE(B16:F16)</f>
        <v>135.77500000000001</v>
      </c>
      <c r="J16" s="2">
        <v>156</v>
      </c>
      <c r="L16" s="2">
        <f t="shared" si="2"/>
        <v>0.99358974358974361</v>
      </c>
      <c r="M16" s="2">
        <f t="shared" si="3"/>
        <v>0.84294871794871795</v>
      </c>
      <c r="N16" s="2">
        <f t="shared" si="4"/>
        <v>0.84358974358974359</v>
      </c>
      <c r="O16" s="2">
        <f>E16</f>
        <v>125</v>
      </c>
      <c r="Q16" s="2">
        <f>G16/J16</f>
        <v>0.87035256410256412</v>
      </c>
      <c r="AD16" s="2">
        <v>333</v>
      </c>
      <c r="AF16" s="2">
        <f t="shared" si="8"/>
        <v>0.46546546546546547</v>
      </c>
      <c r="AG16" s="2">
        <f t="shared" si="9"/>
        <v>0.39489489489489488</v>
      </c>
      <c r="AH16" s="2">
        <f t="shared" si="10"/>
        <v>0.39519519519519519</v>
      </c>
      <c r="AI16" s="2">
        <f t="shared" si="11"/>
        <v>0.37537537537537535</v>
      </c>
      <c r="AK16" s="2">
        <f>G16/AD16</f>
        <v>0.40773273273273275</v>
      </c>
      <c r="AN16" s="2">
        <v>253</v>
      </c>
      <c r="AP16" s="2">
        <f t="shared" si="14"/>
        <v>0.61264822134387353</v>
      </c>
      <c r="AQ16" s="2">
        <f t="shared" si="15"/>
        <v>0.51976284584980237</v>
      </c>
      <c r="AR16" s="2">
        <f t="shared" si="16"/>
        <v>0.52015810276679841</v>
      </c>
      <c r="AS16" s="2">
        <f t="shared" si="17"/>
        <v>0.49407114624505927</v>
      </c>
      <c r="AU16" s="2">
        <f>G16/AN16</f>
        <v>0.53666007905138347</v>
      </c>
    </row>
    <row r="17" spans="1:47" x14ac:dyDescent="0.35">
      <c r="A17" s="8">
        <f t="shared" si="20"/>
        <v>2004</v>
      </c>
      <c r="B17" s="2">
        <v>243</v>
      </c>
      <c r="C17" s="2">
        <v>188</v>
      </c>
      <c r="D17" s="2">
        <v>180</v>
      </c>
      <c r="E17" s="2">
        <v>160.57249999999999</v>
      </c>
      <c r="F17" s="2">
        <v>187.54</v>
      </c>
      <c r="G17" s="2">
        <f>AVERAGE(B17:F17)</f>
        <v>191.82249999999999</v>
      </c>
      <c r="J17" s="2">
        <v>180</v>
      </c>
      <c r="L17" s="2">
        <f t="shared" si="2"/>
        <v>1.35</v>
      </c>
      <c r="M17" s="2">
        <f t="shared" si="3"/>
        <v>1.0444444444444445</v>
      </c>
      <c r="N17" s="2">
        <f t="shared" si="4"/>
        <v>1</v>
      </c>
      <c r="O17" s="2">
        <f t="shared" si="5"/>
        <v>160.57249999999999</v>
      </c>
      <c r="P17" s="2">
        <f t="shared" si="6"/>
        <v>1.0418888888888889</v>
      </c>
      <c r="Q17" s="2">
        <f t="shared" si="7"/>
        <v>1.0656805555555555</v>
      </c>
      <c r="AD17" s="2">
        <v>337</v>
      </c>
      <c r="AF17" s="2">
        <f t="shared" si="8"/>
        <v>0.72106824925816027</v>
      </c>
      <c r="AG17" s="2">
        <f t="shared" si="9"/>
        <v>0.55786350148367958</v>
      </c>
      <c r="AH17" s="2">
        <f t="shared" si="10"/>
        <v>0.53412462908011871</v>
      </c>
      <c r="AI17" s="2">
        <f t="shared" si="11"/>
        <v>0.47647626112759639</v>
      </c>
      <c r="AJ17" s="2">
        <f t="shared" si="12"/>
        <v>0.55649851632047476</v>
      </c>
      <c r="AK17" s="2">
        <f t="shared" si="13"/>
        <v>0.56920623145400595</v>
      </c>
      <c r="AN17" s="2">
        <v>260</v>
      </c>
      <c r="AP17" s="2">
        <f t="shared" si="14"/>
        <v>0.93461538461538463</v>
      </c>
      <c r="AQ17" s="2">
        <f t="shared" si="15"/>
        <v>0.72307692307692306</v>
      </c>
      <c r="AR17" s="2">
        <f t="shared" si="16"/>
        <v>0.69230769230769229</v>
      </c>
      <c r="AS17" s="2">
        <f t="shared" si="17"/>
        <v>0.61758653846153844</v>
      </c>
      <c r="AT17" s="2">
        <f t="shared" si="18"/>
        <v>0.72130769230769232</v>
      </c>
      <c r="AU17" s="2">
        <f t="shared" si="19"/>
        <v>0.73777884615384615</v>
      </c>
    </row>
    <row r="18" spans="1:47" x14ac:dyDescent="0.35">
      <c r="A18" s="8">
        <f t="shared" si="20"/>
        <v>2005</v>
      </c>
      <c r="B18" s="2">
        <v>235</v>
      </c>
      <c r="C18" s="2">
        <v>220</v>
      </c>
      <c r="D18" s="2">
        <v>190</v>
      </c>
      <c r="E18" s="2">
        <v>190</v>
      </c>
      <c r="F18" s="2">
        <v>224</v>
      </c>
      <c r="G18" s="2">
        <f t="shared" ref="G18:G25" si="22">AVERAGE(B18:F18)</f>
        <v>211.8</v>
      </c>
      <c r="J18" s="2">
        <v>178.36679999999998</v>
      </c>
      <c r="L18" s="2">
        <f t="shared" si="2"/>
        <v>1.317509760785079</v>
      </c>
      <c r="M18" s="2">
        <f t="shared" si="3"/>
        <v>1.233413393075393</v>
      </c>
      <c r="N18" s="2">
        <f t="shared" si="4"/>
        <v>1.0652206576560213</v>
      </c>
      <c r="O18" s="2">
        <f t="shared" si="5"/>
        <v>190</v>
      </c>
      <c r="P18" s="2">
        <f t="shared" si="6"/>
        <v>1.2558390911313093</v>
      </c>
      <c r="Q18" s="2">
        <f t="shared" si="7"/>
        <v>1.1874407120607648</v>
      </c>
      <c r="AD18" s="2">
        <v>333.94229999999999</v>
      </c>
      <c r="AF18" s="2">
        <f t="shared" si="8"/>
        <v>0.70371438419152055</v>
      </c>
      <c r="AG18" s="2">
        <f t="shared" si="9"/>
        <v>0.65879644477504051</v>
      </c>
      <c r="AH18" s="2">
        <f t="shared" si="10"/>
        <v>0.56896056594208044</v>
      </c>
      <c r="AI18" s="2">
        <f t="shared" si="11"/>
        <v>0.56896056594208044</v>
      </c>
      <c r="AJ18" s="2">
        <f t="shared" si="12"/>
        <v>0.67077456195276852</v>
      </c>
      <c r="AK18" s="2">
        <f t="shared" si="13"/>
        <v>0.63424130456069816</v>
      </c>
      <c r="AN18" s="2">
        <v>257.64100000000002</v>
      </c>
      <c r="AP18" s="2">
        <f t="shared" si="14"/>
        <v>0.91212190606308774</v>
      </c>
      <c r="AQ18" s="2">
        <f t="shared" si="15"/>
        <v>0.85390135886757146</v>
      </c>
      <c r="AR18" s="2">
        <f t="shared" si="16"/>
        <v>0.73746026447653901</v>
      </c>
      <c r="AS18" s="2">
        <f t="shared" si="17"/>
        <v>0.73746026447653901</v>
      </c>
      <c r="AT18" s="2">
        <f t="shared" si="18"/>
        <v>0.86942683811970911</v>
      </c>
      <c r="AU18" s="2">
        <f t="shared" si="19"/>
        <v>0.82207412640068933</v>
      </c>
    </row>
    <row r="19" spans="1:47" x14ac:dyDescent="0.35">
      <c r="A19" s="8">
        <f t="shared" si="20"/>
        <v>2006</v>
      </c>
      <c r="B19" s="2">
        <v>260</v>
      </c>
      <c r="C19" s="2">
        <v>235</v>
      </c>
      <c r="D19" s="2">
        <v>205</v>
      </c>
      <c r="E19" s="2">
        <v>200</v>
      </c>
      <c r="F19" s="2">
        <v>235</v>
      </c>
      <c r="G19" s="2">
        <f t="shared" si="22"/>
        <v>227</v>
      </c>
      <c r="J19" s="2">
        <v>268</v>
      </c>
      <c r="L19" s="2">
        <f t="shared" si="2"/>
        <v>0.97014925373134331</v>
      </c>
      <c r="M19" s="2">
        <f t="shared" si="3"/>
        <v>0.87686567164179108</v>
      </c>
      <c r="N19" s="2">
        <f t="shared" si="4"/>
        <v>0.7649253731343284</v>
      </c>
      <c r="O19" s="2">
        <f t="shared" si="5"/>
        <v>200</v>
      </c>
      <c r="P19" s="2">
        <f t="shared" si="6"/>
        <v>0.87686567164179108</v>
      </c>
      <c r="Q19" s="2">
        <f t="shared" si="7"/>
        <v>0.84701492537313428</v>
      </c>
      <c r="AD19" s="2">
        <v>386</v>
      </c>
      <c r="AF19" s="2">
        <f t="shared" si="8"/>
        <v>0.67357512953367871</v>
      </c>
      <c r="AG19" s="2">
        <f t="shared" si="9"/>
        <v>0.60880829015544047</v>
      </c>
      <c r="AH19" s="2">
        <f t="shared" si="10"/>
        <v>0.5310880829015544</v>
      </c>
      <c r="AI19" s="2">
        <f t="shared" si="11"/>
        <v>0.51813471502590669</v>
      </c>
      <c r="AJ19" s="2">
        <f t="shared" si="12"/>
        <v>0.60880829015544047</v>
      </c>
      <c r="AK19" s="2">
        <f t="shared" si="13"/>
        <v>0.58808290155440412</v>
      </c>
      <c r="AN19" s="2">
        <v>555</v>
      </c>
      <c r="AP19" s="2">
        <f t="shared" si="14"/>
        <v>0.46846846846846846</v>
      </c>
      <c r="AQ19" s="2">
        <f t="shared" si="15"/>
        <v>0.42342342342342343</v>
      </c>
      <c r="AR19" s="2">
        <f t="shared" si="16"/>
        <v>0.36936936936936937</v>
      </c>
      <c r="AS19" s="2">
        <f t="shared" si="17"/>
        <v>0.36036036036036034</v>
      </c>
      <c r="AT19" s="2">
        <f t="shared" si="18"/>
        <v>0.42342342342342343</v>
      </c>
      <c r="AU19" s="2">
        <f t="shared" si="19"/>
        <v>0.40900900900900899</v>
      </c>
    </row>
    <row r="20" spans="1:47" x14ac:dyDescent="0.35">
      <c r="A20" s="8">
        <f t="shared" si="20"/>
        <v>2007</v>
      </c>
      <c r="B20" s="2">
        <v>407.52</v>
      </c>
      <c r="C20" s="2">
        <v>339.44</v>
      </c>
      <c r="D20" s="2">
        <v>241.86</v>
      </c>
      <c r="E20" s="2">
        <v>332</v>
      </c>
      <c r="F20" s="2">
        <v>303.39999999999998</v>
      </c>
      <c r="G20" s="2">
        <f t="shared" si="22"/>
        <v>324.84400000000005</v>
      </c>
      <c r="J20" s="2">
        <v>180</v>
      </c>
      <c r="L20" s="2">
        <f t="shared" si="2"/>
        <v>2.2639999999999998</v>
      </c>
      <c r="M20" s="2">
        <f t="shared" si="3"/>
        <v>1.8857777777777778</v>
      </c>
      <c r="N20" s="2">
        <f t="shared" si="4"/>
        <v>1.3436666666666668</v>
      </c>
      <c r="O20" s="2">
        <f t="shared" si="5"/>
        <v>332</v>
      </c>
      <c r="P20" s="2">
        <f t="shared" si="6"/>
        <v>1.6855555555555555</v>
      </c>
      <c r="Q20" s="2">
        <f t="shared" si="7"/>
        <v>1.8046888888888892</v>
      </c>
      <c r="AD20" s="2">
        <v>351</v>
      </c>
      <c r="AF20" s="2">
        <f t="shared" si="8"/>
        <v>1.161025641025641</v>
      </c>
      <c r="AG20" s="2">
        <f t="shared" si="9"/>
        <v>0.96706552706552706</v>
      </c>
      <c r="AH20" s="2">
        <f t="shared" si="10"/>
        <v>0.6890598290598291</v>
      </c>
      <c r="AI20" s="2">
        <f t="shared" si="11"/>
        <v>0.94586894586894588</v>
      </c>
      <c r="AJ20" s="2">
        <f t="shared" si="12"/>
        <v>0.86438746438746428</v>
      </c>
      <c r="AK20" s="2">
        <f t="shared" si="13"/>
        <v>0.92548148148148157</v>
      </c>
      <c r="AN20" s="2">
        <v>238</v>
      </c>
      <c r="AP20" s="2">
        <f t="shared" si="14"/>
        <v>1.7122689075630251</v>
      </c>
      <c r="AQ20" s="2">
        <f t="shared" si="15"/>
        <v>1.4262184873949579</v>
      </c>
      <c r="AR20" s="2">
        <f t="shared" si="16"/>
        <v>1.016218487394958</v>
      </c>
      <c r="AS20" s="2">
        <f t="shared" si="17"/>
        <v>1.3949579831932772</v>
      </c>
      <c r="AT20" s="2">
        <f t="shared" si="18"/>
        <v>1.2747899159663865</v>
      </c>
      <c r="AU20" s="2">
        <f t="shared" si="19"/>
        <v>1.3648907563025212</v>
      </c>
    </row>
    <row r="21" spans="1:47" x14ac:dyDescent="0.35">
      <c r="A21" s="8">
        <f t="shared" si="20"/>
        <v>2008</v>
      </c>
      <c r="B21" s="2">
        <v>950</v>
      </c>
      <c r="C21" s="2">
        <v>600</v>
      </c>
      <c r="D21" s="2">
        <v>450</v>
      </c>
      <c r="E21" s="2">
        <v>850</v>
      </c>
      <c r="F21" s="2">
        <v>600</v>
      </c>
      <c r="G21" s="2">
        <f t="shared" si="22"/>
        <v>690</v>
      </c>
      <c r="J21" s="2">
        <v>317</v>
      </c>
      <c r="L21" s="2">
        <f t="shared" si="2"/>
        <v>2.9968454258675079</v>
      </c>
      <c r="M21" s="2">
        <f t="shared" si="3"/>
        <v>1.8927444794952681</v>
      </c>
      <c r="N21" s="2">
        <f t="shared" si="4"/>
        <v>1.4195583596214512</v>
      </c>
      <c r="O21" s="2">
        <f t="shared" si="5"/>
        <v>850</v>
      </c>
      <c r="P21" s="2">
        <f t="shared" si="6"/>
        <v>1.8927444794952681</v>
      </c>
      <c r="Q21" s="2">
        <f t="shared" si="7"/>
        <v>2.1766561514195581</v>
      </c>
      <c r="AD21" s="2">
        <v>578</v>
      </c>
      <c r="AF21" s="2">
        <f t="shared" si="8"/>
        <v>1.6435986159169551</v>
      </c>
      <c r="AG21" s="2">
        <f t="shared" si="9"/>
        <v>1.0380622837370241</v>
      </c>
      <c r="AH21" s="2">
        <f t="shared" si="10"/>
        <v>0.77854671280276821</v>
      </c>
      <c r="AI21" s="2">
        <f t="shared" si="11"/>
        <v>1.4705882352941178</v>
      </c>
      <c r="AJ21" s="2">
        <f t="shared" si="12"/>
        <v>1.0380622837370241</v>
      </c>
      <c r="AK21" s="2">
        <f t="shared" si="13"/>
        <v>1.1937716262975779</v>
      </c>
      <c r="AN21" s="2">
        <v>457</v>
      </c>
      <c r="AP21" s="2">
        <f t="shared" si="14"/>
        <v>2.0787746170678338</v>
      </c>
      <c r="AQ21" s="2">
        <f t="shared" si="15"/>
        <v>1.3129102844638949</v>
      </c>
      <c r="AR21" s="2">
        <f t="shared" si="16"/>
        <v>0.98468271334792123</v>
      </c>
      <c r="AS21" s="2">
        <f t="shared" si="17"/>
        <v>1.8599562363238511</v>
      </c>
      <c r="AT21" s="2">
        <f t="shared" si="18"/>
        <v>1.3129102844638949</v>
      </c>
      <c r="AU21" s="2">
        <f t="shared" si="19"/>
        <v>1.5098468271334793</v>
      </c>
    </row>
    <row r="22" spans="1:47" x14ac:dyDescent="0.35">
      <c r="A22" s="8">
        <f t="shared" si="20"/>
        <v>2009</v>
      </c>
      <c r="B22" s="2">
        <v>450</v>
      </c>
      <c r="C22" s="2">
        <v>300</v>
      </c>
      <c r="D22" s="2">
        <v>280</v>
      </c>
      <c r="E22" s="2">
        <v>400</v>
      </c>
      <c r="F22" s="2">
        <v>390</v>
      </c>
      <c r="G22" s="2">
        <f t="shared" si="22"/>
        <v>364</v>
      </c>
      <c r="J22" s="2">
        <v>373</v>
      </c>
      <c r="L22" s="2">
        <f t="shared" si="2"/>
        <v>1.2064343163538873</v>
      </c>
      <c r="M22" s="2">
        <f t="shared" si="3"/>
        <v>0.80428954423592491</v>
      </c>
      <c r="N22" s="2">
        <f t="shared" si="4"/>
        <v>0.75067024128686322</v>
      </c>
      <c r="O22" s="2">
        <f t="shared" si="5"/>
        <v>400</v>
      </c>
      <c r="P22" s="2">
        <f t="shared" si="6"/>
        <v>1.0455764075067024</v>
      </c>
      <c r="Q22" s="2">
        <f t="shared" si="7"/>
        <v>0.97587131367292224</v>
      </c>
      <c r="AD22" s="2">
        <v>615</v>
      </c>
      <c r="AF22" s="2">
        <f t="shared" si="8"/>
        <v>0.73170731707317072</v>
      </c>
      <c r="AG22" s="2">
        <f t="shared" si="9"/>
        <v>0.48780487804878048</v>
      </c>
      <c r="AH22" s="2">
        <f t="shared" si="10"/>
        <v>0.45528455284552843</v>
      </c>
      <c r="AI22" s="2">
        <f t="shared" si="11"/>
        <v>0.65040650406504064</v>
      </c>
      <c r="AJ22" s="2">
        <f t="shared" si="12"/>
        <v>0.63414634146341464</v>
      </c>
      <c r="AK22" s="2">
        <f t="shared" si="13"/>
        <v>0.59186991869918704</v>
      </c>
      <c r="AN22" s="2">
        <v>466</v>
      </c>
      <c r="AP22" s="2">
        <f t="shared" si="14"/>
        <v>0.96566523605150212</v>
      </c>
      <c r="AQ22" s="2">
        <f t="shared" si="15"/>
        <v>0.64377682403433478</v>
      </c>
      <c r="AR22" s="2">
        <f t="shared" si="16"/>
        <v>0.60085836909871249</v>
      </c>
      <c r="AS22" s="2">
        <f t="shared" si="17"/>
        <v>0.85836909871244638</v>
      </c>
      <c r="AT22" s="2">
        <f t="shared" si="18"/>
        <v>0.83690987124463523</v>
      </c>
      <c r="AU22" s="2">
        <f t="shared" si="19"/>
        <v>0.7811158798283262</v>
      </c>
    </row>
    <row r="23" spans="1:47" x14ac:dyDescent="0.35">
      <c r="A23" s="8">
        <f t="shared" si="20"/>
        <v>2010</v>
      </c>
      <c r="B23" s="2">
        <v>570</v>
      </c>
      <c r="C23" s="2">
        <v>380</v>
      </c>
      <c r="D23" s="2">
        <v>360</v>
      </c>
      <c r="F23" s="2">
        <v>490</v>
      </c>
      <c r="G23" s="2">
        <f t="shared" si="22"/>
        <v>450</v>
      </c>
      <c r="J23" s="2">
        <v>421</v>
      </c>
      <c r="L23" s="2">
        <f t="shared" si="2"/>
        <v>1.3539192399049882</v>
      </c>
      <c r="M23" s="2">
        <f t="shared" si="3"/>
        <v>0.90261282660332542</v>
      </c>
      <c r="N23" s="2">
        <f t="shared" si="4"/>
        <v>0.85510688836104509</v>
      </c>
      <c r="P23" s="2">
        <f t="shared" si="6"/>
        <v>1.1638954869358671</v>
      </c>
      <c r="Q23" s="2">
        <f>G23/J23</f>
        <v>1.0688836104513064</v>
      </c>
      <c r="AD23" s="2">
        <v>726</v>
      </c>
      <c r="AF23" s="2">
        <f t="shared" si="8"/>
        <v>0.78512396694214881</v>
      </c>
      <c r="AG23" s="2">
        <f t="shared" si="9"/>
        <v>0.52341597796143247</v>
      </c>
      <c r="AH23" s="2">
        <f t="shared" si="10"/>
        <v>0.49586776859504134</v>
      </c>
      <c r="AI23" s="2">
        <f t="shared" si="11"/>
        <v>0</v>
      </c>
      <c r="AJ23" s="2">
        <f t="shared" si="12"/>
        <v>0.67493112947658407</v>
      </c>
      <c r="AK23" s="2">
        <f t="shared" si="13"/>
        <v>0.6198347107438017</v>
      </c>
      <c r="AN23" s="2">
        <v>583</v>
      </c>
      <c r="AP23" s="2">
        <f t="shared" si="14"/>
        <v>0.97770154373927964</v>
      </c>
      <c r="AQ23" s="2">
        <f t="shared" si="15"/>
        <v>0.65180102915951976</v>
      </c>
      <c r="AR23" s="2">
        <f t="shared" si="16"/>
        <v>0.61749571183533447</v>
      </c>
      <c r="AT23" s="2">
        <f t="shared" si="18"/>
        <v>0.84048027444253859</v>
      </c>
      <c r="AU23" s="2">
        <f>G23/AN23</f>
        <v>0.77186963979416812</v>
      </c>
    </row>
    <row r="24" spans="1:47" x14ac:dyDescent="0.35">
      <c r="A24" s="8">
        <f t="shared" si="20"/>
        <v>2011</v>
      </c>
      <c r="B24" s="2">
        <v>680</v>
      </c>
      <c r="C24" s="2">
        <v>600</v>
      </c>
      <c r="D24" s="2">
        <v>450</v>
      </c>
      <c r="E24" s="2">
        <v>540</v>
      </c>
      <c r="F24" s="2">
        <v>530</v>
      </c>
      <c r="G24" s="2">
        <f>AVERAGE(B24:F24)</f>
        <v>560</v>
      </c>
    </row>
    <row r="25" spans="1:47" x14ac:dyDescent="0.35">
      <c r="A25" s="8">
        <f t="shared" si="20"/>
        <v>2012</v>
      </c>
      <c r="B25" s="2">
        <v>660</v>
      </c>
      <c r="C25" s="2">
        <v>550</v>
      </c>
      <c r="D25" s="2">
        <v>450</v>
      </c>
      <c r="E25" s="2">
        <v>550</v>
      </c>
      <c r="F25" s="2">
        <v>570</v>
      </c>
      <c r="G25" s="2">
        <f t="shared" si="22"/>
        <v>556</v>
      </c>
    </row>
    <row r="26" spans="1:47" x14ac:dyDescent="0.35">
      <c r="A26" s="8">
        <v>2013</v>
      </c>
    </row>
    <row r="27" spans="1:47" x14ac:dyDescent="0.35">
      <c r="A27" s="8">
        <v>2014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3"/>
  <sheetViews>
    <sheetView zoomScaleNormal="100" workbookViewId="0">
      <pane xSplit="9" ySplit="18" topLeftCell="K22" activePane="bottomRight" state="frozen"/>
      <selection pane="topRight" activeCell="J1" sqref="J1"/>
      <selection pane="bottomLeft" activeCell="A19" sqref="A19"/>
      <selection pane="bottomRight"/>
    </sheetView>
  </sheetViews>
  <sheetFormatPr defaultColWidth="9.08984375" defaultRowHeight="14.5" x14ac:dyDescent="0.35"/>
  <cols>
    <col min="1" max="1" width="9.08984375" style="8"/>
    <col min="2" max="5" width="9.08984375" style="2" hidden="1" customWidth="1"/>
    <col min="6" max="10" width="9.08984375" style="2" customWidth="1"/>
    <col min="11" max="11" width="9.08984375" style="7" customWidth="1"/>
    <col min="12" max="12" width="9.08984375" style="2" customWidth="1"/>
    <col min="13" max="13" width="9.08984375" style="7" customWidth="1"/>
    <col min="14" max="18" width="9.08984375" style="2" customWidth="1"/>
    <col min="19" max="19" width="9.08984375" style="7"/>
    <col min="20" max="20" width="9.08984375" style="2"/>
    <col min="21" max="21" width="9.08984375" style="7"/>
    <col min="22" max="24" width="9.08984375" style="2" customWidth="1"/>
    <col min="25" max="16384" width="9.08984375" style="2"/>
  </cols>
  <sheetData>
    <row r="1" spans="1:25" x14ac:dyDescent="0.35">
      <c r="A1" s="18"/>
      <c r="B1" s="13" t="s">
        <v>26</v>
      </c>
      <c r="C1" s="13"/>
      <c r="D1" s="13"/>
      <c r="E1" s="14"/>
      <c r="F1" s="13" t="s">
        <v>46</v>
      </c>
      <c r="G1" s="13"/>
      <c r="H1" s="13"/>
      <c r="I1" s="13"/>
      <c r="K1" s="13" t="s">
        <v>21</v>
      </c>
      <c r="L1" s="13"/>
      <c r="M1" s="13" t="s">
        <v>22</v>
      </c>
      <c r="N1" s="13"/>
      <c r="O1" s="13"/>
      <c r="P1" s="13"/>
      <c r="Q1" s="13"/>
      <c r="S1" s="13" t="s">
        <v>21</v>
      </c>
      <c r="T1" s="13"/>
      <c r="U1" s="13" t="s">
        <v>22</v>
      </c>
      <c r="V1" s="13"/>
      <c r="W1" s="13"/>
      <c r="X1" s="13"/>
      <c r="Y1" s="13"/>
    </row>
    <row r="2" spans="1:25" x14ac:dyDescent="0.35">
      <c r="A2" s="19" t="s">
        <v>0</v>
      </c>
      <c r="B2" s="15" t="s">
        <v>36</v>
      </c>
      <c r="C2" s="15" t="s">
        <v>61</v>
      </c>
      <c r="D2" s="15" t="s">
        <v>49</v>
      </c>
      <c r="E2" s="14"/>
      <c r="F2" s="15" t="s">
        <v>36</v>
      </c>
      <c r="G2" s="15" t="s">
        <v>61</v>
      </c>
      <c r="H2" s="15" t="s">
        <v>49</v>
      </c>
      <c r="I2" s="15" t="s">
        <v>24</v>
      </c>
      <c r="K2" s="7" t="s">
        <v>16</v>
      </c>
      <c r="L2" s="15"/>
      <c r="M2" s="7" t="s">
        <v>16</v>
      </c>
      <c r="N2" s="15" t="s">
        <v>62</v>
      </c>
      <c r="O2" s="15" t="s">
        <v>63</v>
      </c>
      <c r="P2" s="15" t="s">
        <v>64</v>
      </c>
      <c r="Q2" s="15" t="s">
        <v>20</v>
      </c>
      <c r="S2" s="7" t="s">
        <v>17</v>
      </c>
      <c r="T2" s="15"/>
      <c r="U2" s="7" t="s">
        <v>17</v>
      </c>
      <c r="V2" s="15" t="s">
        <v>62</v>
      </c>
      <c r="W2" s="15" t="s">
        <v>63</v>
      </c>
      <c r="X2" s="15" t="s">
        <v>64</v>
      </c>
      <c r="Y2" s="15" t="s">
        <v>67</v>
      </c>
    </row>
    <row r="3" spans="1:25" x14ac:dyDescent="0.35">
      <c r="A3" s="21"/>
      <c r="B3" s="17"/>
      <c r="C3" s="17"/>
      <c r="D3" s="17"/>
      <c r="F3" s="17"/>
      <c r="G3" s="17"/>
      <c r="H3" s="17"/>
      <c r="I3" s="17"/>
      <c r="L3" s="17"/>
      <c r="N3" s="17"/>
      <c r="O3" s="17"/>
      <c r="P3" s="17"/>
      <c r="Q3" s="17"/>
      <c r="T3" s="17"/>
      <c r="V3" s="17"/>
      <c r="W3" s="17"/>
      <c r="X3" s="17"/>
      <c r="Y3" s="17"/>
    </row>
    <row r="4" spans="1:25" hidden="1" x14ac:dyDescent="0.35">
      <c r="A4" s="8">
        <v>1990</v>
      </c>
      <c r="B4" s="2">
        <v>45</v>
      </c>
      <c r="C4" s="2">
        <v>40.700000000000003</v>
      </c>
      <c r="D4" s="2">
        <v>42</v>
      </c>
      <c r="F4" s="2">
        <f>B4/50</f>
        <v>0.9</v>
      </c>
      <c r="G4" s="2">
        <f>C4/50</f>
        <v>0.81400000000000006</v>
      </c>
      <c r="H4" s="2">
        <f>D4/50</f>
        <v>0.84</v>
      </c>
    </row>
    <row r="5" spans="1:25" hidden="1" x14ac:dyDescent="0.35">
      <c r="A5" s="8">
        <f>A4+1</f>
        <v>1991</v>
      </c>
      <c r="B5" s="2">
        <v>50</v>
      </c>
      <c r="C5" s="2">
        <v>45</v>
      </c>
      <c r="D5" s="2">
        <v>48</v>
      </c>
      <c r="F5" s="2">
        <f t="shared" ref="F5:F18" si="0">B5/50</f>
        <v>1</v>
      </c>
      <c r="G5" s="2">
        <f t="shared" ref="G5:G18" si="1">C5/50</f>
        <v>0.9</v>
      </c>
      <c r="H5" s="2">
        <f t="shared" ref="H5:H17" si="2">D5/50</f>
        <v>0.96</v>
      </c>
    </row>
    <row r="6" spans="1:25" hidden="1" x14ac:dyDescent="0.35">
      <c r="A6" s="8">
        <f t="shared" ref="A6:A18" si="3">A5+1</f>
        <v>1992</v>
      </c>
      <c r="B6" s="2">
        <v>70</v>
      </c>
      <c r="C6" s="2">
        <v>60.8</v>
      </c>
      <c r="D6" s="2">
        <v>69.400000000000006</v>
      </c>
      <c r="F6" s="2">
        <f t="shared" si="0"/>
        <v>1.4</v>
      </c>
      <c r="G6" s="2">
        <f t="shared" si="1"/>
        <v>1.216</v>
      </c>
      <c r="H6" s="2">
        <f t="shared" si="2"/>
        <v>1.3880000000000001</v>
      </c>
    </row>
    <row r="7" spans="1:25" hidden="1" x14ac:dyDescent="0.35">
      <c r="A7" s="8">
        <f t="shared" si="3"/>
        <v>1993</v>
      </c>
      <c r="B7" s="2">
        <v>70</v>
      </c>
      <c r="C7" s="2">
        <v>60.8</v>
      </c>
      <c r="D7" s="2">
        <v>69.400000000000006</v>
      </c>
      <c r="F7" s="2">
        <f t="shared" si="0"/>
        <v>1.4</v>
      </c>
      <c r="G7" s="2">
        <f t="shared" si="1"/>
        <v>1.216</v>
      </c>
      <c r="H7" s="2">
        <f t="shared" si="2"/>
        <v>1.3880000000000001</v>
      </c>
    </row>
    <row r="8" spans="1:25" hidden="1" x14ac:dyDescent="0.35">
      <c r="A8" s="8">
        <f t="shared" si="3"/>
        <v>1994</v>
      </c>
      <c r="B8" s="2">
        <v>108.96</v>
      </c>
      <c r="C8" s="2">
        <v>86.21</v>
      </c>
      <c r="D8" s="2">
        <v>107.82</v>
      </c>
      <c r="F8" s="2">
        <f t="shared" si="0"/>
        <v>2.1791999999999998</v>
      </c>
      <c r="G8" s="2">
        <f t="shared" si="1"/>
        <v>1.7242</v>
      </c>
      <c r="H8" s="2">
        <f t="shared" si="2"/>
        <v>2.1563999999999997</v>
      </c>
    </row>
    <row r="9" spans="1:25" hidden="1" x14ac:dyDescent="0.35">
      <c r="A9" s="8">
        <f t="shared" si="3"/>
        <v>1995</v>
      </c>
      <c r="B9" s="2">
        <v>380</v>
      </c>
      <c r="C9" s="2">
        <v>342.95</v>
      </c>
      <c r="D9" s="2">
        <v>276.95</v>
      </c>
      <c r="F9" s="2">
        <f t="shared" si="0"/>
        <v>7.6</v>
      </c>
      <c r="G9" s="2">
        <f t="shared" si="1"/>
        <v>6.859</v>
      </c>
      <c r="H9" s="2">
        <f t="shared" si="2"/>
        <v>5.5389999999999997</v>
      </c>
    </row>
    <row r="10" spans="1:25" hidden="1" x14ac:dyDescent="0.35">
      <c r="A10" s="8">
        <f t="shared" si="3"/>
        <v>1996</v>
      </c>
      <c r="B10" s="2">
        <v>350</v>
      </c>
      <c r="C10" s="2">
        <v>342</v>
      </c>
      <c r="D10" s="2">
        <v>270</v>
      </c>
      <c r="F10" s="2">
        <f t="shared" si="0"/>
        <v>7</v>
      </c>
      <c r="G10" s="2">
        <f t="shared" si="1"/>
        <v>6.84</v>
      </c>
      <c r="H10" s="2">
        <f t="shared" si="2"/>
        <v>5.4</v>
      </c>
    </row>
    <row r="11" spans="1:25" hidden="1" x14ac:dyDescent="0.35">
      <c r="A11" s="8">
        <f t="shared" si="3"/>
        <v>1997</v>
      </c>
      <c r="B11" s="2">
        <v>395</v>
      </c>
      <c r="C11" s="2">
        <v>385</v>
      </c>
      <c r="D11" s="2">
        <v>295.97000000000003</v>
      </c>
      <c r="F11" s="2">
        <f t="shared" si="0"/>
        <v>7.9</v>
      </c>
      <c r="G11" s="2">
        <f t="shared" si="1"/>
        <v>7.7</v>
      </c>
      <c r="H11" s="2">
        <f t="shared" si="2"/>
        <v>5.9194000000000004</v>
      </c>
    </row>
    <row r="12" spans="1:25" hidden="1" x14ac:dyDescent="0.35">
      <c r="A12" s="8">
        <f t="shared" si="3"/>
        <v>1998</v>
      </c>
      <c r="B12" s="2">
        <v>895</v>
      </c>
      <c r="C12" s="2">
        <v>840</v>
      </c>
      <c r="D12" s="2">
        <v>695.98</v>
      </c>
      <c r="F12" s="2">
        <f t="shared" si="0"/>
        <v>17.899999999999999</v>
      </c>
      <c r="G12" s="2">
        <f t="shared" si="1"/>
        <v>16.8</v>
      </c>
      <c r="H12" s="2">
        <f t="shared" si="2"/>
        <v>13.919600000000001</v>
      </c>
    </row>
    <row r="13" spans="1:25" hidden="1" x14ac:dyDescent="0.35">
      <c r="A13" s="8">
        <f t="shared" si="3"/>
        <v>1999</v>
      </c>
      <c r="B13" s="2">
        <v>820</v>
      </c>
      <c r="C13" s="2">
        <v>840</v>
      </c>
      <c r="D13" s="2">
        <v>650</v>
      </c>
      <c r="F13" s="2">
        <f t="shared" si="0"/>
        <v>16.399999999999999</v>
      </c>
      <c r="G13" s="2">
        <f t="shared" si="1"/>
        <v>16.8</v>
      </c>
      <c r="H13" s="2">
        <f t="shared" si="2"/>
        <v>13</v>
      </c>
    </row>
    <row r="14" spans="1:25" hidden="1" x14ac:dyDescent="0.35">
      <c r="A14" s="8">
        <f t="shared" si="3"/>
        <v>2000</v>
      </c>
      <c r="B14" s="2">
        <v>1275</v>
      </c>
      <c r="C14" s="2">
        <v>1060</v>
      </c>
      <c r="D14" s="2">
        <v>950</v>
      </c>
      <c r="F14" s="2">
        <f t="shared" si="0"/>
        <v>25.5</v>
      </c>
      <c r="G14" s="2">
        <f t="shared" si="1"/>
        <v>21.2</v>
      </c>
      <c r="H14" s="2">
        <f>D14/50</f>
        <v>19</v>
      </c>
    </row>
    <row r="15" spans="1:25" hidden="1" x14ac:dyDescent="0.35">
      <c r="A15" s="8">
        <f t="shared" si="3"/>
        <v>2001</v>
      </c>
      <c r="B15" s="2">
        <v>1375</v>
      </c>
      <c r="C15" s="2">
        <v>1060</v>
      </c>
      <c r="D15" s="2">
        <v>950</v>
      </c>
      <c r="F15" s="2">
        <f t="shared" si="0"/>
        <v>27.5</v>
      </c>
      <c r="G15" s="2">
        <f t="shared" si="1"/>
        <v>21.2</v>
      </c>
      <c r="H15" s="2">
        <f t="shared" si="2"/>
        <v>19</v>
      </c>
    </row>
    <row r="16" spans="1:25" hidden="1" x14ac:dyDescent="0.35">
      <c r="A16" s="8">
        <f t="shared" si="3"/>
        <v>2002</v>
      </c>
      <c r="B16" s="2">
        <v>1450</v>
      </c>
      <c r="C16" s="2">
        <v>1350</v>
      </c>
      <c r="D16" s="2">
        <v>1150</v>
      </c>
      <c r="F16" s="2">
        <f t="shared" si="0"/>
        <v>29</v>
      </c>
      <c r="G16" s="2">
        <f t="shared" si="1"/>
        <v>27</v>
      </c>
      <c r="H16" s="2">
        <f t="shared" si="2"/>
        <v>23</v>
      </c>
    </row>
    <row r="17" spans="1:20" hidden="1" x14ac:dyDescent="0.35">
      <c r="A17" s="8">
        <f t="shared" si="3"/>
        <v>2003</v>
      </c>
      <c r="B17" s="2">
        <v>1509</v>
      </c>
      <c r="C17" s="2">
        <v>1340</v>
      </c>
      <c r="D17" s="2">
        <v>1150</v>
      </c>
      <c r="F17" s="2">
        <f t="shared" si="0"/>
        <v>30.18</v>
      </c>
      <c r="G17" s="2">
        <f t="shared" si="1"/>
        <v>26.8</v>
      </c>
      <c r="H17" s="2">
        <f t="shared" si="2"/>
        <v>23</v>
      </c>
    </row>
    <row r="18" spans="1:20" hidden="1" x14ac:dyDescent="0.35">
      <c r="A18" s="8">
        <f t="shared" si="3"/>
        <v>2004</v>
      </c>
      <c r="B18" s="2">
        <v>2900</v>
      </c>
      <c r="C18" s="2">
        <v>2280</v>
      </c>
      <c r="F18" s="2">
        <f t="shared" si="0"/>
        <v>58</v>
      </c>
      <c r="G18" s="2">
        <f t="shared" si="1"/>
        <v>45.6</v>
      </c>
    </row>
    <row r="19" spans="1:20" x14ac:dyDescent="0.35">
      <c r="A19" s="8">
        <v>1991</v>
      </c>
    </row>
    <row r="20" spans="1:20" x14ac:dyDescent="0.35">
      <c r="A20" s="8">
        <f>A19+1</f>
        <v>1992</v>
      </c>
    </row>
    <row r="21" spans="1:20" x14ac:dyDescent="0.35">
      <c r="A21" s="8">
        <f t="shared" ref="A21:A32" si="4">A20+1</f>
        <v>1993</v>
      </c>
    </row>
    <row r="22" spans="1:20" x14ac:dyDescent="0.35">
      <c r="A22" s="8">
        <f t="shared" si="4"/>
        <v>1994</v>
      </c>
    </row>
    <row r="23" spans="1:20" x14ac:dyDescent="0.35">
      <c r="A23" s="8">
        <f t="shared" si="4"/>
        <v>1995</v>
      </c>
    </row>
    <row r="24" spans="1:20" x14ac:dyDescent="0.35">
      <c r="A24" s="8">
        <f t="shared" si="4"/>
        <v>1996</v>
      </c>
      <c r="L24" s="2">
        <v>2.62</v>
      </c>
      <c r="T24" s="2">
        <v>14.839399999999999</v>
      </c>
    </row>
    <row r="25" spans="1:20" x14ac:dyDescent="0.35">
      <c r="A25" s="8">
        <f t="shared" si="4"/>
        <v>1997</v>
      </c>
      <c r="L25" s="2">
        <v>3.23</v>
      </c>
      <c r="T25" s="2">
        <v>14.05</v>
      </c>
    </row>
    <row r="26" spans="1:20" x14ac:dyDescent="0.35">
      <c r="A26" s="8">
        <f t="shared" si="4"/>
        <v>1998</v>
      </c>
      <c r="L26" s="2">
        <v>7.03</v>
      </c>
      <c r="T26" s="2">
        <v>22.6568</v>
      </c>
    </row>
    <row r="27" spans="1:20" x14ac:dyDescent="0.35">
      <c r="A27" s="8">
        <f t="shared" si="4"/>
        <v>1999</v>
      </c>
      <c r="L27" s="2">
        <v>8.1999999999999993</v>
      </c>
      <c r="T27" s="2">
        <v>32.075200000000002</v>
      </c>
    </row>
    <row r="28" spans="1:20" x14ac:dyDescent="0.35">
      <c r="A28" s="8">
        <f t="shared" si="4"/>
        <v>2000</v>
      </c>
      <c r="L28" s="2">
        <v>6.66</v>
      </c>
      <c r="T28" s="2">
        <v>35.392900000000004</v>
      </c>
    </row>
    <row r="29" spans="1:20" x14ac:dyDescent="0.35">
      <c r="A29" s="8">
        <f t="shared" si="4"/>
        <v>2001</v>
      </c>
      <c r="L29" s="2">
        <v>11.29</v>
      </c>
      <c r="T29" s="2">
        <v>45.688699999999997</v>
      </c>
    </row>
    <row r="30" spans="1:20" x14ac:dyDescent="0.35">
      <c r="A30" s="8">
        <f t="shared" si="4"/>
        <v>2002</v>
      </c>
      <c r="L30" s="2">
        <v>21.45</v>
      </c>
      <c r="T30" s="2">
        <v>49.72</v>
      </c>
    </row>
    <row r="31" spans="1:20" x14ac:dyDescent="0.35">
      <c r="A31" s="8">
        <f t="shared" si="4"/>
        <v>2003</v>
      </c>
      <c r="L31" s="2">
        <v>12.54</v>
      </c>
      <c r="T31" s="2">
        <v>46.068199999999997</v>
      </c>
    </row>
    <row r="32" spans="1:20" x14ac:dyDescent="0.35">
      <c r="A32" s="8">
        <f t="shared" si="4"/>
        <v>2004</v>
      </c>
      <c r="L32" s="2">
        <v>15.73</v>
      </c>
      <c r="T32" s="2">
        <v>63.527000000000001</v>
      </c>
    </row>
    <row r="33" spans="1:25" x14ac:dyDescent="0.35">
      <c r="A33" s="8">
        <f>A18+1</f>
        <v>2005</v>
      </c>
      <c r="B33" s="2">
        <v>3242</v>
      </c>
      <c r="C33" s="2">
        <v>3128.5</v>
      </c>
      <c r="D33" s="2">
        <v>2630</v>
      </c>
      <c r="F33" s="2">
        <f t="shared" ref="F33:F43" si="5">B33/50</f>
        <v>64.84</v>
      </c>
      <c r="G33" s="2">
        <f t="shared" ref="G33:G43" si="6">C33/50</f>
        <v>62.57</v>
      </c>
      <c r="H33" s="2">
        <f t="shared" ref="H33:H43" si="7">D33/50</f>
        <v>52.6</v>
      </c>
      <c r="I33" s="2">
        <f>AVERAGE(F33:H33)</f>
        <v>60.00333333333333</v>
      </c>
      <c r="L33" s="2">
        <v>22</v>
      </c>
      <c r="N33" s="2">
        <f>F33/L33</f>
        <v>2.9472727272727273</v>
      </c>
      <c r="O33" s="2">
        <f>G33/L33</f>
        <v>2.8440909090909092</v>
      </c>
      <c r="P33" s="2">
        <f>H33/L33</f>
        <v>2.3909090909090911</v>
      </c>
      <c r="Q33" s="2">
        <f>I33/L33</f>
        <v>2.7274242424242421</v>
      </c>
      <c r="T33" s="2">
        <v>85</v>
      </c>
      <c r="V33" s="2">
        <f>F33/T33</f>
        <v>0.76282352941176479</v>
      </c>
      <c r="W33" s="2">
        <f>G33/T33</f>
        <v>0.73611764705882354</v>
      </c>
      <c r="X33" s="2">
        <f>H33/T33</f>
        <v>0.61882352941176477</v>
      </c>
      <c r="Y33" s="2">
        <f>I33/T33</f>
        <v>0.70592156862745092</v>
      </c>
    </row>
    <row r="34" spans="1:25" x14ac:dyDescent="0.35">
      <c r="A34" s="8">
        <f t="shared" ref="A34:A43" si="8">A33+1</f>
        <v>2006</v>
      </c>
      <c r="B34" s="2">
        <v>3850</v>
      </c>
      <c r="C34" s="2">
        <v>3390</v>
      </c>
      <c r="D34" s="2">
        <v>3045</v>
      </c>
      <c r="F34" s="2">
        <f t="shared" si="5"/>
        <v>77</v>
      </c>
      <c r="G34" s="2">
        <f t="shared" si="6"/>
        <v>67.8</v>
      </c>
      <c r="H34" s="2">
        <f t="shared" si="7"/>
        <v>60.9</v>
      </c>
      <c r="I34" s="2">
        <f t="shared" ref="I34:I43" si="9">AVERAGE(F34:H34)</f>
        <v>68.566666666666677</v>
      </c>
      <c r="L34" s="2">
        <v>27</v>
      </c>
      <c r="N34" s="2">
        <f t="shared" ref="N34:N36" si="10">F34/L34</f>
        <v>2.8518518518518516</v>
      </c>
      <c r="O34" s="2">
        <f t="shared" ref="O34:O36" si="11">G34/L34</f>
        <v>2.5111111111111111</v>
      </c>
      <c r="P34" s="2">
        <f t="shared" ref="P34:P36" si="12">H34/L34</f>
        <v>2.2555555555555555</v>
      </c>
      <c r="Q34" s="2">
        <f t="shared" ref="Q34:Q36" si="13">I34/L34</f>
        <v>2.5395061728395065</v>
      </c>
      <c r="T34" s="2">
        <v>102</v>
      </c>
      <c r="V34" s="2">
        <f t="shared" ref="V34:V36" si="14">F34/T34</f>
        <v>0.75490196078431371</v>
      </c>
      <c r="W34" s="2">
        <f t="shared" ref="W34:W36" si="15">G34/T34</f>
        <v>0.66470588235294115</v>
      </c>
      <c r="X34" s="2">
        <f t="shared" ref="X34:X36" si="16">H34/T34</f>
        <v>0.59705882352941175</v>
      </c>
      <c r="Y34" s="2">
        <f t="shared" ref="Y34:Y36" si="17">I34/T34</f>
        <v>0.67222222222222228</v>
      </c>
    </row>
    <row r="35" spans="1:25" x14ac:dyDescent="0.35">
      <c r="A35" s="8">
        <f t="shared" si="8"/>
        <v>2007</v>
      </c>
      <c r="B35" s="2">
        <v>4390</v>
      </c>
      <c r="C35" s="2">
        <v>4506</v>
      </c>
      <c r="D35" s="2">
        <v>3770</v>
      </c>
      <c r="F35" s="2">
        <f t="shared" si="5"/>
        <v>87.8</v>
      </c>
      <c r="G35" s="2">
        <f t="shared" si="6"/>
        <v>90.12</v>
      </c>
      <c r="H35" s="2">
        <f t="shared" si="7"/>
        <v>75.400000000000006</v>
      </c>
      <c r="I35" s="2">
        <f t="shared" si="9"/>
        <v>84.440000000000012</v>
      </c>
      <c r="L35" s="2">
        <v>19</v>
      </c>
      <c r="N35" s="2">
        <f t="shared" si="10"/>
        <v>4.6210526315789471</v>
      </c>
      <c r="O35" s="2">
        <f>G35/L35</f>
        <v>4.743157894736842</v>
      </c>
      <c r="P35" s="2">
        <f t="shared" si="12"/>
        <v>3.9684210526315793</v>
      </c>
      <c r="Q35" s="2">
        <f t="shared" si="13"/>
        <v>4.4442105263157901</v>
      </c>
      <c r="T35" s="2">
        <v>94</v>
      </c>
      <c r="V35" s="2">
        <f t="shared" si="14"/>
        <v>0.93404255319148932</v>
      </c>
      <c r="W35" s="2">
        <f t="shared" si="15"/>
        <v>0.95872340425531921</v>
      </c>
      <c r="X35" s="2">
        <f t="shared" si="16"/>
        <v>0.80212765957446819</v>
      </c>
      <c r="Y35" s="2">
        <f t="shared" si="17"/>
        <v>0.89829787234042568</v>
      </c>
    </row>
    <row r="36" spans="1:25" x14ac:dyDescent="0.35">
      <c r="A36" s="8">
        <f t="shared" si="8"/>
        <v>2008</v>
      </c>
      <c r="B36" s="2">
        <v>10000</v>
      </c>
      <c r="C36" s="2">
        <v>9500</v>
      </c>
      <c r="D36" s="2">
        <v>9800</v>
      </c>
      <c r="F36" s="2">
        <f t="shared" si="5"/>
        <v>200</v>
      </c>
      <c r="G36" s="2">
        <f t="shared" si="6"/>
        <v>190</v>
      </c>
      <c r="H36" s="2">
        <f t="shared" si="7"/>
        <v>196</v>
      </c>
      <c r="I36" s="2">
        <f t="shared" si="9"/>
        <v>195.33333333333334</v>
      </c>
      <c r="L36" s="2">
        <v>46</v>
      </c>
      <c r="N36" s="2">
        <f t="shared" si="10"/>
        <v>4.3478260869565215</v>
      </c>
      <c r="O36" s="2">
        <f t="shared" si="11"/>
        <v>4.1304347826086953</v>
      </c>
      <c r="P36" s="2">
        <f t="shared" si="12"/>
        <v>4.2608695652173916</v>
      </c>
      <c r="Q36" s="2">
        <f t="shared" si="13"/>
        <v>4.2463768115942031</v>
      </c>
      <c r="T36" s="2">
        <v>150</v>
      </c>
      <c r="V36" s="2">
        <f t="shared" si="14"/>
        <v>1.3333333333333333</v>
      </c>
      <c r="W36" s="2">
        <f t="shared" si="15"/>
        <v>1.2666666666666666</v>
      </c>
      <c r="X36" s="2">
        <f t="shared" si="16"/>
        <v>1.3066666666666666</v>
      </c>
      <c r="Y36" s="2">
        <f t="shared" si="17"/>
        <v>1.3022222222222224</v>
      </c>
    </row>
    <row r="37" spans="1:25" x14ac:dyDescent="0.35">
      <c r="A37" s="8">
        <f t="shared" si="8"/>
        <v>2009</v>
      </c>
      <c r="B37" s="2">
        <v>5400</v>
      </c>
      <c r="C37" s="2">
        <v>5000</v>
      </c>
      <c r="D37" s="2">
        <v>5200</v>
      </c>
      <c r="F37" s="2">
        <f t="shared" si="5"/>
        <v>108</v>
      </c>
      <c r="G37" s="2">
        <f t="shared" si="6"/>
        <v>100</v>
      </c>
      <c r="H37" s="2">
        <f t="shared" si="7"/>
        <v>104</v>
      </c>
      <c r="I37" s="2">
        <f t="shared" si="9"/>
        <v>104</v>
      </c>
    </row>
    <row r="38" spans="1:25" x14ac:dyDescent="0.35">
      <c r="A38" s="8">
        <f t="shared" si="8"/>
        <v>2010</v>
      </c>
      <c r="B38" s="2">
        <v>7900</v>
      </c>
      <c r="C38" s="2">
        <v>7200</v>
      </c>
      <c r="D38" s="2">
        <v>5500</v>
      </c>
      <c r="F38" s="2">
        <f t="shared" si="5"/>
        <v>158</v>
      </c>
      <c r="G38" s="2">
        <f t="shared" si="6"/>
        <v>144</v>
      </c>
      <c r="H38" s="2">
        <f t="shared" si="7"/>
        <v>110</v>
      </c>
      <c r="I38" s="2">
        <f t="shared" si="9"/>
        <v>137.33333333333334</v>
      </c>
    </row>
    <row r="39" spans="1:25" x14ac:dyDescent="0.35">
      <c r="A39" s="8">
        <f t="shared" si="8"/>
        <v>2011</v>
      </c>
      <c r="B39" s="2">
        <v>8064.2857142857147</v>
      </c>
      <c r="C39" s="2">
        <v>7364.2857142857147</v>
      </c>
      <c r="D39" s="2">
        <v>5635.7142857142853</v>
      </c>
      <c r="F39" s="2">
        <f t="shared" si="5"/>
        <v>161.28571428571431</v>
      </c>
      <c r="G39" s="2">
        <f t="shared" si="6"/>
        <v>147.28571428571431</v>
      </c>
      <c r="H39" s="2">
        <f t="shared" si="7"/>
        <v>112.71428571428571</v>
      </c>
      <c r="I39" s="2">
        <f t="shared" si="9"/>
        <v>140.42857142857144</v>
      </c>
    </row>
    <row r="40" spans="1:25" x14ac:dyDescent="0.35">
      <c r="A40" s="8">
        <f t="shared" si="8"/>
        <v>2012</v>
      </c>
      <c r="B40" s="2">
        <v>12667.636363636364</v>
      </c>
      <c r="C40" s="2">
        <v>12428.272727272728</v>
      </c>
      <c r="D40" s="2">
        <v>9836.454545454546</v>
      </c>
      <c r="F40" s="2">
        <f t="shared" si="5"/>
        <v>253.35272727272729</v>
      </c>
      <c r="G40" s="2">
        <f t="shared" si="6"/>
        <v>248.56545454545457</v>
      </c>
      <c r="H40" s="2">
        <f t="shared" si="7"/>
        <v>196.72909090909093</v>
      </c>
      <c r="I40" s="2">
        <f t="shared" si="9"/>
        <v>232.88242424242426</v>
      </c>
    </row>
    <row r="41" spans="1:25" x14ac:dyDescent="0.35">
      <c r="A41" s="8">
        <f t="shared" si="8"/>
        <v>2013</v>
      </c>
      <c r="B41" s="2">
        <v>14933.333333333334</v>
      </c>
      <c r="C41" s="2">
        <v>14333.333333333334</v>
      </c>
      <c r="D41" s="2">
        <v>12200</v>
      </c>
      <c r="F41" s="2">
        <f t="shared" si="5"/>
        <v>298.66666666666669</v>
      </c>
      <c r="G41" s="2">
        <f t="shared" si="6"/>
        <v>286.66666666666669</v>
      </c>
      <c r="H41" s="2">
        <f t="shared" si="7"/>
        <v>244</v>
      </c>
      <c r="I41" s="2">
        <f t="shared" si="9"/>
        <v>276.44444444444446</v>
      </c>
    </row>
    <row r="42" spans="1:25" x14ac:dyDescent="0.35">
      <c r="A42" s="8">
        <f t="shared" si="8"/>
        <v>2014</v>
      </c>
      <c r="B42" s="2">
        <v>16225</v>
      </c>
      <c r="C42" s="2">
        <v>15391.666666666666</v>
      </c>
      <c r="D42" s="2">
        <v>13550</v>
      </c>
      <c r="F42" s="2">
        <f t="shared" si="5"/>
        <v>324.5</v>
      </c>
      <c r="G42" s="2">
        <f t="shared" si="6"/>
        <v>307.83333333333331</v>
      </c>
      <c r="H42" s="2">
        <f t="shared" si="7"/>
        <v>271</v>
      </c>
      <c r="I42" s="2">
        <f t="shared" si="9"/>
        <v>301.11111111111109</v>
      </c>
    </row>
    <row r="43" spans="1:25" x14ac:dyDescent="0.35">
      <c r="A43" s="8">
        <f t="shared" si="8"/>
        <v>2015</v>
      </c>
      <c r="B43" s="2">
        <v>17866.666666666668</v>
      </c>
      <c r="C43" s="2">
        <v>16866.666666666668</v>
      </c>
      <c r="D43" s="2">
        <v>15100</v>
      </c>
      <c r="F43" s="2">
        <f t="shared" si="5"/>
        <v>357.33333333333337</v>
      </c>
      <c r="G43" s="2">
        <f t="shared" si="6"/>
        <v>337.33333333333337</v>
      </c>
      <c r="H43" s="2">
        <f t="shared" si="7"/>
        <v>302</v>
      </c>
      <c r="I43" s="2">
        <f t="shared" si="9"/>
        <v>332.22222222222223</v>
      </c>
    </row>
  </sheetData>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25"/>
  <sheetViews>
    <sheetView tabSelected="1" zoomScaleNormal="100" workbookViewId="0">
      <pane xSplit="4" ySplit="3" topLeftCell="E7" activePane="bottomRight" state="frozen"/>
      <selection pane="topRight" activeCell="E1" sqref="E1"/>
      <selection pane="bottomLeft" activeCell="A4" sqref="A4"/>
      <selection pane="bottomRight" activeCell="E30" sqref="E30"/>
    </sheetView>
  </sheetViews>
  <sheetFormatPr defaultColWidth="9.08984375" defaultRowHeight="14.5" x14ac:dyDescent="0.35"/>
  <cols>
    <col min="1" max="1" width="9.08984375" style="8"/>
    <col min="2" max="4" width="9.54296875" style="2" bestFit="1" customWidth="1"/>
    <col min="5" max="5" width="9.08984375" style="2"/>
    <col min="6" max="6" width="9.08984375" style="7" customWidth="1"/>
    <col min="7" max="7" width="9.08984375" style="2" customWidth="1"/>
    <col min="8" max="8" width="9.08984375" style="7" customWidth="1"/>
    <col min="9" max="12" width="9.08984375" style="2" customWidth="1"/>
    <col min="13" max="13" width="9.08984375" style="7" customWidth="1"/>
    <col min="14" max="14" width="9.54296875" style="2" customWidth="1"/>
    <col min="15" max="15" width="9.08984375" style="7" customWidth="1"/>
    <col min="16" max="19" width="9.08984375" style="2" customWidth="1"/>
    <col min="20" max="20" width="9.08984375" style="7"/>
    <col min="21" max="21" width="9.54296875" style="2" bestFit="1" customWidth="1"/>
    <col min="22" max="22" width="9.08984375" style="7"/>
    <col min="23" max="25" width="9.08984375" style="2" customWidth="1"/>
    <col min="26" max="26" width="9.08984375" style="2"/>
    <col min="27" max="27" width="9.08984375" style="7"/>
    <col min="28" max="28" width="10.54296875" style="2" bestFit="1" customWidth="1"/>
    <col min="29" max="29" width="9.08984375" style="7"/>
    <col min="30" max="33" width="9.08984375" style="2"/>
    <col min="34" max="34" width="9.08984375" style="7"/>
    <col min="35" max="35" width="9.08984375" style="2"/>
    <col min="36" max="36" width="9.08984375" style="7"/>
    <col min="37" max="16384" width="9.08984375" style="2"/>
  </cols>
  <sheetData>
    <row r="1" spans="1:39" x14ac:dyDescent="0.35">
      <c r="A1" s="18"/>
      <c r="B1" s="13" t="s">
        <v>46</v>
      </c>
      <c r="C1" s="13"/>
      <c r="D1" s="13"/>
      <c r="F1" s="13" t="s">
        <v>21</v>
      </c>
      <c r="G1" s="13"/>
      <c r="H1" s="13" t="s">
        <v>22</v>
      </c>
      <c r="I1" s="13"/>
      <c r="J1" s="13"/>
      <c r="K1" s="13"/>
      <c r="M1" s="13" t="s">
        <v>21</v>
      </c>
      <c r="N1" s="13"/>
      <c r="O1" s="13" t="s">
        <v>22</v>
      </c>
      <c r="P1" s="13"/>
      <c r="Q1" s="13"/>
      <c r="R1" s="13"/>
      <c r="T1" s="13" t="s">
        <v>21</v>
      </c>
      <c r="U1" s="13"/>
      <c r="V1" s="13" t="s">
        <v>22</v>
      </c>
      <c r="W1" s="13"/>
      <c r="X1" s="13"/>
      <c r="Y1" s="13"/>
      <c r="AA1" s="13" t="s">
        <v>21</v>
      </c>
      <c r="AB1" s="13"/>
      <c r="AC1" s="13" t="s">
        <v>22</v>
      </c>
      <c r="AD1" s="13"/>
      <c r="AE1" s="13"/>
      <c r="AF1" s="13"/>
      <c r="AH1" s="13" t="s">
        <v>21</v>
      </c>
      <c r="AI1" s="13"/>
      <c r="AJ1" s="13" t="s">
        <v>22</v>
      </c>
      <c r="AK1" s="13"/>
      <c r="AL1" s="13"/>
      <c r="AM1" s="13"/>
    </row>
    <row r="2" spans="1:39" x14ac:dyDescent="0.35">
      <c r="A2" s="19" t="s">
        <v>0</v>
      </c>
      <c r="B2" s="15" t="s">
        <v>47</v>
      </c>
      <c r="C2" s="15" t="s">
        <v>23</v>
      </c>
      <c r="D2" s="15" t="s">
        <v>24</v>
      </c>
      <c r="F2" s="7" t="s">
        <v>16</v>
      </c>
      <c r="G2" s="15"/>
      <c r="H2" s="7" t="s">
        <v>16</v>
      </c>
      <c r="I2" s="15" t="s">
        <v>47</v>
      </c>
      <c r="J2" s="15" t="s">
        <v>61</v>
      </c>
      <c r="K2" s="15" t="s">
        <v>24</v>
      </c>
      <c r="M2" s="7" t="s">
        <v>58</v>
      </c>
      <c r="N2" s="15"/>
      <c r="O2" s="7" t="s">
        <v>58</v>
      </c>
      <c r="P2" s="15" t="s">
        <v>47</v>
      </c>
      <c r="Q2" s="15" t="s">
        <v>61</v>
      </c>
      <c r="R2" s="15" t="s">
        <v>24</v>
      </c>
      <c r="T2" s="7" t="s">
        <v>19</v>
      </c>
      <c r="U2" s="15"/>
      <c r="V2" s="7" t="s">
        <v>19</v>
      </c>
      <c r="W2" s="15" t="s">
        <v>47</v>
      </c>
      <c r="X2" s="15" t="s">
        <v>61</v>
      </c>
      <c r="Y2" s="15" t="s">
        <v>24</v>
      </c>
      <c r="AA2" s="7" t="s">
        <v>66</v>
      </c>
      <c r="AB2" s="15"/>
      <c r="AC2" s="7" t="s">
        <v>66</v>
      </c>
      <c r="AD2" s="15" t="s">
        <v>47</v>
      </c>
      <c r="AE2" s="15" t="s">
        <v>61</v>
      </c>
      <c r="AF2" s="15" t="s">
        <v>24</v>
      </c>
      <c r="AH2" s="7" t="s">
        <v>65</v>
      </c>
      <c r="AI2" s="15"/>
      <c r="AJ2" s="7" t="s">
        <v>65</v>
      </c>
      <c r="AK2" s="15" t="s">
        <v>47</v>
      </c>
      <c r="AL2" s="15" t="s">
        <v>61</v>
      </c>
      <c r="AM2" s="15" t="s">
        <v>24</v>
      </c>
    </row>
    <row r="3" spans="1:39" x14ac:dyDescent="0.35">
      <c r="A3" s="21"/>
      <c r="B3" s="17"/>
      <c r="C3" s="17"/>
      <c r="D3" s="17"/>
      <c r="G3" s="17"/>
      <c r="I3" s="17"/>
      <c r="J3" s="17"/>
      <c r="K3" s="17"/>
      <c r="N3" s="17"/>
      <c r="P3" s="17"/>
      <c r="Q3" s="17"/>
      <c r="R3" s="17"/>
      <c r="U3" s="17"/>
      <c r="W3" s="17"/>
      <c r="X3" s="17"/>
      <c r="Y3" s="17"/>
      <c r="AB3" s="17"/>
      <c r="AD3" s="17"/>
      <c r="AE3" s="17"/>
      <c r="AF3" s="17"/>
      <c r="AI3" s="17"/>
      <c r="AK3" s="17"/>
      <c r="AL3" s="17"/>
      <c r="AM3" s="17"/>
    </row>
    <row r="4" spans="1:39" x14ac:dyDescent="0.35">
      <c r="A4" s="8">
        <v>1993</v>
      </c>
      <c r="B4" s="2">
        <v>1.4494199999999999</v>
      </c>
      <c r="C4" s="2">
        <v>1.2818000000000001</v>
      </c>
      <c r="D4" s="2">
        <f>AVERAGE(B4:C4)</f>
        <v>1.36561</v>
      </c>
    </row>
    <row r="5" spans="1:39" x14ac:dyDescent="0.35">
      <c r="A5" s="8">
        <f>A4+1</f>
        <v>1994</v>
      </c>
      <c r="B5" s="2">
        <v>1.2744120000000001</v>
      </c>
      <c r="C5" s="2">
        <v>1.1699520000000001</v>
      </c>
      <c r="D5" s="2">
        <f t="shared" ref="D5:D23" si="0">AVERAGE(B5:C5)</f>
        <v>1.2221820000000001</v>
      </c>
      <c r="G5" s="2">
        <v>1.25</v>
      </c>
      <c r="I5" s="2">
        <f>B5/G5</f>
        <v>1.0195296</v>
      </c>
      <c r="J5" s="2">
        <f>C5/G5</f>
        <v>0.93596160000000006</v>
      </c>
      <c r="K5" s="2">
        <f>D5/G5</f>
        <v>0.9777456000000001</v>
      </c>
      <c r="N5" s="2">
        <v>1.54</v>
      </c>
      <c r="P5" s="2">
        <f>B5/N5</f>
        <v>0.8275402597402598</v>
      </c>
      <c r="Q5" s="2">
        <f>C5/N5</f>
        <v>0.759709090909091</v>
      </c>
      <c r="R5" s="2">
        <f>D5/N5</f>
        <v>0.7936246753246754</v>
      </c>
      <c r="U5" s="2">
        <v>1.41</v>
      </c>
      <c r="W5" s="2">
        <f>B5/U5</f>
        <v>0.9038382978723406</v>
      </c>
      <c r="X5" s="2">
        <f>C5/U5</f>
        <v>0.82975319148936177</v>
      </c>
      <c r="Y5" s="2">
        <f>D5/U5</f>
        <v>0.86679574468085119</v>
      </c>
    </row>
    <row r="6" spans="1:39" x14ac:dyDescent="0.35">
      <c r="A6" s="8">
        <f t="shared" ref="A6:A25" si="1">A5+1</f>
        <v>1995</v>
      </c>
      <c r="B6" s="2">
        <v>1.6117428</v>
      </c>
      <c r="C6" s="2">
        <v>1.5202963999999999</v>
      </c>
      <c r="D6" s="2">
        <f t="shared" si="0"/>
        <v>1.5660196</v>
      </c>
      <c r="G6" s="2">
        <v>0.95</v>
      </c>
      <c r="I6" s="2">
        <f t="shared" ref="I6:I23" si="2">B6/G6</f>
        <v>1.6965713684210528</v>
      </c>
      <c r="J6" s="2">
        <f t="shared" ref="J6:J23" si="3">C6/G6</f>
        <v>1.600312</v>
      </c>
      <c r="K6" s="2">
        <f t="shared" ref="K6:K23" si="4">D6/G6</f>
        <v>1.6484416842105263</v>
      </c>
      <c r="N6" s="2">
        <v>1.56</v>
      </c>
      <c r="P6" s="2">
        <f t="shared" ref="P6:P23" si="5">B6/N6</f>
        <v>1.0331684615384615</v>
      </c>
      <c r="Q6" s="2">
        <f t="shared" ref="Q6:Q23" si="6">C6/N6</f>
        <v>0.97454897435897425</v>
      </c>
      <c r="R6" s="2">
        <f t="shared" ref="R6:R23" si="7">D6/N6</f>
        <v>1.0038587179487179</v>
      </c>
      <c r="U6" s="2">
        <v>1.19</v>
      </c>
      <c r="W6" s="2">
        <f t="shared" ref="W6:W23" si="8">B6/U6</f>
        <v>1.3544057142857144</v>
      </c>
      <c r="X6" s="2">
        <f t="shared" ref="X6:X23" si="9">C6/U6</f>
        <v>1.27756</v>
      </c>
      <c r="Y6" s="2">
        <f t="shared" ref="Y6:Y23" si="10">D6/U6</f>
        <v>1.3159828571428571</v>
      </c>
    </row>
    <row r="7" spans="1:39" x14ac:dyDescent="0.35">
      <c r="A7" s="8">
        <f t="shared" si="1"/>
        <v>1996</v>
      </c>
      <c r="B7" s="2">
        <v>1.7983196000000001</v>
      </c>
      <c r="C7" s="2">
        <v>1.7107391000000001</v>
      </c>
      <c r="D7" s="2">
        <f t="shared" si="0"/>
        <v>1.7545293500000001</v>
      </c>
      <c r="G7" s="2">
        <v>0.71</v>
      </c>
      <c r="I7" s="2">
        <f t="shared" si="2"/>
        <v>2.5328445070422538</v>
      </c>
      <c r="J7" s="2">
        <f t="shared" si="3"/>
        <v>2.4094916901408454</v>
      </c>
      <c r="K7" s="2">
        <f t="shared" si="4"/>
        <v>2.4711680985915496</v>
      </c>
      <c r="N7" s="2">
        <v>1.36</v>
      </c>
      <c r="P7" s="2">
        <f t="shared" si="5"/>
        <v>1.3222938235294117</v>
      </c>
      <c r="Q7" s="2">
        <f t="shared" si="6"/>
        <v>1.2578963970588235</v>
      </c>
      <c r="R7" s="2">
        <f t="shared" si="7"/>
        <v>1.2900951102941176</v>
      </c>
      <c r="U7" s="2">
        <v>0.9</v>
      </c>
      <c r="W7" s="2">
        <f t="shared" si="8"/>
        <v>1.998132888888889</v>
      </c>
      <c r="X7" s="2">
        <f t="shared" si="9"/>
        <v>1.9008212222222223</v>
      </c>
      <c r="Y7" s="2">
        <f t="shared" si="10"/>
        <v>1.9494770555555556</v>
      </c>
    </row>
    <row r="8" spans="1:39" x14ac:dyDescent="0.35">
      <c r="A8" s="8">
        <f t="shared" si="1"/>
        <v>1997</v>
      </c>
      <c r="B8" s="2">
        <v>2.3531086000000001</v>
      </c>
      <c r="C8" s="2">
        <v>2.210102</v>
      </c>
      <c r="D8" s="2">
        <f t="shared" si="0"/>
        <v>2.2816052999999998</v>
      </c>
      <c r="G8" s="2">
        <v>0.76</v>
      </c>
      <c r="I8" s="2">
        <f t="shared" si="2"/>
        <v>3.0961955263157894</v>
      </c>
      <c r="J8" s="2">
        <f t="shared" si="3"/>
        <v>2.9080289473684209</v>
      </c>
      <c r="K8" s="2">
        <f t="shared" si="4"/>
        <v>3.0021122368421049</v>
      </c>
      <c r="N8" s="2">
        <v>1.29</v>
      </c>
      <c r="P8" s="2">
        <f t="shared" si="5"/>
        <v>1.8241151937984497</v>
      </c>
      <c r="Q8" s="2">
        <f t="shared" si="6"/>
        <v>1.7132573643410853</v>
      </c>
      <c r="R8" s="2">
        <f t="shared" si="7"/>
        <v>1.7686862790697673</v>
      </c>
      <c r="U8" s="2">
        <v>0.94</v>
      </c>
      <c r="W8" s="2">
        <f t="shared" si="8"/>
        <v>2.503307021276596</v>
      </c>
      <c r="X8" s="2">
        <f t="shared" si="9"/>
        <v>2.3511723404255322</v>
      </c>
      <c r="Y8" s="2">
        <f t="shared" si="10"/>
        <v>2.4272396808510637</v>
      </c>
    </row>
    <row r="9" spans="1:39" x14ac:dyDescent="0.35">
      <c r="A9" s="8">
        <f t="shared" si="1"/>
        <v>1998</v>
      </c>
      <c r="B9" s="2">
        <v>2.2532157000000002</v>
      </c>
      <c r="C9" s="2">
        <v>1.7579267999999999</v>
      </c>
      <c r="D9" s="2">
        <f t="shared" si="0"/>
        <v>2.00557125</v>
      </c>
      <c r="G9" s="2">
        <v>0.91</v>
      </c>
      <c r="I9" s="2">
        <f t="shared" si="2"/>
        <v>2.4760612087912088</v>
      </c>
      <c r="J9" s="2">
        <f t="shared" si="3"/>
        <v>1.9317876923076922</v>
      </c>
      <c r="K9" s="2">
        <f t="shared" si="4"/>
        <v>2.2039244505494504</v>
      </c>
      <c r="N9" s="2">
        <v>1.46</v>
      </c>
      <c r="P9" s="2">
        <f t="shared" si="5"/>
        <v>1.5432984246575343</v>
      </c>
      <c r="Q9" s="2">
        <f t="shared" si="6"/>
        <v>1.2040594520547945</v>
      </c>
      <c r="R9" s="2">
        <f t="shared" si="7"/>
        <v>1.3736789383561645</v>
      </c>
      <c r="U9" s="2">
        <v>1.1000000000000001</v>
      </c>
      <c r="W9" s="2">
        <f t="shared" si="8"/>
        <v>2.0483779090909091</v>
      </c>
      <c r="X9" s="2">
        <f t="shared" si="9"/>
        <v>1.5981152727272725</v>
      </c>
      <c r="Y9" s="2">
        <f t="shared" si="10"/>
        <v>1.8232465909090907</v>
      </c>
    </row>
    <row r="10" spans="1:39" x14ac:dyDescent="0.35">
      <c r="A10" s="8">
        <f t="shared" si="1"/>
        <v>1999</v>
      </c>
      <c r="B10" s="2">
        <v>2.4297808000000001</v>
      </c>
      <c r="C10" s="2">
        <v>1.6016239999999999</v>
      </c>
      <c r="D10" s="2">
        <f t="shared" si="0"/>
        <v>2.0157023999999999</v>
      </c>
      <c r="G10" s="2">
        <v>0.97</v>
      </c>
      <c r="I10" s="2">
        <f t="shared" si="2"/>
        <v>2.5049286597938147</v>
      </c>
      <c r="J10" s="2">
        <f t="shared" si="3"/>
        <v>1.651158762886598</v>
      </c>
      <c r="K10" s="2">
        <f t="shared" si="4"/>
        <v>2.0780437113402059</v>
      </c>
      <c r="N10" s="2">
        <v>1.7470000000000001</v>
      </c>
      <c r="P10" s="2">
        <f t="shared" si="5"/>
        <v>1.3908304522037778</v>
      </c>
      <c r="Q10" s="2">
        <f t="shared" si="6"/>
        <v>0.91678534630795638</v>
      </c>
      <c r="R10" s="2">
        <f t="shared" si="7"/>
        <v>1.1538078992558671</v>
      </c>
      <c r="U10" s="2">
        <v>1.0880000000000001</v>
      </c>
      <c r="W10" s="2">
        <f t="shared" si="8"/>
        <v>2.233254411764706</v>
      </c>
      <c r="X10" s="2">
        <f t="shared" si="9"/>
        <v>1.472080882352941</v>
      </c>
      <c r="Y10" s="2">
        <f t="shared" si="10"/>
        <v>1.8526676470588233</v>
      </c>
    </row>
    <row r="11" spans="1:39" x14ac:dyDescent="0.35">
      <c r="A11" s="8">
        <f t="shared" si="1"/>
        <v>2000</v>
      </c>
      <c r="B11" s="2">
        <v>2.7552800000000004</v>
      </c>
      <c r="C11" s="2">
        <v>1.8260799999999999</v>
      </c>
      <c r="D11" s="2">
        <f t="shared" si="0"/>
        <v>2.29068</v>
      </c>
      <c r="G11" s="2">
        <v>0.98</v>
      </c>
      <c r="I11" s="2">
        <f t="shared" si="2"/>
        <v>2.8115102040816331</v>
      </c>
      <c r="J11" s="2">
        <f t="shared" si="3"/>
        <v>1.8633469387755102</v>
      </c>
      <c r="K11" s="2">
        <f t="shared" si="4"/>
        <v>2.3374285714285716</v>
      </c>
      <c r="N11" s="2">
        <v>1.637</v>
      </c>
      <c r="P11" s="2">
        <f t="shared" si="5"/>
        <v>1.6831276725717779</v>
      </c>
      <c r="Q11" s="2">
        <f t="shared" si="6"/>
        <v>1.1155039706780696</v>
      </c>
      <c r="R11" s="2">
        <f t="shared" si="7"/>
        <v>1.3993158216249237</v>
      </c>
      <c r="U11" s="2">
        <v>1.1679999999999999</v>
      </c>
      <c r="W11" s="2">
        <f t="shared" si="8"/>
        <v>2.3589726027397266</v>
      </c>
      <c r="X11" s="2">
        <f t="shared" si="9"/>
        <v>1.5634246575342465</v>
      </c>
      <c r="Y11" s="2">
        <f t="shared" si="10"/>
        <v>1.9611986301369864</v>
      </c>
    </row>
    <row r="12" spans="1:39" x14ac:dyDescent="0.35">
      <c r="A12" s="8">
        <f t="shared" si="1"/>
        <v>2001</v>
      </c>
      <c r="B12" s="2">
        <v>2.6429437999999998</v>
      </c>
      <c r="C12" s="2">
        <v>1.9452723000000001</v>
      </c>
      <c r="D12" s="2">
        <f t="shared" si="0"/>
        <v>2.2941080500000002</v>
      </c>
      <c r="G12" s="2">
        <v>0.67</v>
      </c>
      <c r="I12" s="2">
        <f t="shared" si="2"/>
        <v>3.9446922388059695</v>
      </c>
      <c r="J12" s="2">
        <f t="shared" si="3"/>
        <v>2.9033914925373132</v>
      </c>
      <c r="K12" s="2">
        <f t="shared" si="4"/>
        <v>3.4240418656716418</v>
      </c>
      <c r="N12" s="2">
        <v>1.2230000000000001</v>
      </c>
      <c r="P12" s="2">
        <f t="shared" si="5"/>
        <v>2.161033360588716</v>
      </c>
      <c r="Q12" s="2">
        <f t="shared" si="6"/>
        <v>1.5905742436631234</v>
      </c>
      <c r="R12" s="2">
        <f t="shared" si="7"/>
        <v>1.8758038021259198</v>
      </c>
      <c r="U12" s="2">
        <v>0.85499999999999998</v>
      </c>
      <c r="W12" s="2">
        <f t="shared" si="8"/>
        <v>3.0911623391812864</v>
      </c>
      <c r="X12" s="2">
        <f t="shared" si="9"/>
        <v>2.2751722807017547</v>
      </c>
      <c r="Y12" s="2">
        <f t="shared" si="10"/>
        <v>2.6831673099415205</v>
      </c>
    </row>
    <row r="13" spans="1:39" x14ac:dyDescent="0.35">
      <c r="A13" s="8">
        <f t="shared" si="1"/>
        <v>2002</v>
      </c>
      <c r="B13" s="2">
        <v>2.3799714999999999</v>
      </c>
      <c r="C13" s="2">
        <v>1.8475033000000001</v>
      </c>
      <c r="D13" s="2">
        <f t="shared" si="0"/>
        <v>2.1137373999999998</v>
      </c>
      <c r="G13" s="2">
        <v>0.56999999999999995</v>
      </c>
      <c r="I13" s="2">
        <f t="shared" si="2"/>
        <v>4.1753885964912278</v>
      </c>
      <c r="J13" s="2">
        <f t="shared" si="3"/>
        <v>3.2412338596491233</v>
      </c>
      <c r="K13" s="2">
        <f t="shared" si="4"/>
        <v>3.7083112280701753</v>
      </c>
      <c r="N13" s="2">
        <v>1.0429999999999999</v>
      </c>
      <c r="P13" s="2">
        <f t="shared" si="5"/>
        <v>2.2818518696069034</v>
      </c>
      <c r="Q13" s="2">
        <f t="shared" si="6"/>
        <v>1.7713358581016301</v>
      </c>
      <c r="R13" s="2">
        <f t="shared" si="7"/>
        <v>2.0265938638542664</v>
      </c>
      <c r="U13" s="2">
        <v>0.77500000000000002</v>
      </c>
      <c r="W13" s="2">
        <f t="shared" si="8"/>
        <v>3.0709309677419352</v>
      </c>
      <c r="X13" s="2">
        <f t="shared" si="9"/>
        <v>2.3838752258064515</v>
      </c>
      <c r="Y13" s="2">
        <f t="shared" si="10"/>
        <v>2.7274030967741933</v>
      </c>
    </row>
    <row r="14" spans="1:39" x14ac:dyDescent="0.35">
      <c r="A14" s="8">
        <f t="shared" si="1"/>
        <v>2003</v>
      </c>
      <c r="B14" s="2">
        <v>2.3984101</v>
      </c>
      <c r="C14" s="2">
        <v>1.9072681000000002</v>
      </c>
      <c r="D14" s="2">
        <f t="shared" si="0"/>
        <v>2.1528391</v>
      </c>
      <c r="G14" s="2">
        <v>1.0880000000000001</v>
      </c>
      <c r="I14" s="2">
        <f t="shared" si="2"/>
        <v>2.2044210477941175</v>
      </c>
      <c r="J14" s="2">
        <f t="shared" si="3"/>
        <v>1.7530037683823529</v>
      </c>
      <c r="K14" s="2">
        <f t="shared" si="4"/>
        <v>1.9787124080882352</v>
      </c>
      <c r="N14" s="2">
        <v>1.5349999999999999</v>
      </c>
      <c r="P14" s="2">
        <f t="shared" si="5"/>
        <v>1.5624821498371335</v>
      </c>
      <c r="Q14" s="2">
        <f t="shared" si="6"/>
        <v>1.2425199348534204</v>
      </c>
      <c r="R14" s="2">
        <f t="shared" si="7"/>
        <v>1.4025010423452771</v>
      </c>
      <c r="U14" s="2">
        <v>1.4330000000000001</v>
      </c>
      <c r="W14" s="2">
        <f t="shared" si="8"/>
        <v>1.6736986043265876</v>
      </c>
      <c r="X14" s="2">
        <f t="shared" si="9"/>
        <v>1.3309616887648292</v>
      </c>
      <c r="Y14" s="2">
        <f t="shared" si="10"/>
        <v>1.5023301465457082</v>
      </c>
    </row>
    <row r="15" spans="1:39" x14ac:dyDescent="0.35">
      <c r="A15" s="8">
        <f t="shared" si="1"/>
        <v>2004</v>
      </c>
      <c r="B15" s="2">
        <v>2.9615519999999997</v>
      </c>
      <c r="C15" s="2">
        <v>2.6195135999999999</v>
      </c>
      <c r="D15" s="2">
        <f t="shared" si="0"/>
        <v>2.7905327999999998</v>
      </c>
      <c r="G15" s="2">
        <v>1.0149999999999999</v>
      </c>
      <c r="I15" s="2">
        <f t="shared" si="2"/>
        <v>2.917785221674877</v>
      </c>
      <c r="J15" s="2">
        <f t="shared" si="3"/>
        <v>2.5808015763546801</v>
      </c>
      <c r="K15" s="2">
        <f t="shared" si="4"/>
        <v>2.7492933990147783</v>
      </c>
      <c r="N15" s="2">
        <v>1.5489999999999999</v>
      </c>
      <c r="P15" s="2">
        <f t="shared" si="5"/>
        <v>1.911912201420271</v>
      </c>
      <c r="Q15" s="2">
        <f t="shared" si="6"/>
        <v>1.6910998063266625</v>
      </c>
      <c r="R15" s="2">
        <f t="shared" si="7"/>
        <v>1.8015060038734667</v>
      </c>
      <c r="U15" s="2">
        <v>1.3859999999999999</v>
      </c>
      <c r="W15" s="2">
        <f t="shared" si="8"/>
        <v>2.1367619047619049</v>
      </c>
      <c r="X15" s="2">
        <f t="shared" si="9"/>
        <v>1.8899809523809525</v>
      </c>
      <c r="Y15" s="2">
        <f t="shared" si="10"/>
        <v>2.0133714285714284</v>
      </c>
    </row>
    <row r="16" spans="1:39" x14ac:dyDescent="0.35">
      <c r="A16" s="8">
        <f t="shared" si="1"/>
        <v>2005</v>
      </c>
      <c r="B16" s="2">
        <v>3.5880179999999995</v>
      </c>
      <c r="C16" s="2">
        <v>3.1437871999999998</v>
      </c>
      <c r="D16" s="2">
        <f t="shared" si="0"/>
        <v>3.3659025999999996</v>
      </c>
      <c r="G16" s="2">
        <v>1.2529999999999999</v>
      </c>
      <c r="I16" s="2">
        <f t="shared" si="2"/>
        <v>2.8635418994413406</v>
      </c>
      <c r="J16" s="2">
        <f t="shared" si="3"/>
        <v>2.509008140462889</v>
      </c>
      <c r="K16" s="2">
        <f t="shared" si="4"/>
        <v>2.6862750199521148</v>
      </c>
      <c r="N16" s="2">
        <v>1.7509999999999999</v>
      </c>
      <c r="P16" s="2">
        <f t="shared" si="5"/>
        <v>2.0491250713877784</v>
      </c>
      <c r="Q16" s="2">
        <f t="shared" si="6"/>
        <v>1.7954238720731011</v>
      </c>
      <c r="R16" s="2">
        <f t="shared" si="7"/>
        <v>1.9222744717304396</v>
      </c>
      <c r="U16" s="2">
        <v>1.6339999999999999</v>
      </c>
      <c r="W16" s="2">
        <f t="shared" si="8"/>
        <v>2.1958494492044061</v>
      </c>
      <c r="X16" s="2">
        <f t="shared" si="9"/>
        <v>1.9239823745410036</v>
      </c>
      <c r="Y16" s="2">
        <f t="shared" si="10"/>
        <v>2.0599159118727051</v>
      </c>
    </row>
    <row r="17" spans="1:25" x14ac:dyDescent="0.35">
      <c r="A17" s="8">
        <f t="shared" si="1"/>
        <v>2006</v>
      </c>
      <c r="B17" s="2">
        <v>3.6719484000000002</v>
      </c>
      <c r="C17" s="2">
        <v>3.2003220000000003</v>
      </c>
      <c r="D17" s="2">
        <f t="shared" si="0"/>
        <v>3.4361352000000003</v>
      </c>
      <c r="G17" s="2">
        <v>1.2</v>
      </c>
      <c r="I17" s="2">
        <f t="shared" si="2"/>
        <v>3.0599570000000003</v>
      </c>
      <c r="J17" s="2">
        <f t="shared" si="3"/>
        <v>2.6669350000000005</v>
      </c>
      <c r="K17" s="2">
        <f t="shared" si="4"/>
        <v>2.8634460000000002</v>
      </c>
      <c r="N17" s="2">
        <v>1.99</v>
      </c>
      <c r="P17" s="2">
        <f t="shared" si="5"/>
        <v>1.8452002010050252</v>
      </c>
      <c r="Q17" s="2">
        <f t="shared" si="6"/>
        <v>1.6082020100502514</v>
      </c>
      <c r="R17" s="2">
        <f t="shared" si="7"/>
        <v>1.7267011055276384</v>
      </c>
      <c r="U17" s="2">
        <v>1.51</v>
      </c>
      <c r="W17" s="2">
        <f t="shared" si="8"/>
        <v>2.4317539072847683</v>
      </c>
      <c r="X17" s="2">
        <f t="shared" si="9"/>
        <v>2.1194185430463577</v>
      </c>
      <c r="Y17" s="2">
        <f t="shared" si="10"/>
        <v>2.2755862251655632</v>
      </c>
    </row>
    <row r="18" spans="1:25" x14ac:dyDescent="0.35">
      <c r="A18" s="8">
        <f t="shared" si="1"/>
        <v>2007</v>
      </c>
      <c r="B18" s="2">
        <v>3.9242111999999998</v>
      </c>
      <c r="C18" s="2">
        <v>3.5913539999999999</v>
      </c>
      <c r="D18" s="2">
        <f t="shared" si="0"/>
        <v>3.7577825999999996</v>
      </c>
      <c r="G18" s="2">
        <v>2.41</v>
      </c>
      <c r="I18" s="2">
        <f t="shared" si="2"/>
        <v>1.6283034024896264</v>
      </c>
      <c r="J18" s="2">
        <f t="shared" si="3"/>
        <v>1.4901883817427384</v>
      </c>
      <c r="K18" s="2">
        <f t="shared" si="4"/>
        <v>1.5592458921161823</v>
      </c>
      <c r="N18" s="2">
        <v>3.536</v>
      </c>
      <c r="P18" s="2">
        <f t="shared" si="5"/>
        <v>1.1097882352941175</v>
      </c>
      <c r="Q18" s="2">
        <f t="shared" si="6"/>
        <v>1.0156544117647059</v>
      </c>
      <c r="R18" s="2">
        <f t="shared" si="7"/>
        <v>1.0627213235294117</v>
      </c>
      <c r="U18" s="2">
        <v>3.09</v>
      </c>
      <c r="W18" s="2">
        <f t="shared" si="8"/>
        <v>1.2699712621359223</v>
      </c>
      <c r="X18" s="2">
        <f t="shared" si="9"/>
        <v>1.1622504854368931</v>
      </c>
      <c r="Y18" s="2">
        <f t="shared" si="10"/>
        <v>1.2161108737864077</v>
      </c>
    </row>
    <row r="19" spans="1:25" x14ac:dyDescent="0.35">
      <c r="A19" s="8">
        <f t="shared" si="1"/>
        <v>2008</v>
      </c>
      <c r="B19" s="2">
        <v>7.8659930000000005</v>
      </c>
      <c r="C19" s="2">
        <v>5.5725348000000006</v>
      </c>
      <c r="D19" s="2">
        <f t="shared" si="0"/>
        <v>6.7192639000000005</v>
      </c>
      <c r="G19" s="2">
        <v>3.36</v>
      </c>
      <c r="I19" s="2">
        <f t="shared" si="2"/>
        <v>2.3410693452380955</v>
      </c>
      <c r="J19" s="2">
        <f t="shared" si="3"/>
        <v>1.6584925000000001</v>
      </c>
      <c r="K19" s="2">
        <f t="shared" si="4"/>
        <v>1.9997809226190479</v>
      </c>
      <c r="N19" s="2">
        <v>5.0670000000000002</v>
      </c>
      <c r="P19" s="2">
        <f t="shared" si="5"/>
        <v>1.552396487073219</v>
      </c>
      <c r="Q19" s="2">
        <f t="shared" si="6"/>
        <v>1.0997700414446419</v>
      </c>
      <c r="R19" s="2">
        <f t="shared" si="7"/>
        <v>1.3260832642589304</v>
      </c>
      <c r="U19" s="2">
        <v>4.2850000000000001</v>
      </c>
      <c r="W19" s="2">
        <f t="shared" si="8"/>
        <v>1.8357043173862311</v>
      </c>
      <c r="X19" s="2">
        <f t="shared" si="9"/>
        <v>1.3004748658109686</v>
      </c>
      <c r="Y19" s="2">
        <f t="shared" si="10"/>
        <v>1.5680895915985997</v>
      </c>
    </row>
    <row r="20" spans="1:25" x14ac:dyDescent="0.35">
      <c r="A20" s="8">
        <f t="shared" si="1"/>
        <v>2009</v>
      </c>
      <c r="B20" s="2">
        <v>6.7818743999999995</v>
      </c>
      <c r="C20" s="2">
        <v>4.8903311999999994</v>
      </c>
      <c r="D20" s="2">
        <f t="shared" si="0"/>
        <v>5.836102799999999</v>
      </c>
      <c r="G20" s="2">
        <v>2.9</v>
      </c>
      <c r="I20" s="2">
        <f t="shared" si="2"/>
        <v>2.3385773793103448</v>
      </c>
      <c r="J20" s="2">
        <f t="shared" si="3"/>
        <v>1.6863211034482757</v>
      </c>
      <c r="K20" s="2">
        <f t="shared" si="4"/>
        <v>2.01244924137931</v>
      </c>
      <c r="N20" s="2">
        <v>4.6635</v>
      </c>
      <c r="P20" s="2">
        <f t="shared" si="5"/>
        <v>1.4542456095207461</v>
      </c>
      <c r="Q20" s="2">
        <f t="shared" si="6"/>
        <v>1.0486396912190414</v>
      </c>
      <c r="R20" s="2">
        <f t="shared" si="7"/>
        <v>1.2514426503698937</v>
      </c>
      <c r="U20" s="2">
        <v>3.7925</v>
      </c>
      <c r="W20" s="2">
        <f t="shared" si="8"/>
        <v>1.7882331970995384</v>
      </c>
      <c r="X20" s="2">
        <f t="shared" si="9"/>
        <v>1.2894742781806194</v>
      </c>
      <c r="Y20" s="2">
        <f t="shared" si="10"/>
        <v>1.5388537376400788</v>
      </c>
    </row>
    <row r="21" spans="1:25" x14ac:dyDescent="0.35">
      <c r="A21" s="8">
        <f t="shared" si="1"/>
        <v>2010</v>
      </c>
      <c r="B21" s="2">
        <v>6.0124028000000012</v>
      </c>
      <c r="C21" s="2">
        <v>5.4425068000000003</v>
      </c>
      <c r="D21" s="2">
        <f t="shared" si="0"/>
        <v>5.7274548000000003</v>
      </c>
      <c r="G21" s="2">
        <v>2.44</v>
      </c>
      <c r="I21" s="2">
        <f t="shared" si="2"/>
        <v>2.4640995081967216</v>
      </c>
      <c r="J21" s="2">
        <f t="shared" si="3"/>
        <v>2.2305355737704922</v>
      </c>
      <c r="K21" s="2">
        <f t="shared" si="4"/>
        <v>2.3473175409836067</v>
      </c>
      <c r="N21" s="2">
        <v>4.26</v>
      </c>
      <c r="P21" s="2">
        <f t="shared" si="5"/>
        <v>1.4113621596244135</v>
      </c>
      <c r="Q21" s="2">
        <f t="shared" si="6"/>
        <v>1.2775837558685448</v>
      </c>
      <c r="R21" s="2">
        <f t="shared" si="7"/>
        <v>1.3444729577464789</v>
      </c>
      <c r="U21" s="2">
        <v>3.3</v>
      </c>
      <c r="W21" s="2">
        <f t="shared" si="8"/>
        <v>1.8219402424242428</v>
      </c>
      <c r="X21" s="2">
        <f t="shared" si="9"/>
        <v>1.6492444848484851</v>
      </c>
      <c r="Y21" s="2">
        <f t="shared" si="10"/>
        <v>1.7355923636363637</v>
      </c>
    </row>
    <row r="22" spans="1:25" x14ac:dyDescent="0.35">
      <c r="A22" s="8">
        <f t="shared" si="1"/>
        <v>2011</v>
      </c>
      <c r="B22" s="2">
        <v>11.2207968</v>
      </c>
      <c r="C22" s="2">
        <v>8.6507639999999988</v>
      </c>
      <c r="D22" s="2">
        <f t="shared" si="0"/>
        <v>9.9357803999999987</v>
      </c>
      <c r="G22" s="2">
        <v>2.36</v>
      </c>
      <c r="I22" s="2">
        <f t="shared" si="2"/>
        <v>4.7545749152542376</v>
      </c>
      <c r="J22" s="2">
        <f t="shared" si="3"/>
        <v>3.6655779661016945</v>
      </c>
      <c r="K22" s="2">
        <f t="shared" si="4"/>
        <v>4.210076440677966</v>
      </c>
      <c r="N22" s="2">
        <v>4.96</v>
      </c>
      <c r="P22" s="2">
        <f t="shared" si="5"/>
        <v>2.2622574193548388</v>
      </c>
      <c r="Q22" s="2">
        <f t="shared" si="6"/>
        <v>1.7441056451612902</v>
      </c>
      <c r="R22" s="2">
        <f t="shared" si="7"/>
        <v>2.0031815322580644</v>
      </c>
      <c r="U22" s="2">
        <v>4.0199999999999996</v>
      </c>
      <c r="W22" s="2">
        <f t="shared" si="8"/>
        <v>2.7912429850746272</v>
      </c>
      <c r="X22" s="2">
        <f t="shared" si="9"/>
        <v>2.1519313432835818</v>
      </c>
      <c r="Y22" s="2">
        <f t="shared" si="10"/>
        <v>2.4715871641791045</v>
      </c>
    </row>
    <row r="23" spans="1:25" x14ac:dyDescent="0.35">
      <c r="A23" s="8">
        <f t="shared" si="1"/>
        <v>2012</v>
      </c>
      <c r="B23" s="2">
        <v>13.522403600000001</v>
      </c>
      <c r="C23" s="2">
        <v>10.937496799999998</v>
      </c>
      <c r="D23" s="2">
        <f t="shared" si="0"/>
        <v>12.229950199999999</v>
      </c>
      <c r="G23" s="2">
        <v>4.2</v>
      </c>
      <c r="I23" s="2">
        <f t="shared" si="2"/>
        <v>3.2196199047619047</v>
      </c>
      <c r="J23" s="2">
        <f t="shared" si="3"/>
        <v>2.6041659047619041</v>
      </c>
      <c r="K23" s="2">
        <f t="shared" si="4"/>
        <v>2.9118929047619044</v>
      </c>
      <c r="N23" s="2">
        <v>7.2</v>
      </c>
      <c r="P23" s="2">
        <f t="shared" si="5"/>
        <v>1.8781116111111111</v>
      </c>
      <c r="Q23" s="2">
        <f t="shared" si="6"/>
        <v>1.5190967777777775</v>
      </c>
      <c r="R23" s="2">
        <f t="shared" si="7"/>
        <v>1.6986041944444443</v>
      </c>
      <c r="U23" s="2">
        <v>5.62</v>
      </c>
      <c r="W23" s="2">
        <f t="shared" si="8"/>
        <v>2.4061216370106764</v>
      </c>
      <c r="X23" s="2">
        <f t="shared" si="9"/>
        <v>1.946173807829181</v>
      </c>
      <c r="Y23" s="2">
        <f t="shared" si="10"/>
        <v>2.1761477224199286</v>
      </c>
    </row>
    <row r="24" spans="1:25" x14ac:dyDescent="0.35">
      <c r="A24" s="8">
        <f t="shared" si="1"/>
        <v>2013</v>
      </c>
    </row>
    <row r="25" spans="1:25" x14ac:dyDescent="0.35">
      <c r="A25" s="8">
        <f t="shared" si="1"/>
        <v>2014</v>
      </c>
    </row>
  </sheetData>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7"/>
  <sheetViews>
    <sheetView zoomScaleNormal="100" workbookViewId="0">
      <pane xSplit="4" ySplit="3" topLeftCell="J4" activePane="bottomRight" state="frozen"/>
      <selection pane="topRight" activeCell="D1" sqref="D1"/>
      <selection pane="bottomLeft" activeCell="A4" sqref="A4"/>
      <selection pane="bottomRight" activeCell="L10" sqref="L10"/>
    </sheetView>
  </sheetViews>
  <sheetFormatPr defaultColWidth="9.08984375" defaultRowHeight="14.5" x14ac:dyDescent="0.35"/>
  <cols>
    <col min="1" max="1" width="9.08984375" style="8"/>
    <col min="2" max="5" width="9.08984375" style="2"/>
    <col min="6" max="6" width="9.08984375" style="7" customWidth="1"/>
    <col min="7" max="7" width="9.08984375" style="2" customWidth="1"/>
    <col min="8" max="8" width="9.08984375" style="7" customWidth="1"/>
    <col min="9" max="10" width="9.08984375" style="2" customWidth="1"/>
    <col min="11" max="11" width="9.08984375" style="23" customWidth="1"/>
    <col min="12" max="12" width="9.08984375" style="2"/>
    <col min="13" max="13" width="9.08984375" style="7"/>
    <col min="14" max="14" width="9.08984375" style="2"/>
    <col min="15" max="15" width="9.08984375" style="7"/>
    <col min="16" max="17" width="9.08984375" style="2"/>
    <col min="18" max="18" width="9.08984375" style="23"/>
    <col min="19" max="19" width="9.08984375" style="2"/>
    <col min="20" max="20" width="9.08984375" style="7"/>
    <col min="21" max="21" width="9.08984375" style="2"/>
    <col min="22" max="22" width="9.08984375" style="7"/>
    <col min="23" max="24" width="9.08984375" style="2"/>
    <col min="25" max="25" width="9.08984375" style="23"/>
    <col min="26" max="16384" width="9.08984375" style="2"/>
  </cols>
  <sheetData>
    <row r="1" spans="1:25" x14ac:dyDescent="0.35">
      <c r="A1" s="18"/>
      <c r="B1" s="13" t="s">
        <v>46</v>
      </c>
      <c r="C1" s="13"/>
      <c r="D1" s="13"/>
      <c r="F1" s="13" t="s">
        <v>21</v>
      </c>
      <c r="G1" s="13"/>
      <c r="H1" s="13" t="s">
        <v>22</v>
      </c>
      <c r="I1" s="13"/>
      <c r="J1" s="13"/>
      <c r="K1" s="13"/>
      <c r="M1" s="13" t="s">
        <v>21</v>
      </c>
      <c r="N1" s="13"/>
      <c r="O1" s="13" t="s">
        <v>22</v>
      </c>
      <c r="P1" s="13"/>
      <c r="Q1" s="13"/>
      <c r="R1" s="13"/>
      <c r="T1" s="13" t="s">
        <v>21</v>
      </c>
      <c r="U1" s="13"/>
      <c r="V1" s="13" t="s">
        <v>22</v>
      </c>
      <c r="W1" s="13"/>
      <c r="X1" s="13"/>
      <c r="Y1" s="13"/>
    </row>
    <row r="2" spans="1:25" x14ac:dyDescent="0.35">
      <c r="A2" s="19" t="s">
        <v>0</v>
      </c>
      <c r="B2" s="15" t="s">
        <v>47</v>
      </c>
      <c r="C2" s="15"/>
      <c r="D2" s="15"/>
      <c r="F2" s="7" t="s">
        <v>16</v>
      </c>
      <c r="G2" s="15"/>
      <c r="H2" s="7" t="s">
        <v>16</v>
      </c>
      <c r="I2" s="15" t="s">
        <v>47</v>
      </c>
      <c r="J2" s="15"/>
      <c r="K2" s="15"/>
      <c r="M2" s="7" t="s">
        <v>19</v>
      </c>
      <c r="N2" s="15"/>
      <c r="O2" s="7" t="s">
        <v>19</v>
      </c>
      <c r="P2" s="15" t="s">
        <v>47</v>
      </c>
      <c r="Q2" s="15"/>
      <c r="R2" s="15"/>
      <c r="T2" s="7" t="s">
        <v>58</v>
      </c>
      <c r="U2" s="15"/>
      <c r="V2" s="7" t="s">
        <v>58</v>
      </c>
      <c r="W2" s="15" t="s">
        <v>47</v>
      </c>
      <c r="X2" s="15"/>
      <c r="Y2" s="15"/>
    </row>
    <row r="3" spans="1:25" x14ac:dyDescent="0.35">
      <c r="A3" s="21"/>
      <c r="B3" s="17" t="s">
        <v>80</v>
      </c>
      <c r="C3" s="17" t="s">
        <v>81</v>
      </c>
      <c r="D3" s="17" t="s">
        <v>82</v>
      </c>
      <c r="G3" s="17"/>
      <c r="I3" s="17" t="s">
        <v>80</v>
      </c>
      <c r="J3" s="17" t="s">
        <v>81</v>
      </c>
      <c r="K3" s="23" t="s">
        <v>82</v>
      </c>
      <c r="N3" s="17"/>
      <c r="P3" s="17" t="s">
        <v>80</v>
      </c>
      <c r="Q3" s="17" t="s">
        <v>81</v>
      </c>
      <c r="R3" s="23" t="s">
        <v>82</v>
      </c>
      <c r="U3" s="17"/>
      <c r="W3" s="17" t="s">
        <v>80</v>
      </c>
      <c r="X3" s="17" t="s">
        <v>81</v>
      </c>
      <c r="Y3" s="23" t="s">
        <v>82</v>
      </c>
    </row>
    <row r="4" spans="1:25" x14ac:dyDescent="0.35">
      <c r="A4" s="8">
        <v>1991</v>
      </c>
      <c r="B4" s="2">
        <v>5.2553999999999998</v>
      </c>
      <c r="C4" s="2">
        <v>12.66</v>
      </c>
      <c r="D4" s="2">
        <f>AVERAGE(B4:C4)</f>
        <v>8.9576999999999991</v>
      </c>
      <c r="G4" s="2">
        <v>2.87</v>
      </c>
      <c r="I4" s="2">
        <f>B4/G4</f>
        <v>1.831149825783972</v>
      </c>
      <c r="J4" s="2">
        <f>C4/G4</f>
        <v>4.4111498257839719</v>
      </c>
      <c r="K4" s="23">
        <f>D4/G4</f>
        <v>3.1211498257839718</v>
      </c>
      <c r="N4" s="2">
        <v>5.7140000000000004</v>
      </c>
      <c r="P4" s="2">
        <f>B4/N4</f>
        <v>0.91974098704935237</v>
      </c>
      <c r="Q4" s="2">
        <f>C4/N4</f>
        <v>2.2156107805390266</v>
      </c>
      <c r="R4" s="23">
        <f>D4/N4</f>
        <v>1.5676758837941895</v>
      </c>
      <c r="U4" s="2">
        <v>5</v>
      </c>
      <c r="W4" s="2">
        <f>B4/U4</f>
        <v>1.05108</v>
      </c>
      <c r="X4" s="2">
        <f>C4/U4</f>
        <v>2.532</v>
      </c>
      <c r="Y4" s="23">
        <f>D4/U4</f>
        <v>1.7915399999999999</v>
      </c>
    </row>
    <row r="5" spans="1:25" x14ac:dyDescent="0.35">
      <c r="A5" s="8">
        <f>A4+1</f>
        <v>1992</v>
      </c>
      <c r="B5" s="2">
        <v>5.7637999999999998</v>
      </c>
      <c r="C5" s="2">
        <v>16.5</v>
      </c>
      <c r="D5" s="2">
        <f t="shared" ref="D5:D27" si="0">AVERAGE(B5:C5)</f>
        <v>11.1319</v>
      </c>
      <c r="G5" s="2">
        <v>2.3959999999999999</v>
      </c>
      <c r="I5" s="2">
        <f>B5/G5</f>
        <v>2.4055926544240402</v>
      </c>
      <c r="J5" s="2">
        <f>C5/G5</f>
        <v>6.8864774624373961</v>
      </c>
      <c r="K5" s="23">
        <f>D5/G5</f>
        <v>4.6460350584307184</v>
      </c>
      <c r="N5" s="2">
        <v>9.2140000000000004</v>
      </c>
      <c r="P5" s="2">
        <f t="shared" ref="P5:P21" si="1">B5/N5</f>
        <v>0.62554807901020182</v>
      </c>
      <c r="Q5" s="2">
        <f t="shared" ref="Q5:Q25" si="2">C5/N5</f>
        <v>1.7907532016496635</v>
      </c>
      <c r="R5" s="23">
        <f t="shared" ref="R5:R24" si="3">D5/N5</f>
        <v>1.2081506403299327</v>
      </c>
      <c r="U5" s="2">
        <v>3.8570000000000002</v>
      </c>
      <c r="W5" s="2">
        <f t="shared" ref="W5:W21" si="4">B5/U5</f>
        <v>1.4943738656987295</v>
      </c>
      <c r="X5" s="2">
        <f t="shared" ref="X5:X25" si="5">C5/U5</f>
        <v>4.2779362198599946</v>
      </c>
      <c r="Y5" s="23">
        <f t="shared" ref="Y5:Y25" si="6">D5/U5</f>
        <v>2.8861550427793619</v>
      </c>
    </row>
    <row r="6" spans="1:25" x14ac:dyDescent="0.35">
      <c r="A6" s="8">
        <f t="shared" ref="A6:A27" si="7">A5+1</f>
        <v>1993</v>
      </c>
      <c r="B6" s="2">
        <v>8.0620000000000012</v>
      </c>
      <c r="C6" s="2">
        <v>20.3</v>
      </c>
      <c r="D6" s="2">
        <f t="shared" si="0"/>
        <v>14.181000000000001</v>
      </c>
      <c r="G6" s="2">
        <v>8.1039999999999992</v>
      </c>
      <c r="I6" s="2">
        <f t="shared" ref="I6:I8" si="8">B6/G6</f>
        <v>0.99481737413622928</v>
      </c>
      <c r="J6" s="2">
        <f t="shared" ref="J6:J8" si="9">C6/G6</f>
        <v>2.5049358341559729</v>
      </c>
      <c r="K6" s="23">
        <f t="shared" ref="K6:K8" si="10">D6/G6</f>
        <v>1.7498766041461009</v>
      </c>
      <c r="N6" s="2">
        <v>4.3380000000000001</v>
      </c>
      <c r="P6" s="2">
        <f t="shared" si="1"/>
        <v>1.8584601198709085</v>
      </c>
      <c r="Q6" s="2">
        <f t="shared" si="2"/>
        <v>4.6795758414015678</v>
      </c>
      <c r="R6" s="23">
        <f t="shared" si="3"/>
        <v>3.2690179806362383</v>
      </c>
      <c r="U6" s="2">
        <v>5.65</v>
      </c>
      <c r="W6" s="2">
        <f t="shared" si="4"/>
        <v>1.4269026548672568</v>
      </c>
      <c r="X6" s="2">
        <f t="shared" si="5"/>
        <v>3.5929203539823007</v>
      </c>
      <c r="Y6" s="23">
        <f t="shared" si="6"/>
        <v>2.5099115044247786</v>
      </c>
    </row>
    <row r="7" spans="1:25" x14ac:dyDescent="0.35">
      <c r="A7" s="8">
        <f t="shared" si="7"/>
        <v>1994</v>
      </c>
      <c r="B7" s="2">
        <v>9.9751199999999987</v>
      </c>
      <c r="C7" s="2">
        <v>26</v>
      </c>
      <c r="D7" s="2">
        <f t="shared" si="0"/>
        <v>17.987559999999998</v>
      </c>
      <c r="G7" s="2">
        <v>9.5</v>
      </c>
      <c r="I7" s="2">
        <f t="shared" si="8"/>
        <v>1.0500126315789473</v>
      </c>
      <c r="J7" s="2">
        <f t="shared" si="9"/>
        <v>2.736842105263158</v>
      </c>
      <c r="K7" s="23">
        <f t="shared" si="10"/>
        <v>1.8934273684210525</v>
      </c>
      <c r="N7" s="2">
        <v>9.2129999999999992</v>
      </c>
      <c r="P7" s="2">
        <f t="shared" si="1"/>
        <v>1.0827222403126018</v>
      </c>
      <c r="Q7" s="2">
        <f t="shared" si="2"/>
        <v>2.8220992076413767</v>
      </c>
      <c r="R7" s="23">
        <f t="shared" si="3"/>
        <v>1.952410723976989</v>
      </c>
      <c r="U7" s="2">
        <v>12</v>
      </c>
      <c r="W7" s="2">
        <f t="shared" si="4"/>
        <v>0.83125999999999989</v>
      </c>
      <c r="X7" s="2">
        <f t="shared" si="5"/>
        <v>2.1666666666666665</v>
      </c>
      <c r="Y7" s="23">
        <f t="shared" si="6"/>
        <v>1.4989633333333332</v>
      </c>
    </row>
    <row r="8" spans="1:25" x14ac:dyDescent="0.35">
      <c r="A8" s="8">
        <f t="shared" si="7"/>
        <v>1995</v>
      </c>
      <c r="B8" s="2">
        <v>10.914000000000001</v>
      </c>
      <c r="C8" s="2">
        <v>22.6</v>
      </c>
      <c r="D8" s="2">
        <f t="shared" si="0"/>
        <v>16.757000000000001</v>
      </c>
      <c r="G8" s="2">
        <v>8</v>
      </c>
      <c r="I8" s="2">
        <f t="shared" si="8"/>
        <v>1.3642500000000002</v>
      </c>
      <c r="J8" s="2">
        <f t="shared" si="9"/>
        <v>2.8250000000000002</v>
      </c>
      <c r="K8" s="23">
        <f t="shared" si="10"/>
        <v>2.0946250000000002</v>
      </c>
      <c r="N8" s="2">
        <v>9.9809999999999999</v>
      </c>
      <c r="P8" s="2">
        <f t="shared" si="1"/>
        <v>1.093477607454163</v>
      </c>
      <c r="Q8" s="2">
        <f t="shared" si="2"/>
        <v>2.2643021741308487</v>
      </c>
      <c r="R8" s="23">
        <f t="shared" si="3"/>
        <v>1.6788898907925058</v>
      </c>
      <c r="U8" s="2">
        <v>13</v>
      </c>
      <c r="W8" s="2">
        <f t="shared" si="4"/>
        <v>0.83953846153846168</v>
      </c>
      <c r="X8" s="2">
        <f t="shared" si="5"/>
        <v>1.7384615384615385</v>
      </c>
      <c r="Y8" s="23">
        <f t="shared" si="6"/>
        <v>1.2890000000000001</v>
      </c>
    </row>
    <row r="9" spans="1:25" x14ac:dyDescent="0.35">
      <c r="A9" s="8">
        <f t="shared" si="7"/>
        <v>1996</v>
      </c>
      <c r="B9" s="2">
        <v>11.97</v>
      </c>
      <c r="C9" s="2">
        <v>27.6</v>
      </c>
      <c r="D9" s="2">
        <f t="shared" si="0"/>
        <v>19.785</v>
      </c>
      <c r="G9" s="2">
        <v>9</v>
      </c>
      <c r="I9" s="2">
        <f t="shared" ref="I9:I21" si="11">B9/G9</f>
        <v>1.33</v>
      </c>
      <c r="J9" s="2">
        <f t="shared" ref="J9:J25" si="12">C9/G9</f>
        <v>3.0666666666666669</v>
      </c>
      <c r="K9" s="23">
        <f t="shared" ref="K9:K25" si="13">D9/G9</f>
        <v>2.1983333333333333</v>
      </c>
      <c r="N9" s="2">
        <v>12</v>
      </c>
      <c r="P9" s="2">
        <f t="shared" si="1"/>
        <v>0.99750000000000005</v>
      </c>
      <c r="Q9" s="2">
        <f t="shared" si="2"/>
        <v>2.3000000000000003</v>
      </c>
      <c r="R9" s="23">
        <f t="shared" si="3"/>
        <v>1.6487499999999999</v>
      </c>
      <c r="U9" s="2">
        <v>15.63</v>
      </c>
      <c r="W9" s="2">
        <f t="shared" si="4"/>
        <v>0.76583493282149717</v>
      </c>
      <c r="X9" s="2">
        <f t="shared" si="5"/>
        <v>1.7658349328214971</v>
      </c>
      <c r="Y9" s="23">
        <f t="shared" si="6"/>
        <v>1.2658349328214971</v>
      </c>
    </row>
    <row r="10" spans="1:25" x14ac:dyDescent="0.35">
      <c r="A10" s="8">
        <f t="shared" si="7"/>
        <v>1997</v>
      </c>
      <c r="B10" s="2">
        <v>11.73</v>
      </c>
      <c r="C10" s="2">
        <v>24</v>
      </c>
      <c r="D10" s="2">
        <f t="shared" si="0"/>
        <v>17.865000000000002</v>
      </c>
      <c r="G10" s="2">
        <v>13.731999999999999</v>
      </c>
      <c r="I10" s="2">
        <f t="shared" si="11"/>
        <v>0.85420914651907964</v>
      </c>
      <c r="J10" s="2">
        <f t="shared" si="12"/>
        <v>1.7477424992717741</v>
      </c>
      <c r="K10" s="23">
        <f t="shared" si="13"/>
        <v>1.3009758228954269</v>
      </c>
      <c r="N10" s="2">
        <v>6.8</v>
      </c>
      <c r="P10" s="2">
        <f t="shared" si="1"/>
        <v>1.7250000000000001</v>
      </c>
      <c r="Q10" s="2">
        <f t="shared" si="2"/>
        <v>3.5294117647058822</v>
      </c>
      <c r="R10" s="23">
        <f t="shared" si="3"/>
        <v>2.6272058823529414</v>
      </c>
      <c r="U10" s="2">
        <v>17.7</v>
      </c>
      <c r="W10" s="2">
        <f t="shared" si="4"/>
        <v>0.66271186440677976</v>
      </c>
      <c r="X10" s="2">
        <f t="shared" si="5"/>
        <v>1.3559322033898307</v>
      </c>
      <c r="Y10" s="23">
        <f t="shared" si="6"/>
        <v>1.0093220338983053</v>
      </c>
    </row>
    <row r="11" spans="1:25" x14ac:dyDescent="0.35">
      <c r="A11" s="8">
        <f t="shared" si="7"/>
        <v>1998</v>
      </c>
      <c r="B11" s="2">
        <v>12.43622</v>
      </c>
      <c r="C11" s="2">
        <v>24.92</v>
      </c>
      <c r="D11" s="2">
        <f t="shared" si="0"/>
        <v>18.67811</v>
      </c>
      <c r="G11" s="2">
        <v>12.843999999999999</v>
      </c>
      <c r="I11" s="2">
        <f t="shared" si="11"/>
        <v>0.96825132357521027</v>
      </c>
      <c r="J11" s="2">
        <f t="shared" si="12"/>
        <v>1.9402055434444101</v>
      </c>
      <c r="K11" s="23">
        <f t="shared" si="13"/>
        <v>1.4542284335098101</v>
      </c>
      <c r="N11" s="2">
        <v>13.7</v>
      </c>
      <c r="P11" s="2">
        <f t="shared" si="1"/>
        <v>0.90775328467153293</v>
      </c>
      <c r="Q11" s="2">
        <f t="shared" si="2"/>
        <v>1.8189781021897813</v>
      </c>
      <c r="R11" s="23">
        <f t="shared" si="3"/>
        <v>1.3633656934306571</v>
      </c>
      <c r="U11" s="2">
        <v>16.901</v>
      </c>
      <c r="W11" s="2">
        <f t="shared" si="4"/>
        <v>0.73582746583042424</v>
      </c>
      <c r="X11" s="2">
        <f t="shared" si="5"/>
        <v>1.4744689663333532</v>
      </c>
      <c r="Y11" s="23">
        <f t="shared" si="6"/>
        <v>1.1051482160818886</v>
      </c>
    </row>
    <row r="12" spans="1:25" x14ac:dyDescent="0.35">
      <c r="A12" s="8">
        <f t="shared" si="7"/>
        <v>1999</v>
      </c>
      <c r="B12" s="2">
        <v>12.87039</v>
      </c>
      <c r="C12" s="2">
        <v>26.72</v>
      </c>
      <c r="D12" s="2">
        <f t="shared" si="0"/>
        <v>19.795195</v>
      </c>
      <c r="G12" s="2">
        <v>13.859</v>
      </c>
      <c r="I12" s="2">
        <f t="shared" si="11"/>
        <v>0.92866657045962919</v>
      </c>
      <c r="J12" s="2">
        <f t="shared" si="12"/>
        <v>1.9279890323977198</v>
      </c>
      <c r="K12" s="23">
        <f t="shared" si="13"/>
        <v>1.4283278014286744</v>
      </c>
      <c r="N12" s="2">
        <v>14.55</v>
      </c>
      <c r="P12" s="2">
        <f t="shared" si="1"/>
        <v>0.88456288659793814</v>
      </c>
      <c r="Q12" s="2">
        <f t="shared" si="2"/>
        <v>1.8364261168384879</v>
      </c>
      <c r="R12" s="23">
        <f t="shared" si="3"/>
        <v>1.3604945017182131</v>
      </c>
      <c r="U12" s="2">
        <v>18.14</v>
      </c>
      <c r="W12" s="2">
        <f t="shared" si="4"/>
        <v>0.70950330760749725</v>
      </c>
      <c r="X12" s="2">
        <f t="shared" si="5"/>
        <v>1.4729878721058434</v>
      </c>
      <c r="Y12" s="23">
        <f t="shared" si="6"/>
        <v>1.0912455898566702</v>
      </c>
    </row>
    <row r="13" spans="1:25" x14ac:dyDescent="0.35">
      <c r="A13" s="8">
        <f t="shared" si="7"/>
        <v>2000</v>
      </c>
      <c r="B13" s="2">
        <v>12.188800000000001</v>
      </c>
      <c r="C13" s="2">
        <v>25</v>
      </c>
      <c r="D13" s="2">
        <f t="shared" si="0"/>
        <v>18.5944</v>
      </c>
      <c r="G13" s="2">
        <v>14.494</v>
      </c>
      <c r="I13" s="2">
        <f t="shared" si="11"/>
        <v>0.84095487788050227</v>
      </c>
      <c r="J13" s="2">
        <f t="shared" si="12"/>
        <v>1.724851662757003</v>
      </c>
      <c r="K13" s="23">
        <f>D13/G13</f>
        <v>1.2829032703187526</v>
      </c>
      <c r="N13" s="2">
        <v>15.55</v>
      </c>
      <c r="P13" s="2">
        <f t="shared" si="1"/>
        <v>0.78384565916398719</v>
      </c>
      <c r="Q13" s="2">
        <f t="shared" si="2"/>
        <v>1.607717041800643</v>
      </c>
      <c r="R13" s="23">
        <f t="shared" si="3"/>
        <v>1.1957813504823152</v>
      </c>
      <c r="U13" s="2">
        <v>16.074999999999999</v>
      </c>
      <c r="W13" s="2">
        <f t="shared" si="4"/>
        <v>0.75824572317262839</v>
      </c>
      <c r="X13" s="2">
        <f t="shared" si="5"/>
        <v>1.5552099533437014</v>
      </c>
      <c r="Y13" s="23">
        <f t="shared" si="6"/>
        <v>1.1567278382581649</v>
      </c>
    </row>
    <row r="14" spans="1:25" x14ac:dyDescent="0.35">
      <c r="A14" s="8">
        <f t="shared" si="7"/>
        <v>2001</v>
      </c>
      <c r="B14" s="2">
        <v>18.9908</v>
      </c>
      <c r="C14" s="2">
        <v>26.6</v>
      </c>
      <c r="D14" s="2">
        <f t="shared" si="0"/>
        <v>22.795400000000001</v>
      </c>
      <c r="G14" s="2">
        <v>13.308</v>
      </c>
      <c r="I14" s="2">
        <f t="shared" si="11"/>
        <v>1.4270213405470393</v>
      </c>
      <c r="J14" s="2">
        <f t="shared" si="12"/>
        <v>1.9987977156597536</v>
      </c>
      <c r="K14" s="23">
        <f t="shared" si="13"/>
        <v>1.7129095281033966</v>
      </c>
      <c r="N14" s="2">
        <v>14.65</v>
      </c>
      <c r="P14" s="2">
        <f t="shared" si="1"/>
        <v>1.2963003412969283</v>
      </c>
      <c r="Q14" s="2">
        <f t="shared" si="2"/>
        <v>1.8156996587030718</v>
      </c>
      <c r="R14" s="23">
        <f t="shared" si="3"/>
        <v>1.556</v>
      </c>
      <c r="U14" s="2">
        <v>18.007000000000001</v>
      </c>
      <c r="W14" s="2">
        <f t="shared" si="4"/>
        <v>1.05463430887988</v>
      </c>
      <c r="X14" s="2">
        <f t="shared" si="5"/>
        <v>1.4772033098239572</v>
      </c>
      <c r="Y14" s="23">
        <f t="shared" si="6"/>
        <v>1.2659188093519187</v>
      </c>
    </row>
    <row r="15" spans="1:25" x14ac:dyDescent="0.35">
      <c r="A15" s="8">
        <f t="shared" si="7"/>
        <v>2002</v>
      </c>
      <c r="B15" s="2">
        <v>12.198499999999999</v>
      </c>
      <c r="C15" s="2">
        <v>23.6</v>
      </c>
      <c r="D15" s="2">
        <f t="shared" si="0"/>
        <v>17.899250000000002</v>
      </c>
      <c r="G15" s="2">
        <v>11.144</v>
      </c>
      <c r="I15" s="2">
        <f t="shared" si="11"/>
        <v>1.0946249102656136</v>
      </c>
      <c r="J15" s="2">
        <f t="shared" si="12"/>
        <v>2.1177315147164393</v>
      </c>
      <c r="K15" s="23">
        <f t="shared" si="13"/>
        <v>1.6061782124910267</v>
      </c>
      <c r="N15" s="2">
        <v>18.95</v>
      </c>
      <c r="P15" s="2">
        <f t="shared" si="1"/>
        <v>0.64372031662269125</v>
      </c>
      <c r="Q15" s="2">
        <f t="shared" si="2"/>
        <v>1.2453825857519789</v>
      </c>
      <c r="R15" s="23">
        <f t="shared" si="3"/>
        <v>0.94455145118733519</v>
      </c>
      <c r="U15" s="2">
        <v>17.242999999999999</v>
      </c>
      <c r="W15" s="2">
        <f t="shared" si="4"/>
        <v>0.70744650002899734</v>
      </c>
      <c r="X15" s="2">
        <f t="shared" si="5"/>
        <v>1.3686713448935801</v>
      </c>
      <c r="Y15" s="23">
        <f t="shared" si="6"/>
        <v>1.0380589224612888</v>
      </c>
    </row>
    <row r="16" spans="1:25" x14ac:dyDescent="0.35">
      <c r="A16" s="8">
        <f t="shared" si="7"/>
        <v>2003</v>
      </c>
      <c r="B16" s="2">
        <v>18.671400000000002</v>
      </c>
      <c r="C16" s="2">
        <v>32.479999999999997</v>
      </c>
      <c r="D16" s="2">
        <f t="shared" si="0"/>
        <v>25.575699999999998</v>
      </c>
      <c r="G16" s="2">
        <v>11.959</v>
      </c>
      <c r="I16" s="2">
        <f t="shared" si="11"/>
        <v>1.5612843883267833</v>
      </c>
      <c r="J16" s="2">
        <f t="shared" si="12"/>
        <v>2.7159461493435906</v>
      </c>
      <c r="K16" s="23">
        <f t="shared" si="13"/>
        <v>2.1386152688351867</v>
      </c>
      <c r="N16" s="2">
        <v>20.986999999999998</v>
      </c>
      <c r="P16" s="2">
        <f t="shared" si="1"/>
        <v>0.88966503073331127</v>
      </c>
      <c r="Q16" s="2">
        <f t="shared" si="2"/>
        <v>1.5476247200648019</v>
      </c>
      <c r="R16" s="23">
        <f t="shared" si="3"/>
        <v>1.2186448753990566</v>
      </c>
      <c r="U16" s="2">
        <v>19.388999999999999</v>
      </c>
      <c r="W16" s="2">
        <f t="shared" si="4"/>
        <v>0.96298932384341651</v>
      </c>
      <c r="X16" s="2">
        <f t="shared" si="5"/>
        <v>1.6751766465521687</v>
      </c>
      <c r="Y16" s="23">
        <f t="shared" si="6"/>
        <v>1.3190829851977925</v>
      </c>
    </row>
    <row r="17" spans="1:25" x14ac:dyDescent="0.35">
      <c r="A17" s="8">
        <f t="shared" si="7"/>
        <v>2004</v>
      </c>
      <c r="B17" s="2">
        <v>22.968000000000004</v>
      </c>
      <c r="C17" s="2">
        <v>31.86</v>
      </c>
      <c r="D17" s="2">
        <f t="shared" si="0"/>
        <v>27.414000000000001</v>
      </c>
      <c r="G17" s="2">
        <v>15.342000000000001</v>
      </c>
      <c r="I17" s="2">
        <f t="shared" si="11"/>
        <v>1.4970668752444272</v>
      </c>
      <c r="J17" s="2">
        <f t="shared" si="12"/>
        <v>2.0766523269456392</v>
      </c>
      <c r="K17" s="23">
        <f t="shared" si="13"/>
        <v>1.7868596010950333</v>
      </c>
      <c r="N17" s="2">
        <v>23.03</v>
      </c>
      <c r="P17" s="2">
        <f t="shared" si="1"/>
        <v>0.99730785931393839</v>
      </c>
      <c r="Q17" s="2">
        <f t="shared" si="2"/>
        <v>1.3834129396439425</v>
      </c>
      <c r="R17" s="23">
        <f t="shared" si="3"/>
        <v>1.1903603994789405</v>
      </c>
      <c r="U17" s="2">
        <v>22.167000000000002</v>
      </c>
      <c r="W17" s="2">
        <f t="shared" si="4"/>
        <v>1.0361347949654893</v>
      </c>
      <c r="X17" s="2">
        <f t="shared" si="5"/>
        <v>1.4372716199756392</v>
      </c>
      <c r="Y17" s="23">
        <f t="shared" si="6"/>
        <v>1.2367032074705644</v>
      </c>
    </row>
    <row r="18" spans="1:25" x14ac:dyDescent="0.35">
      <c r="A18" s="8">
        <f t="shared" si="7"/>
        <v>2005</v>
      </c>
      <c r="B18" s="2">
        <v>22.274999999999999</v>
      </c>
      <c r="C18" s="2">
        <v>33.6</v>
      </c>
      <c r="D18" s="2">
        <f t="shared" si="0"/>
        <v>27.9375</v>
      </c>
      <c r="G18" s="2">
        <v>15.237</v>
      </c>
      <c r="I18" s="2">
        <f t="shared" si="11"/>
        <v>1.4619019492025989</v>
      </c>
      <c r="J18" s="2">
        <f t="shared" si="12"/>
        <v>2.2051584957668835</v>
      </c>
      <c r="K18" s="23">
        <f t="shared" si="13"/>
        <v>1.8335302224847412</v>
      </c>
      <c r="N18" s="2">
        <v>25.06</v>
      </c>
      <c r="P18" s="2">
        <f t="shared" si="1"/>
        <v>0.88886671987230648</v>
      </c>
      <c r="Q18" s="2">
        <f t="shared" si="2"/>
        <v>1.3407821229050281</v>
      </c>
      <c r="R18" s="23">
        <f t="shared" si="3"/>
        <v>1.1148244213886673</v>
      </c>
      <c r="U18" s="2">
        <v>18.210999999999999</v>
      </c>
      <c r="W18" s="2">
        <f t="shared" si="4"/>
        <v>1.223161825270441</v>
      </c>
      <c r="X18" s="2">
        <f t="shared" si="5"/>
        <v>1.8450387128658505</v>
      </c>
      <c r="Y18" s="23">
        <f t="shared" si="6"/>
        <v>1.5341002690681458</v>
      </c>
    </row>
    <row r="19" spans="1:25" x14ac:dyDescent="0.35">
      <c r="A19" s="8">
        <f t="shared" si="7"/>
        <v>2006</v>
      </c>
      <c r="B19" s="2">
        <v>22.8</v>
      </c>
      <c r="C19" s="2">
        <v>34</v>
      </c>
      <c r="D19" s="2">
        <f t="shared" si="0"/>
        <v>28.4</v>
      </c>
      <c r="G19" s="2">
        <v>15.353999999999999</v>
      </c>
      <c r="I19" s="2">
        <f t="shared" si="11"/>
        <v>1.4849550605705355</v>
      </c>
      <c r="J19" s="2">
        <f t="shared" si="12"/>
        <v>2.2144066692718511</v>
      </c>
      <c r="K19" s="23">
        <f t="shared" si="13"/>
        <v>1.8496808649211931</v>
      </c>
      <c r="N19" s="2">
        <v>26.35</v>
      </c>
      <c r="P19" s="2">
        <f t="shared" si="1"/>
        <v>0.86527514231499048</v>
      </c>
      <c r="Q19" s="2">
        <f t="shared" si="2"/>
        <v>1.2903225806451613</v>
      </c>
      <c r="R19" s="23">
        <f t="shared" si="3"/>
        <v>1.0777988614800758</v>
      </c>
      <c r="U19" s="2">
        <v>19.495999999999999</v>
      </c>
      <c r="W19" s="2">
        <f t="shared" si="4"/>
        <v>1.1694706606483383</v>
      </c>
      <c r="X19" s="2">
        <f t="shared" si="5"/>
        <v>1.7439474764054166</v>
      </c>
      <c r="Y19" s="23">
        <f t="shared" si="6"/>
        <v>1.4567090685268773</v>
      </c>
    </row>
    <row r="20" spans="1:25" x14ac:dyDescent="0.35">
      <c r="A20" s="8">
        <f t="shared" si="7"/>
        <v>2007</v>
      </c>
      <c r="B20" s="2">
        <v>25</v>
      </c>
      <c r="C20" s="2">
        <v>47</v>
      </c>
      <c r="D20" s="2">
        <f t="shared" si="0"/>
        <v>36</v>
      </c>
      <c r="G20" s="2">
        <v>15.664</v>
      </c>
      <c r="I20" s="2">
        <f t="shared" si="11"/>
        <v>1.5960163432073544</v>
      </c>
      <c r="J20" s="2">
        <f t="shared" si="12"/>
        <v>3.0005107252298262</v>
      </c>
      <c r="K20" s="23">
        <f t="shared" si="13"/>
        <v>2.2982635342185906</v>
      </c>
      <c r="N20" s="2">
        <v>26.35</v>
      </c>
      <c r="P20" s="2">
        <f t="shared" si="1"/>
        <v>0.94876660341555974</v>
      </c>
      <c r="Q20" s="2">
        <f t="shared" si="2"/>
        <v>1.7836812144212524</v>
      </c>
      <c r="R20" s="23">
        <f t="shared" si="3"/>
        <v>1.3662239089184061</v>
      </c>
      <c r="U20" s="2">
        <v>28.588999999999999</v>
      </c>
      <c r="W20" s="2">
        <f t="shared" si="4"/>
        <v>0.87446220574346778</v>
      </c>
      <c r="X20" s="2">
        <f t="shared" si="5"/>
        <v>1.6439889467977196</v>
      </c>
      <c r="Y20" s="23">
        <f t="shared" si="6"/>
        <v>1.2592255762705937</v>
      </c>
    </row>
    <row r="21" spans="1:25" x14ac:dyDescent="0.35">
      <c r="A21" s="8">
        <f t="shared" si="7"/>
        <v>2008</v>
      </c>
      <c r="B21" s="2">
        <v>56</v>
      </c>
      <c r="C21" s="2">
        <v>76</v>
      </c>
      <c r="D21" s="2">
        <f t="shared" si="0"/>
        <v>66</v>
      </c>
      <c r="G21" s="2">
        <v>24.452999999999999</v>
      </c>
      <c r="I21" s="2">
        <f t="shared" si="11"/>
        <v>2.290107553265448</v>
      </c>
      <c r="J21" s="2">
        <f t="shared" si="12"/>
        <v>3.1080031080031079</v>
      </c>
      <c r="K21" s="23">
        <f t="shared" si="13"/>
        <v>2.6990553306342782</v>
      </c>
      <c r="N21" s="2">
        <v>35.5</v>
      </c>
      <c r="P21" s="2">
        <f t="shared" si="1"/>
        <v>1.5774647887323943</v>
      </c>
      <c r="Q21" s="2">
        <f t="shared" si="2"/>
        <v>2.140845070422535</v>
      </c>
      <c r="R21" s="23">
        <f t="shared" si="3"/>
        <v>1.8591549295774648</v>
      </c>
      <c r="U21" s="2">
        <v>31.832000000000001</v>
      </c>
      <c r="W21" s="2">
        <f t="shared" si="4"/>
        <v>1.7592359889419451</v>
      </c>
      <c r="X21" s="2">
        <f t="shared" si="5"/>
        <v>2.3875345564212114</v>
      </c>
      <c r="Y21" s="23">
        <f t="shared" si="6"/>
        <v>2.0733852726815782</v>
      </c>
    </row>
    <row r="22" spans="1:25" x14ac:dyDescent="0.35">
      <c r="A22" s="8">
        <f t="shared" si="7"/>
        <v>2009</v>
      </c>
      <c r="C22" s="2">
        <v>59</v>
      </c>
      <c r="D22" s="2">
        <f t="shared" si="0"/>
        <v>59</v>
      </c>
      <c r="G22" s="2">
        <v>23.913</v>
      </c>
      <c r="J22" s="2">
        <f>C22/G22</f>
        <v>2.4672772132312968</v>
      </c>
      <c r="K22" s="23">
        <f>D22/G22</f>
        <v>2.4672772132312968</v>
      </c>
      <c r="N22" s="2">
        <v>49</v>
      </c>
      <c r="Q22" s="2">
        <f t="shared" si="2"/>
        <v>1.2040816326530612</v>
      </c>
      <c r="R22" s="23">
        <f t="shared" si="3"/>
        <v>1.2040816326530612</v>
      </c>
      <c r="U22" s="2">
        <v>29.367999999999999</v>
      </c>
      <c r="X22" s="2">
        <f t="shared" si="5"/>
        <v>2.0089893761917734</v>
      </c>
      <c r="Y22" s="23">
        <f>D22/U22</f>
        <v>2.0089893761917734</v>
      </c>
    </row>
    <row r="23" spans="1:25" x14ac:dyDescent="0.35">
      <c r="A23" s="8">
        <f t="shared" si="7"/>
        <v>2010</v>
      </c>
      <c r="C23" s="2">
        <v>53.5</v>
      </c>
      <c r="D23" s="2">
        <f t="shared" si="0"/>
        <v>53.5</v>
      </c>
      <c r="G23" s="2">
        <v>17.213000000000001</v>
      </c>
      <c r="J23" s="2">
        <f t="shared" si="12"/>
        <v>3.1081159588682969</v>
      </c>
      <c r="K23" s="23">
        <f t="shared" si="13"/>
        <v>3.1081159588682969</v>
      </c>
      <c r="N23" s="2">
        <v>34.549999999999997</v>
      </c>
      <c r="Q23" s="2">
        <f t="shared" si="2"/>
        <v>1.5484804630969611</v>
      </c>
      <c r="R23" s="23">
        <f t="shared" si="3"/>
        <v>1.5484804630969611</v>
      </c>
      <c r="U23" s="2">
        <v>29.137</v>
      </c>
      <c r="X23" s="2">
        <f t="shared" si="5"/>
        <v>1.8361533445447369</v>
      </c>
      <c r="Y23" s="23">
        <f t="shared" si="6"/>
        <v>1.8361533445447369</v>
      </c>
    </row>
    <row r="24" spans="1:25" x14ac:dyDescent="0.35">
      <c r="A24" s="8">
        <f t="shared" si="7"/>
        <v>2011</v>
      </c>
      <c r="C24" s="2">
        <v>70</v>
      </c>
      <c r="D24" s="2">
        <f t="shared" si="0"/>
        <v>70</v>
      </c>
      <c r="G24" s="2">
        <v>24.998999999999999</v>
      </c>
      <c r="J24" s="2">
        <f t="shared" si="12"/>
        <v>2.8001120044801793</v>
      </c>
      <c r="K24" s="23">
        <f t="shared" si="13"/>
        <v>2.8001120044801793</v>
      </c>
      <c r="N24" s="2">
        <v>45.75</v>
      </c>
      <c r="Q24" s="2">
        <f t="shared" si="2"/>
        <v>1.5300546448087431</v>
      </c>
      <c r="R24" s="23">
        <f t="shared" si="3"/>
        <v>1.5300546448087431</v>
      </c>
      <c r="U24" s="2">
        <v>30.173999999999999</v>
      </c>
      <c r="X24" s="2">
        <f t="shared" si="5"/>
        <v>2.3198780406972892</v>
      </c>
      <c r="Y24" s="23">
        <f t="shared" si="6"/>
        <v>2.3198780406972892</v>
      </c>
    </row>
    <row r="25" spans="1:25" x14ac:dyDescent="0.35">
      <c r="A25" s="8">
        <f t="shared" si="7"/>
        <v>2012</v>
      </c>
      <c r="C25" s="2">
        <v>70</v>
      </c>
      <c r="D25" s="2">
        <f t="shared" si="0"/>
        <v>70</v>
      </c>
      <c r="G25" s="2">
        <v>33.96</v>
      </c>
      <c r="J25" s="2">
        <f t="shared" si="12"/>
        <v>2.0612485276796231</v>
      </c>
      <c r="K25" s="23">
        <f t="shared" si="13"/>
        <v>2.0612485276796231</v>
      </c>
      <c r="N25" s="2">
        <v>53.7</v>
      </c>
      <c r="Q25" s="2">
        <f t="shared" si="2"/>
        <v>1.3035381750465549</v>
      </c>
      <c r="R25" s="23">
        <f>D25/N25</f>
        <v>1.3035381750465549</v>
      </c>
      <c r="U25" s="2">
        <v>36.223099999999995</v>
      </c>
      <c r="X25" s="2">
        <f t="shared" si="5"/>
        <v>1.9324685076649986</v>
      </c>
      <c r="Y25" s="23">
        <f t="shared" si="6"/>
        <v>1.9324685076649986</v>
      </c>
    </row>
    <row r="26" spans="1:25" x14ac:dyDescent="0.35">
      <c r="A26" s="8">
        <f t="shared" si="7"/>
        <v>2013</v>
      </c>
      <c r="C26" s="2">
        <v>70</v>
      </c>
      <c r="D26" s="2">
        <f t="shared" si="0"/>
        <v>70</v>
      </c>
    </row>
    <row r="27" spans="1:25" x14ac:dyDescent="0.35">
      <c r="A27" s="8">
        <f t="shared" si="7"/>
        <v>2014</v>
      </c>
      <c r="C27" s="2">
        <v>55</v>
      </c>
      <c r="D27" s="2">
        <f t="shared" si="0"/>
        <v>55</v>
      </c>
    </row>
  </sheetData>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3"/>
  <sheetViews>
    <sheetView zoomScaleNormal="100" workbookViewId="0">
      <pane xSplit="4" ySplit="3" topLeftCell="J31" activePane="bottomRight" state="frozen"/>
      <selection pane="topRight" activeCell="E1" sqref="E1"/>
      <selection pane="bottomLeft" activeCell="A4" sqref="A4"/>
      <selection pane="bottomRight" activeCell="N56" sqref="N56"/>
    </sheetView>
  </sheetViews>
  <sheetFormatPr defaultColWidth="9.08984375" defaultRowHeight="14.5" x14ac:dyDescent="0.35"/>
  <cols>
    <col min="1" max="1" width="9.08984375" style="8"/>
    <col min="2" max="5" width="9.08984375" style="2"/>
    <col min="6" max="6" width="9.08984375" style="7"/>
    <col min="7" max="7" width="9.54296875" style="2" bestFit="1" customWidth="1"/>
    <col min="8" max="8" width="9.08984375" style="7"/>
    <col min="9" max="12" width="9.08984375" style="2"/>
    <col min="13" max="13" width="9.08984375" style="7"/>
    <col min="14" max="14" width="9.54296875" style="2" bestFit="1" customWidth="1"/>
    <col min="15" max="15" width="9.08984375" style="7"/>
    <col min="16" max="19" width="9.08984375" style="2"/>
    <col min="20" max="20" width="9.08984375" style="7"/>
    <col min="21" max="21" width="9.08984375" style="2"/>
    <col min="22" max="22" width="9.08984375" style="7"/>
    <col min="23" max="16384" width="9.08984375" style="2"/>
  </cols>
  <sheetData>
    <row r="1" spans="1:25" x14ac:dyDescent="0.35">
      <c r="A1" s="18"/>
      <c r="B1" s="13" t="s">
        <v>46</v>
      </c>
      <c r="C1" s="13"/>
      <c r="D1" s="13"/>
      <c r="F1" s="13" t="s">
        <v>21</v>
      </c>
      <c r="G1" s="13"/>
      <c r="H1" s="13" t="s">
        <v>22</v>
      </c>
      <c r="I1" s="13"/>
      <c r="J1" s="13"/>
      <c r="K1" s="13"/>
      <c r="M1" s="13" t="s">
        <v>21</v>
      </c>
      <c r="N1" s="13"/>
      <c r="O1" s="13" t="s">
        <v>22</v>
      </c>
      <c r="P1" s="13"/>
      <c r="Q1" s="13"/>
      <c r="R1" s="13"/>
      <c r="S1" s="14"/>
      <c r="T1" s="13" t="s">
        <v>21</v>
      </c>
      <c r="U1" s="13"/>
      <c r="V1" s="13" t="s">
        <v>22</v>
      </c>
      <c r="W1" s="13"/>
      <c r="X1" s="13"/>
      <c r="Y1" s="13"/>
    </row>
    <row r="2" spans="1:25" x14ac:dyDescent="0.35">
      <c r="A2" s="19" t="s">
        <v>0</v>
      </c>
      <c r="B2" s="15" t="s">
        <v>23</v>
      </c>
      <c r="C2" s="15" t="s">
        <v>78</v>
      </c>
      <c r="D2" s="15" t="s">
        <v>79</v>
      </c>
      <c r="F2" s="7" t="s">
        <v>77</v>
      </c>
      <c r="G2" s="15"/>
      <c r="H2" s="7" t="s">
        <v>16</v>
      </c>
      <c r="I2" s="15" t="s">
        <v>23</v>
      </c>
      <c r="J2" s="15" t="s">
        <v>78</v>
      </c>
      <c r="K2" s="15" t="s">
        <v>79</v>
      </c>
      <c r="M2" s="7" t="s">
        <v>18</v>
      </c>
      <c r="N2" s="15"/>
      <c r="P2" s="15" t="s">
        <v>23</v>
      </c>
      <c r="Q2" s="15" t="s">
        <v>78</v>
      </c>
      <c r="R2" s="15" t="s">
        <v>79</v>
      </c>
      <c r="S2" s="14"/>
      <c r="T2" s="7" t="s">
        <v>19</v>
      </c>
      <c r="U2" s="15"/>
      <c r="W2" s="15" t="s">
        <v>23</v>
      </c>
      <c r="X2" s="15" t="s">
        <v>78</v>
      </c>
      <c r="Y2" s="15" t="s">
        <v>79</v>
      </c>
    </row>
    <row r="3" spans="1:25" x14ac:dyDescent="0.35">
      <c r="A3" s="21"/>
      <c r="B3" s="17"/>
      <c r="C3" s="17"/>
      <c r="D3" s="17"/>
      <c r="G3" s="17"/>
      <c r="I3" s="17"/>
      <c r="J3" s="17"/>
      <c r="K3" s="17"/>
      <c r="N3" s="17"/>
      <c r="P3" s="17"/>
      <c r="Q3" s="17"/>
      <c r="R3" s="17"/>
      <c r="U3" s="17"/>
      <c r="W3" s="17"/>
      <c r="X3" s="17"/>
      <c r="Y3" s="17"/>
    </row>
    <row r="4" spans="1:25" x14ac:dyDescent="0.35">
      <c r="A4" s="8">
        <v>1965</v>
      </c>
    </row>
    <row r="5" spans="1:25" x14ac:dyDescent="0.35">
      <c r="A5" s="8">
        <v>1966</v>
      </c>
    </row>
    <row r="6" spans="1:25" x14ac:dyDescent="0.35">
      <c r="A6" s="8">
        <v>1967</v>
      </c>
    </row>
    <row r="7" spans="1:25" x14ac:dyDescent="0.35">
      <c r="A7" s="8">
        <v>1968</v>
      </c>
    </row>
    <row r="8" spans="1:25" x14ac:dyDescent="0.35">
      <c r="A8" s="8">
        <v>1969</v>
      </c>
    </row>
    <row r="9" spans="1:25" x14ac:dyDescent="0.35">
      <c r="A9" s="8">
        <v>1970</v>
      </c>
    </row>
    <row r="10" spans="1:25" x14ac:dyDescent="0.35">
      <c r="A10" s="8">
        <v>1971</v>
      </c>
    </row>
    <row r="11" spans="1:25" x14ac:dyDescent="0.35">
      <c r="A11" s="8">
        <v>1972</v>
      </c>
    </row>
    <row r="12" spans="1:25" x14ac:dyDescent="0.35">
      <c r="A12" s="8">
        <v>1973</v>
      </c>
    </row>
    <row r="13" spans="1:25" x14ac:dyDescent="0.35">
      <c r="A13" s="8">
        <v>1974</v>
      </c>
    </row>
    <row r="14" spans="1:25" x14ac:dyDescent="0.35">
      <c r="A14" s="8">
        <v>1975</v>
      </c>
    </row>
    <row r="15" spans="1:25" x14ac:dyDescent="0.35">
      <c r="A15" s="8">
        <v>1976</v>
      </c>
    </row>
    <row r="16" spans="1:25" x14ac:dyDescent="0.35">
      <c r="A16" s="8">
        <v>1977</v>
      </c>
    </row>
    <row r="17" spans="1:1" x14ac:dyDescent="0.35">
      <c r="A17" s="8">
        <v>1978</v>
      </c>
    </row>
    <row r="18" spans="1:1" x14ac:dyDescent="0.35">
      <c r="A18" s="8">
        <v>1979</v>
      </c>
    </row>
    <row r="19" spans="1:1" x14ac:dyDescent="0.35">
      <c r="A19" s="8">
        <v>1980</v>
      </c>
    </row>
    <row r="20" spans="1:1" x14ac:dyDescent="0.35">
      <c r="A20" s="8">
        <v>1981</v>
      </c>
    </row>
    <row r="21" spans="1:1" x14ac:dyDescent="0.35">
      <c r="A21" s="8">
        <v>1982</v>
      </c>
    </row>
    <row r="22" spans="1:1" x14ac:dyDescent="0.35">
      <c r="A22" s="8">
        <v>1983</v>
      </c>
    </row>
    <row r="23" spans="1:1" x14ac:dyDescent="0.35">
      <c r="A23" s="8">
        <v>1984</v>
      </c>
    </row>
    <row r="24" spans="1:1" x14ac:dyDescent="0.35">
      <c r="A24" s="8">
        <v>1985</v>
      </c>
    </row>
    <row r="25" spans="1:1" x14ac:dyDescent="0.35">
      <c r="A25" s="8">
        <v>1986</v>
      </c>
    </row>
    <row r="26" spans="1:1" x14ac:dyDescent="0.35">
      <c r="A26" s="8">
        <v>1987</v>
      </c>
    </row>
    <row r="27" spans="1:1" x14ac:dyDescent="0.35">
      <c r="A27" s="8">
        <v>1988</v>
      </c>
    </row>
    <row r="28" spans="1:1" x14ac:dyDescent="0.35">
      <c r="A28" s="8">
        <v>1989</v>
      </c>
    </row>
    <row r="29" spans="1:1" x14ac:dyDescent="0.35">
      <c r="A29" s="8">
        <v>1990</v>
      </c>
    </row>
    <row r="30" spans="1:1" x14ac:dyDescent="0.35">
      <c r="A30" s="8">
        <v>1991</v>
      </c>
    </row>
    <row r="31" spans="1:1" x14ac:dyDescent="0.35">
      <c r="A31" s="8">
        <v>1992</v>
      </c>
    </row>
    <row r="32" spans="1:1" x14ac:dyDescent="0.35">
      <c r="A32" s="8">
        <v>1993</v>
      </c>
    </row>
    <row r="33" spans="1:25" x14ac:dyDescent="0.35">
      <c r="A33" s="8">
        <v>1994</v>
      </c>
      <c r="B33" s="2">
        <v>0.19243746666666667</v>
      </c>
      <c r="C33" s="2">
        <v>0.19931023333333336</v>
      </c>
      <c r="D33" s="2">
        <f>AVERAGE(B33:C33)</f>
        <v>0.19587385000000002</v>
      </c>
    </row>
    <row r="34" spans="1:25" x14ac:dyDescent="0.35">
      <c r="A34" s="8">
        <f>A33+1</f>
        <v>1995</v>
      </c>
      <c r="B34" s="2">
        <v>0.23290342083333329</v>
      </c>
      <c r="C34" s="2">
        <v>0.24169222916666663</v>
      </c>
      <c r="D34" s="2">
        <f t="shared" ref="D34:D53" si="0">AVERAGE(B34:C34)</f>
        <v>0.23729782499999996</v>
      </c>
    </row>
    <row r="35" spans="1:25" x14ac:dyDescent="0.35">
      <c r="A35" s="8">
        <f t="shared" ref="A35:A43" si="1">A34+1</f>
        <v>1996</v>
      </c>
      <c r="B35" s="2">
        <v>0.43646910000000005</v>
      </c>
      <c r="C35" s="2">
        <v>0.40009667500000001</v>
      </c>
      <c r="D35" s="2">
        <f t="shared" si="0"/>
        <v>0.41828288750000003</v>
      </c>
    </row>
    <row r="36" spans="1:25" x14ac:dyDescent="0.35">
      <c r="A36" s="8">
        <f t="shared" si="1"/>
        <v>1997</v>
      </c>
      <c r="B36" s="2">
        <v>0.47544090000000006</v>
      </c>
      <c r="C36" s="2">
        <v>0.44902751666666674</v>
      </c>
      <c r="D36" s="2">
        <f t="shared" si="0"/>
        <v>0.4622342083333334</v>
      </c>
    </row>
    <row r="37" spans="1:25" x14ac:dyDescent="0.35">
      <c r="A37" s="8">
        <f t="shared" si="1"/>
        <v>1998</v>
      </c>
      <c r="B37" s="2">
        <v>0.56337349999999997</v>
      </c>
      <c r="C37" s="2">
        <v>0.60093173333333327</v>
      </c>
      <c r="D37" s="2">
        <f t="shared" si="0"/>
        <v>0.58215261666666662</v>
      </c>
    </row>
    <row r="38" spans="1:25" x14ac:dyDescent="0.35">
      <c r="A38" s="8">
        <f t="shared" si="1"/>
        <v>1999</v>
      </c>
      <c r="B38" s="2">
        <v>0.61005100000000001</v>
      </c>
      <c r="C38" s="2">
        <v>0.66870974999999999</v>
      </c>
      <c r="D38" s="2">
        <f t="shared" si="0"/>
        <v>0.639380375</v>
      </c>
    </row>
    <row r="39" spans="1:25" x14ac:dyDescent="0.35">
      <c r="A39" s="8">
        <f t="shared" si="1"/>
        <v>2000</v>
      </c>
      <c r="B39" s="2">
        <v>0.77591098000000003</v>
      </c>
      <c r="C39" s="2">
        <v>0.80575371000000018</v>
      </c>
      <c r="D39" s="2">
        <f t="shared" si="0"/>
        <v>0.7908323450000001</v>
      </c>
    </row>
    <row r="40" spans="1:25" x14ac:dyDescent="0.35">
      <c r="A40" s="8">
        <f t="shared" si="1"/>
        <v>2001</v>
      </c>
      <c r="B40" s="2">
        <v>1.0798999463414634</v>
      </c>
      <c r="C40" s="2">
        <v>1.0259049490243903</v>
      </c>
      <c r="D40" s="2">
        <f>AVERAGE(B40:C40)</f>
        <v>1.0529024476829267</v>
      </c>
    </row>
    <row r="41" spans="1:25" x14ac:dyDescent="0.35">
      <c r="A41" s="8">
        <f t="shared" si="1"/>
        <v>2002</v>
      </c>
      <c r="B41" s="2">
        <v>1.2183111111111113</v>
      </c>
      <c r="C41" s="2">
        <v>1.2400666666666667</v>
      </c>
      <c r="D41" s="2">
        <f t="shared" si="0"/>
        <v>1.2291888888888889</v>
      </c>
    </row>
    <row r="42" spans="1:25" x14ac:dyDescent="0.35">
      <c r="A42" s="8">
        <f t="shared" si="1"/>
        <v>2003</v>
      </c>
      <c r="B42" s="2">
        <v>1.5984281960784312</v>
      </c>
      <c r="C42" s="2">
        <v>1.4791425098039215</v>
      </c>
      <c r="D42" s="2">
        <f t="shared" si="0"/>
        <v>1.5387853529411764</v>
      </c>
    </row>
    <row r="43" spans="1:25" x14ac:dyDescent="0.35">
      <c r="A43" s="8">
        <f t="shared" si="1"/>
        <v>2004</v>
      </c>
      <c r="B43" s="2">
        <v>1.9697104198473279</v>
      </c>
      <c r="C43" s="2">
        <v>1.8496061259541983</v>
      </c>
      <c r="D43" s="2">
        <f t="shared" si="0"/>
        <v>1.9096582729007632</v>
      </c>
    </row>
    <row r="44" spans="1:25" x14ac:dyDescent="0.35">
      <c r="A44" s="8">
        <v>2005</v>
      </c>
      <c r="B44" s="2">
        <v>2.1986400000000001</v>
      </c>
      <c r="C44" s="2">
        <v>2.0249799999999998</v>
      </c>
      <c r="D44" s="2">
        <f>AVERAGE(B44:C44)</f>
        <v>2.1118100000000002</v>
      </c>
      <c r="G44" s="2">
        <v>0.84099999999999997</v>
      </c>
      <c r="I44" s="2">
        <f>B44/$G$44</f>
        <v>2.6143162901307968</v>
      </c>
      <c r="J44" s="2">
        <f t="shared" ref="J44:K44" si="2">C44/$G$44</f>
        <v>2.4078240190249702</v>
      </c>
      <c r="K44" s="2">
        <f t="shared" si="2"/>
        <v>2.511070154577884</v>
      </c>
      <c r="N44" s="2">
        <v>1.659</v>
      </c>
      <c r="P44" s="2">
        <f>B44/$N$44</f>
        <v>1.3252802893309223</v>
      </c>
      <c r="Q44" s="2">
        <f t="shared" ref="Q44:R44" si="3">C44/$N$44</f>
        <v>1.2206027727546713</v>
      </c>
      <c r="R44" s="2">
        <f t="shared" si="3"/>
        <v>1.2729415310427969</v>
      </c>
      <c r="T44" s="7">
        <v>1.8080000000000001</v>
      </c>
      <c r="W44" s="2">
        <f>B44/$T$44</f>
        <v>1.216061946902655</v>
      </c>
      <c r="X44" s="2">
        <f t="shared" ref="X44:Y44" si="4">C44/$T$44</f>
        <v>1.1200110619469026</v>
      </c>
      <c r="Y44" s="2">
        <f t="shared" si="4"/>
        <v>1.1680365044247789</v>
      </c>
    </row>
    <row r="45" spans="1:25" x14ac:dyDescent="0.35">
      <c r="A45" s="8">
        <v>2006</v>
      </c>
      <c r="B45" s="2">
        <v>1.98428</v>
      </c>
      <c r="C45" s="2">
        <v>2.0175999999999998</v>
      </c>
      <c r="D45" s="2">
        <f t="shared" si="0"/>
        <v>2.0009399999999999</v>
      </c>
      <c r="G45" s="2">
        <v>0.80200000000000005</v>
      </c>
      <c r="I45" s="2">
        <f>B45/$G$45</f>
        <v>2.4741645885286783</v>
      </c>
      <c r="J45" s="2">
        <f t="shared" ref="J45" si="5">C45/$G$45</f>
        <v>2.5157107231920195</v>
      </c>
      <c r="K45" s="2">
        <f>D45/$G$45</f>
        <v>2.4949376558603489</v>
      </c>
      <c r="N45" s="2">
        <v>1.82</v>
      </c>
      <c r="P45" s="2">
        <f>B45/$N$45</f>
        <v>1.0902637362637362</v>
      </c>
      <c r="Q45" s="2">
        <f t="shared" ref="Q45:R45" si="6">C45/$N$45</f>
        <v>1.1085714285714285</v>
      </c>
      <c r="R45" s="2">
        <f t="shared" si="6"/>
        <v>1.0994175824175823</v>
      </c>
      <c r="T45" s="7">
        <v>2.145</v>
      </c>
      <c r="W45" s="2">
        <f>B45/$T$45</f>
        <v>0.92507226107226104</v>
      </c>
      <c r="X45" s="2">
        <f t="shared" ref="X45:Y45" si="7">C45/$T$45</f>
        <v>0.94060606060606056</v>
      </c>
      <c r="Y45" s="2">
        <f t="shared" si="7"/>
        <v>0.93283916083916085</v>
      </c>
    </row>
    <row r="46" spans="1:25" x14ac:dyDescent="0.35">
      <c r="A46" s="8">
        <v>2007</v>
      </c>
      <c r="B46" s="2">
        <v>1.9703999999999999</v>
      </c>
      <c r="C46" s="2">
        <v>1.8924000000000001</v>
      </c>
      <c r="D46" s="2">
        <f t="shared" si="0"/>
        <v>1.9314</v>
      </c>
      <c r="G46" s="2">
        <v>0.77300000000000002</v>
      </c>
      <c r="I46" s="2">
        <f>B46/$G$46</f>
        <v>2.5490297542043985</v>
      </c>
      <c r="J46" s="2">
        <f t="shared" ref="J46:K46" si="8">C46/$G$46</f>
        <v>2.448124191461837</v>
      </c>
      <c r="K46" s="2">
        <f t="shared" si="8"/>
        <v>2.4985769728331175</v>
      </c>
      <c r="N46" s="2">
        <v>1.6850000000000001</v>
      </c>
      <c r="P46" s="2">
        <f>B46/$N$46</f>
        <v>1.1693768545994065</v>
      </c>
      <c r="Q46" s="2">
        <f t="shared" ref="Q46:R46" si="9">C46/$N$46</f>
        <v>1.1230860534124629</v>
      </c>
      <c r="R46" s="2">
        <f t="shared" si="9"/>
        <v>1.1462314540059346</v>
      </c>
      <c r="T46" s="7">
        <v>2.2010000000000001</v>
      </c>
      <c r="W46" s="2">
        <f>B46/$T$46</f>
        <v>0.89522944116310765</v>
      </c>
      <c r="X46" s="2">
        <f t="shared" ref="X46:Y46" si="10">C46/$T$46</f>
        <v>0.8597910040890504</v>
      </c>
      <c r="Y46" s="2">
        <f t="shared" si="10"/>
        <v>0.87751022262607903</v>
      </c>
    </row>
    <row r="47" spans="1:25" x14ac:dyDescent="0.35">
      <c r="A47" s="8">
        <v>2008</v>
      </c>
      <c r="B47" s="2">
        <v>3.5144799999999998</v>
      </c>
      <c r="C47" s="2">
        <v>3.5986000000000002</v>
      </c>
      <c r="D47" s="2">
        <f t="shared" si="0"/>
        <v>3.55654</v>
      </c>
      <c r="G47" s="2">
        <v>1.3</v>
      </c>
      <c r="I47" s="2">
        <f>B47/$G$47</f>
        <v>2.7034461538461536</v>
      </c>
      <c r="J47" s="2">
        <f t="shared" ref="J47:K47" si="11">C47/$G$47</f>
        <v>2.7681538461538464</v>
      </c>
      <c r="K47" s="2">
        <f t="shared" si="11"/>
        <v>2.7357999999999998</v>
      </c>
      <c r="T47" s="7">
        <v>3.4</v>
      </c>
      <c r="W47" s="2">
        <f>B47/$T$47</f>
        <v>1.0336705882352941</v>
      </c>
      <c r="X47" s="2">
        <f t="shared" ref="X47:Y47" si="12">C47/$T$47</f>
        <v>1.0584117647058824</v>
      </c>
      <c r="Y47" s="2">
        <f t="shared" si="12"/>
        <v>1.0460411764705884</v>
      </c>
    </row>
    <row r="48" spans="1:25" x14ac:dyDescent="0.35">
      <c r="A48" s="8">
        <v>2009</v>
      </c>
      <c r="B48" s="2">
        <v>3.6060000000000003</v>
      </c>
      <c r="C48" s="2">
        <v>3.8889999999999998</v>
      </c>
      <c r="D48" s="2">
        <f t="shared" si="0"/>
        <v>3.7475000000000001</v>
      </c>
      <c r="G48" s="2">
        <v>1.8</v>
      </c>
      <c r="I48" s="2">
        <f>B48/$G$48</f>
        <v>2.0033333333333334</v>
      </c>
      <c r="J48" s="2">
        <f t="shared" ref="J48:K48" si="13">C48/$G$48</f>
        <v>2.1605555555555553</v>
      </c>
      <c r="K48" s="2">
        <f t="shared" si="13"/>
        <v>2.0819444444444444</v>
      </c>
      <c r="T48" s="7">
        <v>4.9000000000000004</v>
      </c>
      <c r="W48" s="2">
        <f>B48/$T$48</f>
        <v>0.73591836734693883</v>
      </c>
      <c r="X48" s="2">
        <f t="shared" ref="X48:Y48" si="14">C48/$T$48</f>
        <v>0.79367346938775496</v>
      </c>
      <c r="Y48" s="2">
        <f t="shared" si="14"/>
        <v>0.76479591836734695</v>
      </c>
    </row>
    <row r="49" spans="1:4" x14ac:dyDescent="0.35">
      <c r="A49" s="8">
        <v>2010</v>
      </c>
      <c r="B49" s="2">
        <v>2.97194</v>
      </c>
      <c r="C49" s="2">
        <v>3.1327800000000003</v>
      </c>
      <c r="D49" s="2">
        <f t="shared" si="0"/>
        <v>3.0523600000000002</v>
      </c>
    </row>
    <row r="50" spans="1:4" x14ac:dyDescent="0.35">
      <c r="A50" s="8">
        <v>2011</v>
      </c>
      <c r="B50" s="2">
        <v>3.605</v>
      </c>
      <c r="C50" s="2">
        <v>3.6712599999999997</v>
      </c>
      <c r="D50" s="2">
        <f t="shared" si="0"/>
        <v>3.6381299999999999</v>
      </c>
    </row>
    <row r="51" spans="1:4" x14ac:dyDescent="0.35">
      <c r="A51" s="8">
        <v>2012</v>
      </c>
      <c r="B51" s="2">
        <v>4.1025</v>
      </c>
      <c r="C51" s="2">
        <v>4.0609999999999999</v>
      </c>
      <c r="D51" s="2">
        <f t="shared" si="0"/>
        <v>4.0817499999999995</v>
      </c>
    </row>
    <row r="52" spans="1:4" x14ac:dyDescent="0.35">
      <c r="A52" s="8">
        <v>2013</v>
      </c>
      <c r="B52" s="2">
        <v>3.67144</v>
      </c>
      <c r="C52" s="2">
        <v>3.7829999999999999</v>
      </c>
      <c r="D52" s="2">
        <f t="shared" si="0"/>
        <v>3.72722</v>
      </c>
    </row>
    <row r="53" spans="1:4" x14ac:dyDescent="0.35">
      <c r="A53" s="8">
        <v>2014</v>
      </c>
      <c r="B53" s="2">
        <v>4.1344600000000007</v>
      </c>
      <c r="C53" s="2">
        <v>4.3930400000000001</v>
      </c>
      <c r="D53" s="2">
        <f t="shared" si="0"/>
        <v>4.2637499999999999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Nigeria</vt:lpstr>
      <vt:lpstr>Fertpricegraphs</vt:lpstr>
      <vt:lpstr>Ghana</vt:lpstr>
      <vt:lpstr>Tanzania</vt:lpstr>
      <vt:lpstr>Malawi</vt:lpstr>
      <vt:lpstr>Ethiopia</vt:lpstr>
      <vt:lpstr>Kenya</vt:lpstr>
      <vt:lpstr>Zambia</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Awa Sanou</dc:creator>
  <cp:lastModifiedBy>Jayne, Thomas</cp:lastModifiedBy>
  <dcterms:created xsi:type="dcterms:W3CDTF">2015-05-29T12:42:03Z</dcterms:created>
  <dcterms:modified xsi:type="dcterms:W3CDTF">2023-11-29T15:08:00Z</dcterms:modified>
</cp:coreProperties>
</file>