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树上的小肥鸡\Desktop\"/>
    </mc:Choice>
  </mc:AlternateContent>
  <xr:revisionPtr revIDLastSave="0" documentId="13_ncr:1_{84E24DE3-08EE-4E57-A3B1-325872E7B196}" xr6:coauthVersionLast="47" xr6:coauthVersionMax="47" xr10:uidLastSave="{00000000-0000-0000-0000-000000000000}"/>
  <bookViews>
    <workbookView xWindow="22932" yWindow="-108" windowWidth="23256" windowHeight="12456" tabRatio="921" activeTab="8" xr2:uid="{00000000-000D-0000-FFFF-FFFF00000000}"/>
  </bookViews>
  <sheets>
    <sheet name="动漫游戏蛋" sheetId="6" r:id="rId1"/>
    <sheet name="杜鹃花蛋" sheetId="5" r:id="rId2"/>
    <sheet name="透明玻璃" sheetId="3" r:id="rId3"/>
    <sheet name="粉红萌萌" sheetId="1" r:id="rId4"/>
    <sheet name="皮革背包" sheetId="4" r:id="rId5"/>
    <sheet name="恶搞趣味" sheetId="8" r:id="rId6"/>
    <sheet name="沙滩水桶" sheetId="2" r:id="rId7"/>
    <sheet name="普通装扮" sheetId="9" r:id="rId8"/>
    <sheet name="高级装扮" sheetId="11" r:id="rId9"/>
    <sheet name="酷爽冰块" sheetId="17" r:id="rId10"/>
    <sheet name="夏日虫鸣" sheetId="18" r:id="rId11"/>
    <sheet name="羊毛发型" sheetId="10" r:id="rId12"/>
    <sheet name="星级" sheetId="16" r:id="rId13"/>
    <sheet name="签到蛋" sheetId="15" r:id="rId14"/>
  </sheets>
  <definedNames>
    <definedName name="star">动漫游戏蛋!$J$2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0" l="1"/>
  <c r="K25" i="10"/>
  <c r="K24" i="10"/>
  <c r="K23" i="10"/>
  <c r="K22" i="10"/>
  <c r="K21" i="10"/>
  <c r="K20" i="10"/>
  <c r="K19" i="10"/>
  <c r="K18" i="10"/>
  <c r="K17" i="10"/>
  <c r="K26" i="10" s="1"/>
  <c r="K16" i="10"/>
  <c r="G26" i="10"/>
  <c r="G16" i="10"/>
  <c r="G17" i="10"/>
  <c r="G18" i="10"/>
  <c r="G19" i="10"/>
  <c r="G20" i="10"/>
  <c r="G21" i="10"/>
  <c r="G22" i="10"/>
  <c r="G23" i="10"/>
  <c r="G24" i="10"/>
  <c r="G25" i="10"/>
  <c r="F26" i="10"/>
  <c r="E26" i="10"/>
  <c r="E16" i="10"/>
  <c r="E17" i="10"/>
  <c r="E18" i="10"/>
  <c r="E19" i="10"/>
  <c r="E20" i="10"/>
  <c r="E21" i="10"/>
  <c r="E22" i="10"/>
  <c r="E23" i="10"/>
  <c r="E24" i="10"/>
  <c r="E25" i="10"/>
  <c r="C26" i="10"/>
  <c r="D26" i="10"/>
  <c r="D16" i="10"/>
  <c r="D17" i="10"/>
  <c r="D18" i="10"/>
  <c r="D19" i="10"/>
  <c r="D20" i="10"/>
  <c r="D21" i="10"/>
  <c r="D22" i="10"/>
  <c r="D23" i="10"/>
  <c r="D24" i="10"/>
  <c r="D25" i="10"/>
  <c r="G15" i="10"/>
  <c r="K15" i="10" s="1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J2" i="10"/>
  <c r="D2" i="10"/>
  <c r="E15" i="18"/>
  <c r="D9" i="18"/>
  <c r="D10" i="18"/>
  <c r="D11" i="18"/>
  <c r="D12" i="18"/>
  <c r="D13" i="18"/>
  <c r="D14" i="18"/>
  <c r="D15" i="18"/>
  <c r="F17" i="18"/>
  <c r="G14" i="18" s="1"/>
  <c r="K14" i="18" s="1"/>
  <c r="D8" i="18"/>
  <c r="D7" i="18"/>
  <c r="D6" i="18"/>
  <c r="D5" i="18"/>
  <c r="D4" i="18"/>
  <c r="D3" i="18"/>
  <c r="J2" i="18"/>
  <c r="D2" i="18"/>
  <c r="C2" i="17"/>
  <c r="F17" i="17"/>
  <c r="G15" i="17" s="1"/>
  <c r="K15" i="17" s="1"/>
  <c r="C17" i="17"/>
  <c r="D15" i="17"/>
  <c r="G14" i="17"/>
  <c r="K14" i="17" s="1"/>
  <c r="D14" i="17"/>
  <c r="D13" i="17"/>
  <c r="D12" i="17"/>
  <c r="D11" i="17"/>
  <c r="D10" i="17"/>
  <c r="G8" i="17"/>
  <c r="K8" i="17" s="1"/>
  <c r="D8" i="17"/>
  <c r="D7" i="17"/>
  <c r="D6" i="17"/>
  <c r="D5" i="17"/>
  <c r="D4" i="17"/>
  <c r="D3" i="17"/>
  <c r="J2" i="17"/>
  <c r="G2" i="17"/>
  <c r="K2" i="17" s="1"/>
  <c r="K17" i="11"/>
  <c r="G26" i="9"/>
  <c r="K26" i="9"/>
  <c r="K21" i="9"/>
  <c r="K16" i="9"/>
  <c r="K17" i="9"/>
  <c r="K18" i="9"/>
  <c r="K19" i="9"/>
  <c r="K20" i="9"/>
  <c r="C26" i="9"/>
  <c r="F26" i="9"/>
  <c r="G15" i="9" s="1"/>
  <c r="K15" i="9" s="1"/>
  <c r="D16" i="9"/>
  <c r="D17" i="9"/>
  <c r="D18" i="9"/>
  <c r="D19" i="9"/>
  <c r="D20" i="9"/>
  <c r="D21" i="9"/>
  <c r="C7" i="9"/>
  <c r="C6" i="9"/>
  <c r="C5" i="9"/>
  <c r="C4" i="9"/>
  <c r="C3" i="9"/>
  <c r="D15" i="9"/>
  <c r="D12" i="9"/>
  <c r="D10" i="9"/>
  <c r="D9" i="9"/>
  <c r="D8" i="9"/>
  <c r="D7" i="9"/>
  <c r="D4" i="9"/>
  <c r="J2" i="9"/>
  <c r="C17" i="11"/>
  <c r="C10" i="11"/>
  <c r="C9" i="11"/>
  <c r="C8" i="11"/>
  <c r="C7" i="11"/>
  <c r="C6" i="11"/>
  <c r="C5" i="11"/>
  <c r="C4" i="11"/>
  <c r="C3" i="11"/>
  <c r="C2" i="11"/>
  <c r="D2" i="11" s="1"/>
  <c r="C14" i="11"/>
  <c r="C13" i="11"/>
  <c r="C12" i="11"/>
  <c r="C11" i="11"/>
  <c r="F17" i="11"/>
  <c r="G11" i="11" s="1"/>
  <c r="K11" i="11" s="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J2" i="11"/>
  <c r="F20" i="8"/>
  <c r="G13" i="8" s="1"/>
  <c r="K13" i="8" s="1"/>
  <c r="D16" i="8"/>
  <c r="D17" i="8"/>
  <c r="D18" i="8"/>
  <c r="D19" i="8"/>
  <c r="C20" i="8"/>
  <c r="B2" i="8"/>
  <c r="D15" i="8"/>
  <c r="D14" i="8"/>
  <c r="D13" i="8"/>
  <c r="D12" i="8"/>
  <c r="D11" i="8"/>
  <c r="D10" i="8"/>
  <c r="D9" i="8"/>
  <c r="D8" i="8"/>
  <c r="D7" i="8"/>
  <c r="D6" i="8"/>
  <c r="D5" i="8"/>
  <c r="D4" i="8"/>
  <c r="J2" i="8"/>
  <c r="D2" i="8"/>
  <c r="N2" i="2"/>
  <c r="O2" i="2" s="1"/>
  <c r="P2" i="2" s="1"/>
  <c r="L17" i="2"/>
  <c r="N2" i="4"/>
  <c r="O2" i="4" s="1"/>
  <c r="P2" i="4" s="1"/>
  <c r="L17" i="4"/>
  <c r="N2" i="1"/>
  <c r="O2" i="1" s="1"/>
  <c r="P2" i="1" s="1"/>
  <c r="N2" i="3"/>
  <c r="O2" i="3" s="1"/>
  <c r="P2" i="3" s="1"/>
  <c r="L17" i="1"/>
  <c r="L17" i="3"/>
  <c r="L17" i="5"/>
  <c r="L17" i="6"/>
  <c r="C4" i="3"/>
  <c r="C2" i="3"/>
  <c r="C17" i="3" s="1"/>
  <c r="C6" i="5"/>
  <c r="C5" i="5"/>
  <c r="C4" i="5"/>
  <c r="C2" i="5"/>
  <c r="E7" i="16"/>
  <c r="C16" i="6"/>
  <c r="D16" i="6" s="1"/>
  <c r="C13" i="6"/>
  <c r="K13" i="6" s="1"/>
  <c r="C10" i="6"/>
  <c r="F17" i="4"/>
  <c r="G10" i="4" s="1"/>
  <c r="K10" i="4" s="1"/>
  <c r="C17" i="4"/>
  <c r="D13" i="4"/>
  <c r="D12" i="4"/>
  <c r="D11" i="4"/>
  <c r="D10" i="4"/>
  <c r="D9" i="4"/>
  <c r="D8" i="4"/>
  <c r="D7" i="4"/>
  <c r="D6" i="4"/>
  <c r="D5" i="4"/>
  <c r="D4" i="4"/>
  <c r="D3" i="4"/>
  <c r="J2" i="4"/>
  <c r="D2" i="4"/>
  <c r="K17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C3" i="2"/>
  <c r="C2" i="2"/>
  <c r="C17" i="2" s="1"/>
  <c r="B2" i="2"/>
  <c r="F17" i="2"/>
  <c r="K16" i="2" s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J2" i="2"/>
  <c r="D2" i="2"/>
  <c r="K6" i="6"/>
  <c r="K5" i="6"/>
  <c r="K4" i="6"/>
  <c r="K3" i="6"/>
  <c r="K7" i="6"/>
  <c r="K8" i="6"/>
  <c r="K9" i="6"/>
  <c r="K10" i="6"/>
  <c r="K11" i="6"/>
  <c r="K12" i="6"/>
  <c r="K14" i="6"/>
  <c r="K15" i="6"/>
  <c r="K2" i="6"/>
  <c r="F17" i="1"/>
  <c r="G16" i="1" s="1"/>
  <c r="J2" i="1"/>
  <c r="C2" i="1"/>
  <c r="C17" i="1" s="1"/>
  <c r="D14" i="1" s="1"/>
  <c r="F17" i="3"/>
  <c r="G11" i="3" s="1"/>
  <c r="K11" i="3" s="1"/>
  <c r="J2" i="3"/>
  <c r="C17" i="5"/>
  <c r="F17" i="5"/>
  <c r="G16" i="5" s="1"/>
  <c r="J2" i="5"/>
  <c r="F17" i="6"/>
  <c r="G4" i="6" s="1"/>
  <c r="J2" i="6"/>
  <c r="D4" i="6"/>
  <c r="F7" i="16"/>
  <c r="G7" i="16" s="1"/>
  <c r="F6" i="16"/>
  <c r="G6" i="16" s="1"/>
  <c r="F5" i="16"/>
  <c r="G5" i="16" s="1"/>
  <c r="F4" i="16"/>
  <c r="G4" i="16" s="1"/>
  <c r="G3" i="16"/>
  <c r="F3" i="16"/>
  <c r="G2" i="16"/>
  <c r="F2" i="16"/>
  <c r="I3" i="15"/>
  <c r="I4" i="15"/>
  <c r="I5" i="15"/>
  <c r="I6" i="15"/>
  <c r="I7" i="15"/>
  <c r="I8" i="15"/>
  <c r="I9" i="15"/>
  <c r="I10" i="15"/>
  <c r="I11" i="15"/>
  <c r="I2" i="15"/>
  <c r="E3" i="15"/>
  <c r="E4" i="15"/>
  <c r="E5" i="15"/>
  <c r="E6" i="15"/>
  <c r="E7" i="15"/>
  <c r="E8" i="15"/>
  <c r="E9" i="15"/>
  <c r="E10" i="15"/>
  <c r="E11" i="15"/>
  <c r="E2" i="15"/>
  <c r="J12" i="15"/>
  <c r="F12" i="15"/>
  <c r="B12" i="15"/>
  <c r="A12" i="15"/>
  <c r="G11" i="10" l="1"/>
  <c r="K11" i="10" s="1"/>
  <c r="G4" i="10"/>
  <c r="K4" i="10" s="1"/>
  <c r="G5" i="10"/>
  <c r="K5" i="10" s="1"/>
  <c r="G9" i="10"/>
  <c r="K9" i="10" s="1"/>
  <c r="G13" i="10"/>
  <c r="K13" i="10" s="1"/>
  <c r="G3" i="10"/>
  <c r="K3" i="10" s="1"/>
  <c r="G12" i="10"/>
  <c r="K12" i="10" s="1"/>
  <c r="G2" i="10"/>
  <c r="K2" i="10" s="1"/>
  <c r="G7" i="10"/>
  <c r="K7" i="10" s="1"/>
  <c r="G8" i="10"/>
  <c r="K8" i="10" s="1"/>
  <c r="G6" i="10"/>
  <c r="K6" i="10" s="1"/>
  <c r="G10" i="10"/>
  <c r="K10" i="10" s="1"/>
  <c r="E5" i="10"/>
  <c r="G14" i="10"/>
  <c r="K14" i="10" s="1"/>
  <c r="G2" i="18"/>
  <c r="G3" i="18"/>
  <c r="K3" i="18" s="1"/>
  <c r="G10" i="18"/>
  <c r="K10" i="18" s="1"/>
  <c r="G5" i="18"/>
  <c r="K5" i="18" s="1"/>
  <c r="G8" i="18"/>
  <c r="K8" i="18" s="1"/>
  <c r="G9" i="18"/>
  <c r="K9" i="18" s="1"/>
  <c r="G11" i="18"/>
  <c r="K11" i="18" s="1"/>
  <c r="G12" i="18"/>
  <c r="K12" i="18" s="1"/>
  <c r="G6" i="18"/>
  <c r="K6" i="18" s="1"/>
  <c r="G15" i="18"/>
  <c r="K15" i="18" s="1"/>
  <c r="G13" i="18"/>
  <c r="K13" i="18" s="1"/>
  <c r="G7" i="18"/>
  <c r="K7" i="18" s="1"/>
  <c r="G4" i="18"/>
  <c r="K4" i="18" s="1"/>
  <c r="D17" i="18"/>
  <c r="E9" i="18" s="1"/>
  <c r="D17" i="11"/>
  <c r="C17" i="18"/>
  <c r="K2" i="18"/>
  <c r="G9" i="17"/>
  <c r="K9" i="17" s="1"/>
  <c r="G4" i="17"/>
  <c r="K4" i="17" s="1"/>
  <c r="G5" i="17"/>
  <c r="K5" i="17" s="1"/>
  <c r="G10" i="17"/>
  <c r="K10" i="17" s="1"/>
  <c r="G6" i="17"/>
  <c r="K6" i="17" s="1"/>
  <c r="G3" i="17"/>
  <c r="K3" i="17" s="1"/>
  <c r="G7" i="17"/>
  <c r="K7" i="17" s="1"/>
  <c r="G12" i="17"/>
  <c r="K12" i="17" s="1"/>
  <c r="D2" i="17"/>
  <c r="G11" i="17"/>
  <c r="K11" i="17" s="1"/>
  <c r="G13" i="17"/>
  <c r="K13" i="17" s="1"/>
  <c r="G20" i="9"/>
  <c r="G17" i="9"/>
  <c r="G16" i="9"/>
  <c r="G19" i="9"/>
  <c r="G21" i="9"/>
  <c r="G18" i="9"/>
  <c r="G2" i="9"/>
  <c r="K2" i="9" s="1"/>
  <c r="G14" i="9"/>
  <c r="K14" i="9" s="1"/>
  <c r="G4" i="9"/>
  <c r="K4" i="9" s="1"/>
  <c r="G7" i="9"/>
  <c r="K7" i="9" s="1"/>
  <c r="G3" i="9"/>
  <c r="K3" i="9" s="1"/>
  <c r="G12" i="9"/>
  <c r="K12" i="9" s="1"/>
  <c r="G6" i="9"/>
  <c r="K6" i="9" s="1"/>
  <c r="D2" i="9"/>
  <c r="D6" i="9"/>
  <c r="D14" i="9"/>
  <c r="D3" i="9"/>
  <c r="G9" i="9"/>
  <c r="K9" i="9" s="1"/>
  <c r="D11" i="9"/>
  <c r="G8" i="9"/>
  <c r="K8" i="9" s="1"/>
  <c r="G5" i="9"/>
  <c r="K5" i="9" s="1"/>
  <c r="G13" i="9"/>
  <c r="K13" i="9" s="1"/>
  <c r="D5" i="9"/>
  <c r="G11" i="9"/>
  <c r="K11" i="9" s="1"/>
  <c r="D13" i="9"/>
  <c r="G10" i="9"/>
  <c r="K10" i="9" s="1"/>
  <c r="G8" i="11"/>
  <c r="K8" i="11" s="1"/>
  <c r="G3" i="11"/>
  <c r="K3" i="11" s="1"/>
  <c r="G4" i="11"/>
  <c r="K4" i="11" s="1"/>
  <c r="G13" i="11"/>
  <c r="K13" i="11" s="1"/>
  <c r="G7" i="11"/>
  <c r="K7" i="11" s="1"/>
  <c r="G5" i="11"/>
  <c r="K5" i="11" s="1"/>
  <c r="G6" i="11"/>
  <c r="K6" i="11" s="1"/>
  <c r="G15" i="11"/>
  <c r="K15" i="11" s="1"/>
  <c r="G9" i="11"/>
  <c r="K9" i="11" s="1"/>
  <c r="G2" i="11"/>
  <c r="K2" i="11" s="1"/>
  <c r="G10" i="11"/>
  <c r="G12" i="11"/>
  <c r="K12" i="11" s="1"/>
  <c r="E11" i="11"/>
  <c r="G14" i="11"/>
  <c r="K14" i="11" s="1"/>
  <c r="G10" i="8"/>
  <c r="K10" i="8" s="1"/>
  <c r="G6" i="8"/>
  <c r="K6" i="8" s="1"/>
  <c r="G11" i="8"/>
  <c r="K11" i="8" s="1"/>
  <c r="G3" i="8"/>
  <c r="K3" i="8" s="1"/>
  <c r="G8" i="8"/>
  <c r="K8" i="8" s="1"/>
  <c r="G15" i="8"/>
  <c r="K15" i="8" s="1"/>
  <c r="G4" i="8"/>
  <c r="K4" i="8" s="1"/>
  <c r="G14" i="8"/>
  <c r="K14" i="8" s="1"/>
  <c r="G19" i="8"/>
  <c r="K19" i="8" s="1"/>
  <c r="G7" i="8"/>
  <c r="K7" i="8" s="1"/>
  <c r="G18" i="8"/>
  <c r="K18" i="8" s="1"/>
  <c r="G12" i="8"/>
  <c r="K12" i="8" s="1"/>
  <c r="G17" i="8"/>
  <c r="K17" i="8" s="1"/>
  <c r="G16" i="8"/>
  <c r="K16" i="8" s="1"/>
  <c r="G2" i="8"/>
  <c r="G5" i="8"/>
  <c r="K5" i="8" s="1"/>
  <c r="G9" i="8"/>
  <c r="K9" i="8" s="1"/>
  <c r="D3" i="8"/>
  <c r="D20" i="8" s="1"/>
  <c r="C17" i="6"/>
  <c r="K16" i="6"/>
  <c r="K17" i="6"/>
  <c r="G11" i="4"/>
  <c r="K11" i="4" s="1"/>
  <c r="G7" i="4"/>
  <c r="K7" i="4" s="1"/>
  <c r="G12" i="4"/>
  <c r="K12" i="4" s="1"/>
  <c r="G8" i="4"/>
  <c r="K8" i="4" s="1"/>
  <c r="G5" i="4"/>
  <c r="K5" i="4" s="1"/>
  <c r="G6" i="4"/>
  <c r="K6" i="4" s="1"/>
  <c r="G3" i="4"/>
  <c r="K3" i="4" s="1"/>
  <c r="G4" i="4"/>
  <c r="K4" i="4" s="1"/>
  <c r="G13" i="4"/>
  <c r="K13" i="4" s="1"/>
  <c r="G9" i="4"/>
  <c r="K9" i="4" s="1"/>
  <c r="G2" i="4"/>
  <c r="K2" i="4" s="1"/>
  <c r="D17" i="4"/>
  <c r="D6" i="1"/>
  <c r="G4" i="1"/>
  <c r="G7" i="1"/>
  <c r="G9" i="1"/>
  <c r="G10" i="1"/>
  <c r="G5" i="1"/>
  <c r="G6" i="1"/>
  <c r="G8" i="1"/>
  <c r="G2" i="1"/>
  <c r="G3" i="1"/>
  <c r="G11" i="1"/>
  <c r="G12" i="1"/>
  <c r="G13" i="1"/>
  <c r="D15" i="1"/>
  <c r="G2" i="3"/>
  <c r="G8" i="2"/>
  <c r="K8" i="2" s="1"/>
  <c r="G15" i="2"/>
  <c r="K15" i="2" s="1"/>
  <c r="G9" i="2"/>
  <c r="K9" i="2" s="1"/>
  <c r="G4" i="2"/>
  <c r="K4" i="2" s="1"/>
  <c r="G5" i="2"/>
  <c r="K5" i="2" s="1"/>
  <c r="G6" i="2"/>
  <c r="K6" i="2" s="1"/>
  <c r="G2" i="2"/>
  <c r="K2" i="2" s="1"/>
  <c r="G3" i="2"/>
  <c r="K3" i="2" s="1"/>
  <c r="G7" i="2"/>
  <c r="K7" i="2" s="1"/>
  <c r="G13" i="2"/>
  <c r="K13" i="2" s="1"/>
  <c r="D17" i="2"/>
  <c r="E7" i="2" s="1"/>
  <c r="E15" i="2"/>
  <c r="G11" i="2"/>
  <c r="K11" i="2" s="1"/>
  <c r="G10" i="2"/>
  <c r="G12" i="2"/>
  <c r="K12" i="2" s="1"/>
  <c r="G14" i="2"/>
  <c r="K14" i="2" s="1"/>
  <c r="D8" i="1"/>
  <c r="D5" i="1"/>
  <c r="L2" i="1"/>
  <c r="D13" i="1"/>
  <c r="D12" i="1"/>
  <c r="D3" i="1"/>
  <c r="D4" i="1"/>
  <c r="D2" i="1"/>
  <c r="D11" i="1"/>
  <c r="D10" i="1"/>
  <c r="D7" i="1"/>
  <c r="G14" i="1"/>
  <c r="G15" i="1"/>
  <c r="K2" i="3"/>
  <c r="D7" i="3" s="1"/>
  <c r="G9" i="3"/>
  <c r="K9" i="3" s="1"/>
  <c r="G4" i="3"/>
  <c r="K4" i="3" s="1"/>
  <c r="G12" i="3"/>
  <c r="K12" i="3" s="1"/>
  <c r="G5" i="3"/>
  <c r="K5" i="3" s="1"/>
  <c r="G13" i="3"/>
  <c r="K13" i="3" s="1"/>
  <c r="G6" i="3"/>
  <c r="K6" i="3" s="1"/>
  <c r="G14" i="3"/>
  <c r="K14" i="3" s="1"/>
  <c r="G7" i="3"/>
  <c r="K7" i="3" s="1"/>
  <c r="G15" i="3"/>
  <c r="K15" i="3" s="1"/>
  <c r="G8" i="3"/>
  <c r="K8" i="3" s="1"/>
  <c r="G16" i="3"/>
  <c r="G10" i="3"/>
  <c r="K10" i="3" s="1"/>
  <c r="G3" i="3"/>
  <c r="K3" i="3" s="1"/>
  <c r="G13" i="5"/>
  <c r="K13" i="5" s="1"/>
  <c r="G5" i="5"/>
  <c r="K5" i="5" s="1"/>
  <c r="G9" i="5"/>
  <c r="K9" i="5" s="1"/>
  <c r="G2" i="5"/>
  <c r="K2" i="5" s="1"/>
  <c r="G6" i="5"/>
  <c r="K6" i="5" s="1"/>
  <c r="G10" i="5"/>
  <c r="K10" i="5" s="1"/>
  <c r="G14" i="5"/>
  <c r="K14" i="5" s="1"/>
  <c r="G3" i="5"/>
  <c r="K3" i="5" s="1"/>
  <c r="G7" i="5"/>
  <c r="K7" i="5" s="1"/>
  <c r="G11" i="5"/>
  <c r="K11" i="5" s="1"/>
  <c r="G15" i="5"/>
  <c r="K15" i="5" s="1"/>
  <c r="G4" i="5"/>
  <c r="K4" i="5" s="1"/>
  <c r="G8" i="5"/>
  <c r="K8" i="5" s="1"/>
  <c r="G12" i="5"/>
  <c r="K12" i="5" s="1"/>
  <c r="G7" i="6"/>
  <c r="G2" i="6"/>
  <c r="G11" i="6"/>
  <c r="G16" i="6"/>
  <c r="G10" i="6"/>
  <c r="G9" i="6"/>
  <c r="G8" i="6"/>
  <c r="G15" i="6"/>
  <c r="G13" i="6"/>
  <c r="G5" i="6"/>
  <c r="G14" i="6"/>
  <c r="G6" i="6"/>
  <c r="G12" i="6"/>
  <c r="G3" i="6"/>
  <c r="D11" i="6"/>
  <c r="D10" i="6"/>
  <c r="D3" i="6"/>
  <c r="D2" i="6"/>
  <c r="D8" i="6"/>
  <c r="D15" i="6"/>
  <c r="D7" i="6"/>
  <c r="D9" i="6"/>
  <c r="D14" i="6"/>
  <c r="D13" i="6"/>
  <c r="D5" i="6"/>
  <c r="D6" i="6"/>
  <c r="D12" i="6"/>
  <c r="I12" i="15"/>
  <c r="E12" i="15"/>
  <c r="E4" i="10" l="1"/>
  <c r="E3" i="10"/>
  <c r="E13" i="10"/>
  <c r="E8" i="10"/>
  <c r="E15" i="10"/>
  <c r="E14" i="10"/>
  <c r="E6" i="10"/>
  <c r="E10" i="10"/>
  <c r="E12" i="10"/>
  <c r="E7" i="10"/>
  <c r="E9" i="10"/>
  <c r="E2" i="10"/>
  <c r="E11" i="10"/>
  <c r="N2" i="10"/>
  <c r="O2" i="10" s="1"/>
  <c r="P2" i="10" s="1"/>
  <c r="K17" i="18"/>
  <c r="L17" i="18" s="1"/>
  <c r="G17" i="18"/>
  <c r="E7" i="18"/>
  <c r="E12" i="18"/>
  <c r="E6" i="18"/>
  <c r="E3" i="18"/>
  <c r="E8" i="18"/>
  <c r="E14" i="18"/>
  <c r="E13" i="18"/>
  <c r="E11" i="18"/>
  <c r="E10" i="18"/>
  <c r="E4" i="18"/>
  <c r="E5" i="18"/>
  <c r="E2" i="18"/>
  <c r="K17" i="17"/>
  <c r="N2" i="17" s="1"/>
  <c r="O2" i="17" s="1"/>
  <c r="P2" i="17" s="1"/>
  <c r="E16" i="8"/>
  <c r="E17" i="8"/>
  <c r="E18" i="8"/>
  <c r="E19" i="8"/>
  <c r="G17" i="17"/>
  <c r="E8" i="2"/>
  <c r="E3" i="2"/>
  <c r="D26" i="9"/>
  <c r="E10" i="2"/>
  <c r="D17" i="17"/>
  <c r="E2" i="17" s="1"/>
  <c r="E12" i="11"/>
  <c r="E9" i="11"/>
  <c r="E5" i="11"/>
  <c r="E7" i="11"/>
  <c r="E6" i="11"/>
  <c r="E8" i="11"/>
  <c r="E13" i="11"/>
  <c r="G17" i="11"/>
  <c r="E4" i="11"/>
  <c r="K10" i="11"/>
  <c r="E14" i="11"/>
  <c r="E15" i="11"/>
  <c r="E3" i="11"/>
  <c r="E2" i="11"/>
  <c r="E10" i="11"/>
  <c r="G20" i="8"/>
  <c r="K2" i="8"/>
  <c r="K20" i="8" s="1"/>
  <c r="L20" i="8" s="1"/>
  <c r="N2" i="6"/>
  <c r="G17" i="4"/>
  <c r="K17" i="4"/>
  <c r="E6" i="4"/>
  <c r="E3" i="4"/>
  <c r="E2" i="4"/>
  <c r="E5" i="4"/>
  <c r="E4" i="4"/>
  <c r="E7" i="4"/>
  <c r="E11" i="4"/>
  <c r="E13" i="4"/>
  <c r="E9" i="4"/>
  <c r="E10" i="4"/>
  <c r="E12" i="4"/>
  <c r="E8" i="4"/>
  <c r="G17" i="1"/>
  <c r="D10" i="3"/>
  <c r="D3" i="5"/>
  <c r="D12" i="5"/>
  <c r="D14" i="5"/>
  <c r="D6" i="5"/>
  <c r="D7" i="5"/>
  <c r="D2" i="5"/>
  <c r="D9" i="5"/>
  <c r="D11" i="5"/>
  <c r="D4" i="5"/>
  <c r="D13" i="5"/>
  <c r="D5" i="5"/>
  <c r="D15" i="5"/>
  <c r="K17" i="5"/>
  <c r="D10" i="5"/>
  <c r="D3" i="3"/>
  <c r="D5" i="3"/>
  <c r="D11" i="3"/>
  <c r="K17" i="3"/>
  <c r="D9" i="3"/>
  <c r="D12" i="3"/>
  <c r="D13" i="3"/>
  <c r="D2" i="3"/>
  <c r="D4" i="3"/>
  <c r="D8" i="3"/>
  <c r="E5" i="2"/>
  <c r="E9" i="2"/>
  <c r="E12" i="2"/>
  <c r="E2" i="2"/>
  <c r="E14" i="2"/>
  <c r="E4" i="2"/>
  <c r="E6" i="2"/>
  <c r="E13" i="2"/>
  <c r="E11" i="2"/>
  <c r="G17" i="2"/>
  <c r="K10" i="2"/>
  <c r="K17" i="2" s="1"/>
  <c r="D17" i="1"/>
  <c r="E2" i="1" s="1"/>
  <c r="G17" i="3"/>
  <c r="G17" i="5"/>
  <c r="G17" i="6"/>
  <c r="D17" i="6"/>
  <c r="E16" i="6" s="1"/>
  <c r="N2" i="18" l="1"/>
  <c r="O2" i="18" s="1"/>
  <c r="P2" i="18" s="1"/>
  <c r="E17" i="18"/>
  <c r="L17" i="17"/>
  <c r="E13" i="17"/>
  <c r="E8" i="17"/>
  <c r="E7" i="17"/>
  <c r="E10" i="17"/>
  <c r="E9" i="17"/>
  <c r="E11" i="17"/>
  <c r="E6" i="17"/>
  <c r="E3" i="17"/>
  <c r="E4" i="17"/>
  <c r="E5" i="17"/>
  <c r="E14" i="17"/>
  <c r="E15" i="17"/>
  <c r="E12" i="17"/>
  <c r="E3" i="9"/>
  <c r="E19" i="9"/>
  <c r="E18" i="9"/>
  <c r="E20" i="9"/>
  <c r="E17" i="9"/>
  <c r="E21" i="9"/>
  <c r="E16" i="9"/>
  <c r="E2" i="9"/>
  <c r="E13" i="9"/>
  <c r="E14" i="9"/>
  <c r="E5" i="9"/>
  <c r="E11" i="9"/>
  <c r="E12" i="9"/>
  <c r="E4" i="9"/>
  <c r="E9" i="9"/>
  <c r="E8" i="9"/>
  <c r="E10" i="9"/>
  <c r="E15" i="9"/>
  <c r="E7" i="9"/>
  <c r="E6" i="9"/>
  <c r="L26" i="9"/>
  <c r="N2" i="9"/>
  <c r="O2" i="9" s="1"/>
  <c r="P2" i="9" s="1"/>
  <c r="E17" i="11"/>
  <c r="L17" i="11"/>
  <c r="N2" i="11"/>
  <c r="O2" i="11" s="1"/>
  <c r="P2" i="11" s="1"/>
  <c r="N2" i="8"/>
  <c r="O2" i="8" s="1"/>
  <c r="P2" i="8" s="1"/>
  <c r="E5" i="8"/>
  <c r="E6" i="8"/>
  <c r="E10" i="8"/>
  <c r="E13" i="8"/>
  <c r="E9" i="8"/>
  <c r="E12" i="8"/>
  <c r="E14" i="8"/>
  <c r="E2" i="8"/>
  <c r="E8" i="8"/>
  <c r="E11" i="8"/>
  <c r="E4" i="8"/>
  <c r="E7" i="8"/>
  <c r="E15" i="8"/>
  <c r="E3" i="8"/>
  <c r="N2" i="5"/>
  <c r="O2" i="5" s="1"/>
  <c r="P2" i="5" s="1"/>
  <c r="O2" i="6"/>
  <c r="P2" i="6" s="1"/>
  <c r="E17" i="4"/>
  <c r="E7" i="1"/>
  <c r="E15" i="1"/>
  <c r="E13" i="1"/>
  <c r="E6" i="1"/>
  <c r="E14" i="1"/>
  <c r="E12" i="1"/>
  <c r="E8" i="1"/>
  <c r="E3" i="1"/>
  <c r="E11" i="1"/>
  <c r="E10" i="1"/>
  <c r="D17" i="5"/>
  <c r="D17" i="3"/>
  <c r="E8" i="3" s="1"/>
  <c r="E17" i="2"/>
  <c r="E4" i="1"/>
  <c r="E5" i="1"/>
  <c r="E9" i="1"/>
  <c r="E2" i="6"/>
  <c r="E6" i="6"/>
  <c r="E8" i="6"/>
  <c r="E12" i="6"/>
  <c r="E3" i="6"/>
  <c r="E10" i="6"/>
  <c r="E14" i="6"/>
  <c r="E7" i="6"/>
  <c r="E4" i="6"/>
  <c r="E11" i="6"/>
  <c r="E15" i="6"/>
  <c r="E13" i="6"/>
  <c r="E9" i="6"/>
  <c r="E5" i="6"/>
  <c r="E17" i="17" l="1"/>
  <c r="E20" i="8"/>
  <c r="E26" i="9"/>
  <c r="E17" i="1"/>
  <c r="E2" i="5"/>
  <c r="E15" i="5"/>
  <c r="E5" i="5"/>
  <c r="E10" i="5"/>
  <c r="E13" i="5"/>
  <c r="E8" i="5"/>
  <c r="E3" i="5"/>
  <c r="E12" i="5"/>
  <c r="E4" i="5"/>
  <c r="E14" i="5"/>
  <c r="E7" i="5"/>
  <c r="E9" i="5"/>
  <c r="E11" i="5"/>
  <c r="E6" i="5"/>
  <c r="E12" i="3"/>
  <c r="E6" i="3"/>
  <c r="E13" i="3"/>
  <c r="E10" i="3"/>
  <c r="E2" i="3"/>
  <c r="E7" i="3"/>
  <c r="E9" i="3"/>
  <c r="E3" i="3"/>
  <c r="E5" i="3"/>
  <c r="E4" i="3"/>
  <c r="E11" i="3"/>
  <c r="E17" i="6"/>
  <c r="E17" i="5" l="1"/>
  <c r="E17" i="3"/>
</calcChain>
</file>

<file path=xl/sharedStrings.xml><?xml version="1.0" encoding="utf-8"?>
<sst xmlns="http://schemas.openxmlformats.org/spreadsheetml/2006/main" count="426" uniqueCount="241">
  <si>
    <t>物品</t>
    <phoneticPr fontId="2" type="noConversion"/>
  </si>
  <si>
    <t>水手服套装</t>
  </si>
  <si>
    <t>爱心权杖</t>
    <phoneticPr fontId="2" type="noConversion"/>
  </si>
  <si>
    <t>爱心翅膀</t>
  </si>
  <si>
    <t>爱心盾牌</t>
    <phoneticPr fontId="2" type="noConversion"/>
  </si>
  <si>
    <t>爱心箭</t>
    <phoneticPr fontId="2" type="noConversion"/>
  </si>
  <si>
    <t>兔耳朵</t>
    <phoneticPr fontId="2" type="noConversion"/>
  </si>
  <si>
    <t>兔子书包</t>
    <phoneticPr fontId="2" type="noConversion"/>
  </si>
  <si>
    <t>丘比特之箭</t>
    <phoneticPr fontId="2" type="noConversion"/>
  </si>
  <si>
    <t>爱心之弓</t>
  </si>
  <si>
    <t>爱心之剑</t>
  </si>
  <si>
    <t>爱心之镐</t>
  </si>
  <si>
    <t>爱心之斧</t>
  </si>
  <si>
    <t>爱心之锹</t>
  </si>
  <si>
    <t>爱心之锄</t>
  </si>
  <si>
    <t>概率权重</t>
    <phoneticPr fontId="2" type="noConversion"/>
  </si>
  <si>
    <t>百分概率</t>
    <phoneticPr fontId="2" type="noConversion"/>
  </si>
  <si>
    <t>沙滩套装</t>
    <phoneticPr fontId="2" type="noConversion"/>
  </si>
  <si>
    <t>海龟套装</t>
    <phoneticPr fontId="2" type="noConversion"/>
  </si>
  <si>
    <t>独角兽游泳圈</t>
    <phoneticPr fontId="2" type="noConversion"/>
  </si>
  <si>
    <t>小黄鸭游泳圈</t>
    <phoneticPr fontId="2" type="noConversion"/>
  </si>
  <si>
    <t>小狐狸游泳圈</t>
    <phoneticPr fontId="2" type="noConversion"/>
  </si>
  <si>
    <t>巨嘴鸟游泳圈</t>
    <phoneticPr fontId="2" type="noConversion"/>
  </si>
  <si>
    <t>小熊猫游泳圈</t>
    <phoneticPr fontId="2" type="noConversion"/>
  </si>
  <si>
    <t>水枪</t>
    <phoneticPr fontId="2" type="noConversion"/>
  </si>
  <si>
    <t>咸鱼剑</t>
    <phoneticPr fontId="2" type="noConversion"/>
  </si>
  <si>
    <t>咸鱼特效</t>
    <phoneticPr fontId="2" type="noConversion"/>
  </si>
  <si>
    <t>冲浪板盾牌</t>
    <phoneticPr fontId="2" type="noConversion"/>
  </si>
  <si>
    <t>太阳帽</t>
    <phoneticPr fontId="2" type="noConversion"/>
  </si>
  <si>
    <t>墨镜</t>
    <phoneticPr fontId="2" type="noConversion"/>
  </si>
  <si>
    <t>鲤鱼拳</t>
    <phoneticPr fontId="2" type="noConversion"/>
  </si>
  <si>
    <t>透明套装</t>
    <phoneticPr fontId="2" type="noConversion"/>
  </si>
  <si>
    <t>玻璃剑</t>
    <phoneticPr fontId="2" type="noConversion"/>
  </si>
  <si>
    <t>玻璃镐</t>
    <phoneticPr fontId="2" type="noConversion"/>
  </si>
  <si>
    <t>玻璃锄</t>
    <phoneticPr fontId="2" type="noConversion"/>
  </si>
  <si>
    <t>玻璃斧</t>
    <phoneticPr fontId="2" type="noConversion"/>
  </si>
  <si>
    <t>玻璃锹</t>
    <phoneticPr fontId="2" type="noConversion"/>
  </si>
  <si>
    <t>玻璃盾牌</t>
    <phoneticPr fontId="2" type="noConversion"/>
  </si>
  <si>
    <t>玻璃弓</t>
    <phoneticPr fontId="2" type="noConversion"/>
  </si>
  <si>
    <t>太空球</t>
    <phoneticPr fontId="2" type="noConversion"/>
  </si>
  <si>
    <t>玻璃小圆盾</t>
    <phoneticPr fontId="2" type="noConversion"/>
  </si>
  <si>
    <t>碎玻璃特效</t>
    <phoneticPr fontId="2" type="noConversion"/>
  </si>
  <si>
    <t>眼镜</t>
    <phoneticPr fontId="2" type="noConversion"/>
  </si>
  <si>
    <t>黑白熊猫背包</t>
    <phoneticPr fontId="2" type="noConversion"/>
  </si>
  <si>
    <t>蓝色美西螈背包</t>
    <phoneticPr fontId="2" type="noConversion"/>
  </si>
  <si>
    <t>棕色小浣熊背包</t>
    <phoneticPr fontId="2" type="noConversion"/>
  </si>
  <si>
    <t>彩虹绵羊背包</t>
    <phoneticPr fontId="2" type="noConversion"/>
  </si>
  <si>
    <t>粉色小猪背包</t>
    <phoneticPr fontId="2" type="noConversion"/>
  </si>
  <si>
    <t>紫色末影人背包</t>
    <phoneticPr fontId="2" type="noConversion"/>
  </si>
  <si>
    <t>白色企鹅背包</t>
    <phoneticPr fontId="2" type="noConversion"/>
  </si>
  <si>
    <t>黄色蜜蜂背包</t>
    <phoneticPr fontId="2" type="noConversion"/>
  </si>
  <si>
    <t>橘色狐狸背包</t>
    <phoneticPr fontId="2" type="noConversion"/>
  </si>
  <si>
    <t>青色背包</t>
    <phoneticPr fontId="2" type="noConversion"/>
  </si>
  <si>
    <t>绿色背包</t>
    <phoneticPr fontId="2" type="noConversion"/>
  </si>
  <si>
    <t>灰色背包</t>
    <phoneticPr fontId="2" type="noConversion"/>
  </si>
  <si>
    <t>火焰拳</t>
  </si>
  <si>
    <t>誓约胜利之剑</t>
  </si>
  <si>
    <t>光剑</t>
    <phoneticPr fontId="2" type="noConversion"/>
  </si>
  <si>
    <t>龙猫的伞</t>
    <phoneticPr fontId="2" type="noConversion"/>
  </si>
  <si>
    <t>可以考虑轮换</t>
  </si>
  <si>
    <t>照相机</t>
    <phoneticPr fontId="2" type="noConversion"/>
  </si>
  <si>
    <t>三个问号</t>
    <phoneticPr fontId="2" type="noConversion"/>
  </si>
  <si>
    <t>zzz</t>
    <phoneticPr fontId="2" type="noConversion"/>
  </si>
  <si>
    <t>流汗</t>
    <phoneticPr fontId="2" type="noConversion"/>
  </si>
  <si>
    <t>感叹号</t>
    <phoneticPr fontId="2" type="noConversion"/>
  </si>
  <si>
    <t>问号</t>
    <phoneticPr fontId="2" type="noConversion"/>
  </si>
  <si>
    <t>大便帽</t>
    <phoneticPr fontId="2" type="noConversion"/>
  </si>
  <si>
    <t>香蕉帽</t>
    <phoneticPr fontId="2" type="noConversion"/>
  </si>
  <si>
    <t>胖次</t>
    <phoneticPr fontId="2" type="noConversion"/>
  </si>
  <si>
    <t>斧子帽</t>
    <phoneticPr fontId="2" type="noConversion"/>
  </si>
  <si>
    <t>麻袋</t>
    <phoneticPr fontId="2" type="noConversion"/>
  </si>
  <si>
    <t>树</t>
    <phoneticPr fontId="2" type="noConversion"/>
  </si>
  <si>
    <t>篮球框</t>
    <phoneticPr fontId="2" type="noConversion"/>
  </si>
  <si>
    <t>小丑帽</t>
    <phoneticPr fontId="2" type="noConversion"/>
  </si>
  <si>
    <t>焊接面罩</t>
    <phoneticPr fontId="2" type="noConversion"/>
  </si>
  <si>
    <t>厨师帽</t>
    <phoneticPr fontId="2" type="noConversion"/>
  </si>
  <si>
    <t>宇航员套装</t>
    <phoneticPr fontId="2" type="noConversion"/>
  </si>
  <si>
    <t>雷锋帽</t>
    <phoneticPr fontId="2" type="noConversion"/>
  </si>
  <si>
    <t>牛仔帽</t>
    <phoneticPr fontId="2" type="noConversion"/>
  </si>
  <si>
    <t>斗笠</t>
    <phoneticPr fontId="2" type="noConversion"/>
  </si>
  <si>
    <t>高帽子+拐杖+手提箱（绅士套装）</t>
    <phoneticPr fontId="2" type="noConversion"/>
  </si>
  <si>
    <t>伊丽莎白玩具</t>
    <phoneticPr fontId="2" type="noConversion"/>
  </si>
  <si>
    <t>派蒙</t>
    <phoneticPr fontId="2" type="noConversion"/>
  </si>
  <si>
    <t>小黄人</t>
    <phoneticPr fontId="2" type="noConversion"/>
  </si>
  <si>
    <t>机器人瓦力</t>
    <phoneticPr fontId="2" type="noConversion"/>
  </si>
  <si>
    <t>白狐面具</t>
    <phoneticPr fontId="2" type="noConversion"/>
  </si>
  <si>
    <t>赛车头盔+赛车旗帜（赛车套装）</t>
    <phoneticPr fontId="2" type="noConversion"/>
  </si>
  <si>
    <t>团子背包+团子剑(团子套装)</t>
    <phoneticPr fontId="2" type="noConversion"/>
  </si>
  <si>
    <t>矿工帽+一筐矿石(矿工套装)</t>
    <phoneticPr fontId="2" type="noConversion"/>
  </si>
  <si>
    <t>列车长帽</t>
    <phoneticPr fontId="2" type="noConversion"/>
  </si>
  <si>
    <t>钻石皇冠</t>
    <phoneticPr fontId="2" type="noConversion"/>
  </si>
  <si>
    <t>男巫帽</t>
  </si>
  <si>
    <t>女巫帽</t>
    <phoneticPr fontId="2" type="noConversion"/>
  </si>
  <si>
    <t>天使光圈+天使翅膀（天使套装）</t>
    <phoneticPr fontId="2" type="noConversion"/>
  </si>
  <si>
    <t>VR眼镜+机械翼（未来套装）</t>
    <phoneticPr fontId="2" type="noConversion"/>
  </si>
  <si>
    <t>恐龙帽+恐龙尾巴+恐龙爪（恐龙套装）</t>
    <phoneticPr fontId="2" type="noConversion"/>
  </si>
  <si>
    <t>骑士头盔+剑盾斧（骑士套装）</t>
    <phoneticPr fontId="2" type="noConversion"/>
  </si>
  <si>
    <t>恶魔之角+恶魔翅膀（恶魔套装）</t>
    <phoneticPr fontId="2" type="noConversion"/>
  </si>
  <si>
    <t>锻铁套装+箭袋(弓箭手套装)</t>
    <phoneticPr fontId="2" type="noConversion"/>
  </si>
  <si>
    <t>一篮子鸡+小鸡帽(小鸡套装)</t>
    <phoneticPr fontId="2" type="noConversion"/>
  </si>
  <si>
    <t>龙尾巴+龙翅膀+龙头（龙套装）</t>
  </si>
  <si>
    <t>高级装扮蛋</t>
    <phoneticPr fontId="2" type="noConversion"/>
  </si>
  <si>
    <t>戏剧头饰</t>
    <phoneticPr fontId="2" type="noConversion"/>
  </si>
  <si>
    <t>猫耳朵</t>
  </si>
  <si>
    <t>铜蛋</t>
    <phoneticPr fontId="2" type="noConversion"/>
  </si>
  <si>
    <t>银蛋</t>
    <phoneticPr fontId="2" type="noConversion"/>
  </si>
  <si>
    <t>金蛋</t>
    <phoneticPr fontId="2" type="noConversion"/>
  </si>
  <si>
    <t>星级</t>
    <phoneticPr fontId="2" type="noConversion"/>
  </si>
  <si>
    <t>星级</t>
    <phoneticPr fontId="3" type="noConversion"/>
  </si>
  <si>
    <t>分解道具</t>
    <phoneticPr fontId="3" type="noConversion"/>
  </si>
  <si>
    <t>分解星星Min(个)</t>
    <phoneticPr fontId="3" type="noConversion"/>
  </si>
  <si>
    <t>分解星星Max(个)</t>
    <phoneticPr fontId="3" type="noConversion"/>
  </si>
  <si>
    <t>合成所需星星(个)</t>
    <phoneticPr fontId="3" type="noConversion"/>
  </si>
  <si>
    <t>合成需钱</t>
    <phoneticPr fontId="3" type="noConversion"/>
  </si>
  <si>
    <t>巧匠之锤</t>
    <phoneticPr fontId="3" type="noConversion"/>
  </si>
  <si>
    <t>分解</t>
    <phoneticPr fontId="2" type="noConversion"/>
  </si>
  <si>
    <t>惠惠套装(魔法帽+法杖)</t>
    <phoneticPr fontId="2" type="noConversion"/>
  </si>
  <si>
    <t>我妻善逸的日轮刀</t>
    <phoneticPr fontId="2" type="noConversion"/>
  </si>
  <si>
    <t>伊之助的日轮刀</t>
    <phoneticPr fontId="2" type="noConversion"/>
  </si>
  <si>
    <t>炭治郎的日轮刀</t>
    <phoneticPr fontId="2" type="noConversion"/>
  </si>
  <si>
    <t>蝴蝶忍的日轮刀</t>
    <phoneticPr fontId="2" type="noConversion"/>
  </si>
  <si>
    <t>平泽唯的吉太</t>
    <phoneticPr fontId="2" type="noConversion"/>
  </si>
  <si>
    <t>奖品数量</t>
    <phoneticPr fontId="2" type="noConversion"/>
  </si>
  <si>
    <t>白狐面具</t>
    <phoneticPr fontId="2" type="noConversion"/>
  </si>
  <si>
    <t>白金之星</t>
    <phoneticPr fontId="2" type="noConversion"/>
  </si>
  <si>
    <t>值</t>
    <phoneticPr fontId="2" type="noConversion"/>
  </si>
  <si>
    <t>总值</t>
    <phoneticPr fontId="2" type="noConversion"/>
  </si>
  <si>
    <t>计算权重</t>
    <phoneticPr fontId="2" type="noConversion"/>
  </si>
  <si>
    <t>计算概率</t>
    <phoneticPr fontId="2" type="noConversion"/>
  </si>
  <si>
    <t>改写权重</t>
    <phoneticPr fontId="2" type="noConversion"/>
  </si>
  <si>
    <t>实际概率</t>
    <phoneticPr fontId="2" type="noConversion"/>
  </si>
  <si>
    <t>波奇酱套装(头饰+吉他)</t>
    <phoneticPr fontId="2" type="noConversion"/>
  </si>
  <si>
    <t>伊蕾娜套装(帽子+法杖椅子)</t>
  </si>
  <si>
    <t>推荐价格</t>
    <phoneticPr fontId="2" type="noConversion"/>
  </si>
  <si>
    <t>小智套装</t>
    <phoneticPr fontId="2" type="noConversion"/>
  </si>
  <si>
    <t>修正价格</t>
  </si>
  <si>
    <t>杜鹃花套装</t>
    <phoneticPr fontId="2" type="noConversion"/>
  </si>
  <si>
    <t>繁华之藤</t>
    <phoneticPr fontId="2" type="noConversion"/>
  </si>
  <si>
    <t>蝴蝶套装</t>
    <phoneticPr fontId="2" type="noConversion"/>
  </si>
  <si>
    <t>蜗牛套装</t>
    <phoneticPr fontId="2" type="noConversion"/>
  </si>
  <si>
    <t>蜜蜂套装</t>
    <phoneticPr fontId="2" type="noConversion"/>
  </si>
  <si>
    <t>花叶盾</t>
    <phoneticPr fontId="2" type="noConversion"/>
  </si>
  <si>
    <t>孢子花特效</t>
    <phoneticPr fontId="2" type="noConversion"/>
  </si>
  <si>
    <t>花叶弓</t>
    <phoneticPr fontId="2" type="noConversion"/>
  </si>
  <si>
    <t>花环</t>
    <phoneticPr fontId="2" type="noConversion"/>
  </si>
  <si>
    <t>花叶剑</t>
    <phoneticPr fontId="2" type="noConversion"/>
  </si>
  <si>
    <t>花叶镐</t>
    <phoneticPr fontId="2" type="noConversion"/>
  </si>
  <si>
    <t>花叶斧</t>
    <phoneticPr fontId="2" type="noConversion"/>
  </si>
  <si>
    <t>花叶锄</t>
    <phoneticPr fontId="2" type="noConversion"/>
  </si>
  <si>
    <t>花叶锹</t>
    <phoneticPr fontId="2" type="noConversion"/>
  </si>
  <si>
    <t>期望星星</t>
    <phoneticPr fontId="2" type="noConversion"/>
  </si>
  <si>
    <t>最终定价</t>
    <phoneticPr fontId="2" type="noConversion"/>
  </si>
  <si>
    <t>修正定价</t>
    <phoneticPr fontId="2" type="noConversion"/>
  </si>
  <si>
    <t>价值</t>
    <phoneticPr fontId="2" type="noConversion"/>
  </si>
  <si>
    <t>星星单价</t>
    <phoneticPr fontId="2" type="noConversion"/>
  </si>
  <si>
    <t>5星物品</t>
    <phoneticPr fontId="2" type="noConversion"/>
  </si>
  <si>
    <t>等于保底</t>
    <phoneticPr fontId="2" type="noConversion"/>
  </si>
  <si>
    <t>预计分解星星</t>
    <phoneticPr fontId="2" type="noConversion"/>
  </si>
  <si>
    <t>大象鼻子</t>
    <phoneticPr fontId="2" type="noConversion"/>
  </si>
  <si>
    <t>UFO</t>
    <phoneticPr fontId="2" type="noConversion"/>
  </si>
  <si>
    <t>香烟</t>
    <phoneticPr fontId="2" type="noConversion"/>
  </si>
  <si>
    <t>花屏电视机</t>
    <phoneticPr fontId="2" type="noConversion"/>
  </si>
  <si>
    <t>青铜武士套装+武士头盔+武士刀（武士套装）</t>
    <phoneticPr fontId="2" type="noConversion"/>
  </si>
  <si>
    <t>4+4+4+4+4+3</t>
    <phoneticPr fontId="2" type="noConversion"/>
  </si>
  <si>
    <t>4+4+4+4</t>
    <phoneticPr fontId="2" type="noConversion"/>
  </si>
  <si>
    <t>1+2+4</t>
    <phoneticPr fontId="2" type="noConversion"/>
  </si>
  <si>
    <t>3+4</t>
    <phoneticPr fontId="2" type="noConversion"/>
  </si>
  <si>
    <t>3+3+4</t>
    <phoneticPr fontId="2" type="noConversion"/>
  </si>
  <si>
    <t>5+5</t>
    <phoneticPr fontId="2" type="noConversion"/>
  </si>
  <si>
    <t>3+4+3</t>
    <phoneticPr fontId="2" type="noConversion"/>
  </si>
  <si>
    <t>4+4</t>
    <phoneticPr fontId="2" type="noConversion"/>
  </si>
  <si>
    <t>螺旋桨帽子+缤纷背包+棒棒糖（缤纷套装）</t>
    <phoneticPr fontId="2" type="noConversion"/>
  </si>
  <si>
    <t>5+2+1</t>
    <phoneticPr fontId="2" type="noConversion"/>
  </si>
  <si>
    <t>2+5</t>
    <phoneticPr fontId="2" type="noConversion"/>
  </si>
  <si>
    <t>3*4+4</t>
    <phoneticPr fontId="2" type="noConversion"/>
  </si>
  <si>
    <t>1+5</t>
    <phoneticPr fontId="2" type="noConversion"/>
  </si>
  <si>
    <t>农夫草帽+镰刀+一筐蔬菜（农夫套装）</t>
    <phoneticPr fontId="2" type="noConversion"/>
  </si>
  <si>
    <t>1+1+5</t>
    <phoneticPr fontId="2" type="noConversion"/>
  </si>
  <si>
    <t>?</t>
    <phoneticPr fontId="2" type="noConversion"/>
  </si>
  <si>
    <t>3+2</t>
    <phoneticPr fontId="2" type="noConversion"/>
  </si>
  <si>
    <t>1+3</t>
    <phoneticPr fontId="2" type="noConversion"/>
  </si>
  <si>
    <t>侦探帽</t>
    <phoneticPr fontId="2" type="noConversion"/>
  </si>
  <si>
    <t>飞行员眼镜</t>
    <phoneticPr fontId="2" type="noConversion"/>
  </si>
  <si>
    <t>消防员头盔</t>
    <phoneticPr fontId="2" type="noConversion"/>
  </si>
  <si>
    <t>游戏耳机</t>
    <phoneticPr fontId="2" type="noConversion"/>
  </si>
  <si>
    <t>耳机</t>
    <phoneticPr fontId="2" type="noConversion"/>
  </si>
  <si>
    <t>毕业学士帽</t>
    <phoneticPr fontId="2" type="noConversion"/>
  </si>
  <si>
    <t>冰冻套装</t>
    <phoneticPr fontId="2" type="noConversion"/>
  </si>
  <si>
    <t>4+4+4+4</t>
    <phoneticPr fontId="2" type="noConversion"/>
  </si>
  <si>
    <t>冰棍</t>
    <phoneticPr fontId="2" type="noConversion"/>
  </si>
  <si>
    <t>甜筒冰淇淋</t>
    <phoneticPr fontId="2" type="noConversion"/>
  </si>
  <si>
    <t>冰旋风</t>
    <phoneticPr fontId="2" type="noConversion"/>
  </si>
  <si>
    <t>冰霜翅膀</t>
    <phoneticPr fontId="2" type="noConversion"/>
  </si>
  <si>
    <t>冰块</t>
    <phoneticPr fontId="2" type="noConversion"/>
  </si>
  <si>
    <t>冰块盾</t>
    <phoneticPr fontId="2" type="noConversion"/>
  </si>
  <si>
    <t>寒冰特效</t>
    <phoneticPr fontId="2" type="noConversion"/>
  </si>
  <si>
    <t>冰块弓</t>
    <phoneticPr fontId="2" type="noConversion"/>
  </si>
  <si>
    <t>冰块剑</t>
    <phoneticPr fontId="2" type="noConversion"/>
  </si>
  <si>
    <t>冰块镐</t>
    <phoneticPr fontId="2" type="noConversion"/>
  </si>
  <si>
    <t>冰块斧</t>
    <phoneticPr fontId="2" type="noConversion"/>
  </si>
  <si>
    <t>冰块锄</t>
    <phoneticPr fontId="2" type="noConversion"/>
  </si>
  <si>
    <t>冰块锹</t>
    <phoneticPr fontId="2" type="noConversion"/>
  </si>
  <si>
    <t>萤火虫提灯</t>
    <phoneticPr fontId="2" type="noConversion"/>
  </si>
  <si>
    <t>捕虫箱子</t>
    <phoneticPr fontId="2" type="noConversion"/>
  </si>
  <si>
    <t>烟花棒</t>
    <phoneticPr fontId="2" type="noConversion"/>
  </si>
  <si>
    <t>蚂蚁</t>
    <phoneticPr fontId="2" type="noConversion"/>
  </si>
  <si>
    <t>蝴蝶</t>
    <phoneticPr fontId="2" type="noConversion"/>
  </si>
  <si>
    <t>屎壳郎</t>
    <phoneticPr fontId="2" type="noConversion"/>
  </si>
  <si>
    <t>萤火虫</t>
    <phoneticPr fontId="2" type="noConversion"/>
  </si>
  <si>
    <t>瓢虫</t>
    <phoneticPr fontId="2" type="noConversion"/>
  </si>
  <si>
    <t>螳螂</t>
    <phoneticPr fontId="2" type="noConversion"/>
  </si>
  <si>
    <t>狼蛛</t>
    <phoneticPr fontId="2" type="noConversion"/>
  </si>
  <si>
    <t>蜗牛</t>
    <phoneticPr fontId="2" type="noConversion"/>
  </si>
  <si>
    <t>蜻蜓</t>
    <phoneticPr fontId="2" type="noConversion"/>
  </si>
  <si>
    <t>捕虫网</t>
    <phoneticPr fontId="2" type="noConversion"/>
  </si>
  <si>
    <t>青蛙帽</t>
    <phoneticPr fontId="2" type="noConversion"/>
  </si>
  <si>
    <t>爆炸头</t>
    <phoneticPr fontId="2" type="noConversion"/>
  </si>
  <si>
    <t>赛亚人</t>
    <phoneticPr fontId="2" type="noConversion"/>
  </si>
  <si>
    <t>平头</t>
    <phoneticPr fontId="2" type="noConversion"/>
  </si>
  <si>
    <t>发型</t>
    <phoneticPr fontId="2" type="noConversion"/>
  </si>
  <si>
    <t>蜂窝头</t>
    <phoneticPr fontId="2" type="noConversion"/>
  </si>
  <si>
    <t>披头士</t>
    <phoneticPr fontId="2" type="noConversion"/>
  </si>
  <si>
    <t>波波头</t>
    <phoneticPr fontId="2" type="noConversion"/>
  </si>
  <si>
    <t>发髻</t>
    <phoneticPr fontId="2" type="noConversion"/>
  </si>
  <si>
    <t>玉米垄</t>
    <phoneticPr fontId="2" type="noConversion"/>
  </si>
  <si>
    <t>卷发</t>
    <phoneticPr fontId="2" type="noConversion"/>
  </si>
  <si>
    <t>长者胡子</t>
    <phoneticPr fontId="2" type="noConversion"/>
  </si>
  <si>
    <t>杀马特</t>
    <phoneticPr fontId="2" type="noConversion"/>
  </si>
  <si>
    <t>美式渐变</t>
    <phoneticPr fontId="2" type="noConversion"/>
  </si>
  <si>
    <t>法官</t>
    <phoneticPr fontId="2" type="noConversion"/>
  </si>
  <si>
    <t>莫西干</t>
    <phoneticPr fontId="2" type="noConversion"/>
  </si>
  <si>
    <t>棕榈树</t>
    <phoneticPr fontId="2" type="noConversion"/>
  </si>
  <si>
    <t>双马尾</t>
    <phoneticPr fontId="2" type="noConversion"/>
  </si>
  <si>
    <t>白马王子</t>
    <phoneticPr fontId="2" type="noConversion"/>
  </si>
  <si>
    <t>公主</t>
    <phoneticPr fontId="2" type="noConversion"/>
  </si>
  <si>
    <t>秃顶教授</t>
    <phoneticPr fontId="2" type="noConversion"/>
  </si>
  <si>
    <t>尖刺</t>
    <phoneticPr fontId="2" type="noConversion"/>
  </si>
  <si>
    <t>女仆</t>
    <phoneticPr fontId="2" type="noConversion"/>
  </si>
  <si>
    <t>单马尾</t>
    <phoneticPr fontId="2" type="noConversion"/>
  </si>
  <si>
    <t>双辫子</t>
    <phoneticPr fontId="2" type="noConversion"/>
  </si>
  <si>
    <t>双丸子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</si>
</sst>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_);[Red]\(0\)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176" fontId="0" fillId="0" borderId="0" xfId="1" applyNumberFormat="1" applyFont="1" applyAlignmen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/>
    <xf numFmtId="176" fontId="0" fillId="4" borderId="0" xfId="1" applyNumberFormat="1" applyFont="1" applyFill="1" applyAlignment="1"/>
    <xf numFmtId="0" fontId="0" fillId="9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76" fontId="0" fillId="0" borderId="0" xfId="1" applyNumberFormat="1" applyFont="1" applyAlignment="1">
      <alignment horizontal="center" vertical="center" wrapText="1"/>
    </xf>
    <xf numFmtId="176" fontId="0" fillId="4" borderId="0" xfId="1" applyNumberFormat="1" applyFont="1" applyFill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2F82-98FE-484D-851B-36E5824335ED}">
  <dimension ref="A1:P24"/>
  <sheetViews>
    <sheetView workbookViewId="0">
      <selection activeCell="D23" sqref="D23"/>
    </sheetView>
  </sheetViews>
  <sheetFormatPr defaultRowHeight="13.8" x14ac:dyDescent="0.25"/>
  <cols>
    <col min="1" max="3" width="22.6640625" customWidth="1"/>
    <col min="4" max="4" width="9.109375" bestFit="1" customWidth="1"/>
  </cols>
  <sheetData>
    <row r="1" spans="1:16" x14ac:dyDescent="0.25">
      <c r="A1" s="13" t="s">
        <v>0</v>
      </c>
      <c r="B1" t="s">
        <v>107</v>
      </c>
      <c r="C1" t="s">
        <v>115</v>
      </c>
      <c r="D1" t="s">
        <v>127</v>
      </c>
      <c r="E1" t="s">
        <v>128</v>
      </c>
      <c r="F1" t="s">
        <v>129</v>
      </c>
      <c r="G1" s="13" t="s">
        <v>130</v>
      </c>
      <c r="H1" t="s">
        <v>126</v>
      </c>
      <c r="I1" t="s">
        <v>122</v>
      </c>
      <c r="J1" t="s">
        <v>125</v>
      </c>
      <c r="K1" t="s">
        <v>150</v>
      </c>
      <c r="L1" t="s">
        <v>151</v>
      </c>
      <c r="M1" s="15" t="s">
        <v>152</v>
      </c>
      <c r="N1" t="s">
        <v>154</v>
      </c>
      <c r="O1" t="s">
        <v>155</v>
      </c>
      <c r="P1" t="s">
        <v>156</v>
      </c>
    </row>
    <row r="2" spans="1:16" x14ac:dyDescent="0.25">
      <c r="A2" s="13" t="s">
        <v>57</v>
      </c>
      <c r="B2">
        <v>5</v>
      </c>
      <c r="C2">
        <v>96</v>
      </c>
      <c r="D2">
        <f t="shared" ref="D2:D16" si="0">star/C2</f>
        <v>6.9444444444444438</v>
      </c>
      <c r="E2" s="2">
        <f t="shared" ref="E2:E16" si="1">D2/$D$17</f>
        <v>4.1422346549034365E-2</v>
      </c>
      <c r="F2">
        <v>3</v>
      </c>
      <c r="G2" s="14">
        <f t="shared" ref="G2:G16" si="2">F2/$F$17</f>
        <v>0.03</v>
      </c>
      <c r="H2">
        <v>10000</v>
      </c>
      <c r="I2">
        <v>15</v>
      </c>
      <c r="J2">
        <f>H2/I2</f>
        <v>666.66666666666663</v>
      </c>
      <c r="K2">
        <f>C2*G2</f>
        <v>2.88</v>
      </c>
      <c r="M2" s="15">
        <v>220000</v>
      </c>
      <c r="N2">
        <f>M2/K17</f>
        <v>3998.5459832788074</v>
      </c>
      <c r="O2">
        <f>N2*360</f>
        <v>1439476.5539803708</v>
      </c>
      <c r="P2">
        <f>O2/M2</f>
        <v>6.5430752453653218</v>
      </c>
    </row>
    <row r="3" spans="1:16" x14ac:dyDescent="0.25">
      <c r="A3" s="13" t="s">
        <v>55</v>
      </c>
      <c r="B3">
        <v>5</v>
      </c>
      <c r="C3">
        <v>96</v>
      </c>
      <c r="D3">
        <f t="shared" si="0"/>
        <v>6.9444444444444438</v>
      </c>
      <c r="E3" s="2">
        <f t="shared" si="1"/>
        <v>4.1422346549034365E-2</v>
      </c>
      <c r="F3">
        <v>3</v>
      </c>
      <c r="G3" s="14">
        <f t="shared" si="2"/>
        <v>0.03</v>
      </c>
      <c r="K3">
        <f>C3*G3</f>
        <v>2.88</v>
      </c>
    </row>
    <row r="4" spans="1:16" x14ac:dyDescent="0.25">
      <c r="A4" s="13" t="s">
        <v>58</v>
      </c>
      <c r="B4">
        <v>5</v>
      </c>
      <c r="C4">
        <v>96</v>
      </c>
      <c r="D4">
        <f t="shared" si="0"/>
        <v>6.9444444444444438</v>
      </c>
      <c r="E4" s="2">
        <f t="shared" si="1"/>
        <v>4.1422346549034365E-2</v>
      </c>
      <c r="F4">
        <v>3</v>
      </c>
      <c r="G4" s="14">
        <f t="shared" si="2"/>
        <v>0.03</v>
      </c>
      <c r="K4">
        <f>C4*G4</f>
        <v>2.88</v>
      </c>
    </row>
    <row r="5" spans="1:16" x14ac:dyDescent="0.25">
      <c r="A5" s="13" t="s">
        <v>56</v>
      </c>
      <c r="B5">
        <v>4</v>
      </c>
      <c r="C5">
        <v>36</v>
      </c>
      <c r="D5">
        <f t="shared" si="0"/>
        <v>18.518518518518519</v>
      </c>
      <c r="E5" s="2">
        <f t="shared" si="1"/>
        <v>0.11045959079742498</v>
      </c>
      <c r="F5">
        <v>12</v>
      </c>
      <c r="G5" s="14">
        <f t="shared" si="2"/>
        <v>0.12</v>
      </c>
      <c r="K5">
        <f>C5*G5</f>
        <v>4.32</v>
      </c>
    </row>
    <row r="6" spans="1:16" x14ac:dyDescent="0.25">
      <c r="A6" s="13" t="s">
        <v>117</v>
      </c>
      <c r="B6">
        <v>4</v>
      </c>
      <c r="C6">
        <v>36</v>
      </c>
      <c r="D6">
        <f t="shared" si="0"/>
        <v>18.518518518518519</v>
      </c>
      <c r="E6" s="2">
        <f t="shared" si="1"/>
        <v>0.11045959079742498</v>
      </c>
      <c r="F6">
        <v>12</v>
      </c>
      <c r="G6" s="14">
        <f t="shared" si="2"/>
        <v>0.12</v>
      </c>
      <c r="K6">
        <f>C6*G6</f>
        <v>4.32</v>
      </c>
    </row>
    <row r="7" spans="1:16" x14ac:dyDescent="0.25">
      <c r="A7" s="13" t="s">
        <v>118</v>
      </c>
      <c r="B7">
        <v>4</v>
      </c>
      <c r="C7">
        <v>36</v>
      </c>
      <c r="D7">
        <f t="shared" si="0"/>
        <v>18.518518518518519</v>
      </c>
      <c r="E7" s="2">
        <f t="shared" si="1"/>
        <v>0.11045959079742498</v>
      </c>
      <c r="F7">
        <v>12</v>
      </c>
      <c r="G7" s="14">
        <f t="shared" si="2"/>
        <v>0.12</v>
      </c>
      <c r="K7">
        <f t="shared" ref="K7:K16" si="3">C7*G7</f>
        <v>4.32</v>
      </c>
    </row>
    <row r="8" spans="1:16" x14ac:dyDescent="0.25">
      <c r="A8" s="13" t="s">
        <v>119</v>
      </c>
      <c r="B8">
        <v>4</v>
      </c>
      <c r="C8">
        <v>36</v>
      </c>
      <c r="D8">
        <f t="shared" si="0"/>
        <v>18.518518518518519</v>
      </c>
      <c r="E8" s="2">
        <f t="shared" si="1"/>
        <v>0.11045959079742498</v>
      </c>
      <c r="F8">
        <v>12</v>
      </c>
      <c r="G8" s="14">
        <f t="shared" si="2"/>
        <v>0.12</v>
      </c>
      <c r="K8">
        <f t="shared" si="3"/>
        <v>4.32</v>
      </c>
    </row>
    <row r="9" spans="1:16" x14ac:dyDescent="0.25">
      <c r="A9" s="13" t="s">
        <v>120</v>
      </c>
      <c r="B9">
        <v>4</v>
      </c>
      <c r="C9">
        <v>36</v>
      </c>
      <c r="D9">
        <f t="shared" si="0"/>
        <v>18.518518518518519</v>
      </c>
      <c r="E9" s="2">
        <f t="shared" si="1"/>
        <v>0.11045959079742498</v>
      </c>
      <c r="F9">
        <v>12</v>
      </c>
      <c r="G9" s="14">
        <f t="shared" si="2"/>
        <v>0.12</v>
      </c>
      <c r="K9">
        <f t="shared" si="3"/>
        <v>4.32</v>
      </c>
    </row>
    <row r="10" spans="1:16" x14ac:dyDescent="0.25">
      <c r="A10" s="13" t="s">
        <v>116</v>
      </c>
      <c r="B10">
        <v>10</v>
      </c>
      <c r="C10">
        <f>96+96</f>
        <v>192</v>
      </c>
      <c r="D10">
        <f t="shared" si="0"/>
        <v>3.4722222222222219</v>
      </c>
      <c r="E10" s="2">
        <f t="shared" si="1"/>
        <v>2.0711173274517183E-2</v>
      </c>
      <c r="F10">
        <v>1</v>
      </c>
      <c r="G10" s="14">
        <f t="shared" si="2"/>
        <v>0.01</v>
      </c>
      <c r="K10">
        <f t="shared" si="3"/>
        <v>1.92</v>
      </c>
    </row>
    <row r="11" spans="1:16" x14ac:dyDescent="0.25">
      <c r="A11" s="13" t="s">
        <v>121</v>
      </c>
      <c r="B11">
        <v>5</v>
      </c>
      <c r="C11">
        <v>96</v>
      </c>
      <c r="D11">
        <f t="shared" si="0"/>
        <v>6.9444444444444438</v>
      </c>
      <c r="E11" s="2">
        <f t="shared" si="1"/>
        <v>4.1422346549034365E-2</v>
      </c>
      <c r="F11">
        <v>6</v>
      </c>
      <c r="G11" s="14">
        <f t="shared" si="2"/>
        <v>0.06</v>
      </c>
      <c r="K11">
        <f t="shared" si="3"/>
        <v>5.76</v>
      </c>
    </row>
    <row r="12" spans="1:16" x14ac:dyDescent="0.25">
      <c r="A12" s="13" t="s">
        <v>132</v>
      </c>
      <c r="B12">
        <v>5</v>
      </c>
      <c r="C12">
        <v>96</v>
      </c>
      <c r="D12">
        <f t="shared" si="0"/>
        <v>6.9444444444444438</v>
      </c>
      <c r="E12" s="2">
        <f t="shared" si="1"/>
        <v>4.1422346549034365E-2</v>
      </c>
      <c r="F12">
        <v>3</v>
      </c>
      <c r="G12" s="14">
        <f t="shared" si="2"/>
        <v>0.03</v>
      </c>
      <c r="K12">
        <f t="shared" si="3"/>
        <v>2.88</v>
      </c>
    </row>
    <row r="13" spans="1:16" x14ac:dyDescent="0.25">
      <c r="A13" s="13" t="s">
        <v>131</v>
      </c>
      <c r="B13">
        <v>8</v>
      </c>
      <c r="C13">
        <f>96+9</f>
        <v>105</v>
      </c>
      <c r="D13">
        <f t="shared" si="0"/>
        <v>6.3492063492063489</v>
      </c>
      <c r="E13" s="2">
        <f t="shared" si="1"/>
        <v>3.7871859701974278E-2</v>
      </c>
      <c r="F13">
        <v>2</v>
      </c>
      <c r="G13" s="14">
        <f t="shared" si="2"/>
        <v>0.02</v>
      </c>
      <c r="K13">
        <f t="shared" si="3"/>
        <v>2.1</v>
      </c>
    </row>
    <row r="14" spans="1:16" x14ac:dyDescent="0.25">
      <c r="A14" s="13" t="s">
        <v>123</v>
      </c>
      <c r="B14">
        <v>4</v>
      </c>
      <c r="C14">
        <v>36</v>
      </c>
      <c r="D14">
        <f t="shared" si="0"/>
        <v>18.518518518518519</v>
      </c>
      <c r="E14" s="2">
        <f t="shared" si="1"/>
        <v>0.11045959079742498</v>
      </c>
      <c r="F14">
        <v>12</v>
      </c>
      <c r="G14" s="14">
        <f t="shared" si="2"/>
        <v>0.12</v>
      </c>
      <c r="K14">
        <f t="shared" si="3"/>
        <v>4.32</v>
      </c>
    </row>
    <row r="15" spans="1:16" x14ac:dyDescent="0.25">
      <c r="A15" s="13" t="s">
        <v>124</v>
      </c>
      <c r="B15">
        <v>5</v>
      </c>
      <c r="C15">
        <v>96</v>
      </c>
      <c r="D15">
        <f t="shared" si="0"/>
        <v>6.9444444444444438</v>
      </c>
      <c r="E15" s="2">
        <f t="shared" si="1"/>
        <v>4.1422346549034365E-2</v>
      </c>
      <c r="F15">
        <v>4</v>
      </c>
      <c r="G15" s="14">
        <f t="shared" si="2"/>
        <v>0.04</v>
      </c>
      <c r="K15">
        <f t="shared" si="3"/>
        <v>3.84</v>
      </c>
    </row>
    <row r="16" spans="1:16" x14ac:dyDescent="0.25">
      <c r="A16" s="13" t="s">
        <v>134</v>
      </c>
      <c r="B16">
        <v>8</v>
      </c>
      <c r="C16">
        <f>96+36</f>
        <v>132</v>
      </c>
      <c r="D16">
        <f t="shared" si="0"/>
        <v>5.0505050505050502</v>
      </c>
      <c r="E16" s="2">
        <f t="shared" si="1"/>
        <v>3.0125342944752265E-2</v>
      </c>
      <c r="F16">
        <v>3</v>
      </c>
      <c r="G16" s="14">
        <f t="shared" si="2"/>
        <v>0.03</v>
      </c>
      <c r="K16">
        <f t="shared" si="3"/>
        <v>3.96</v>
      </c>
    </row>
    <row r="17" spans="1:12" x14ac:dyDescent="0.25">
      <c r="C17">
        <f>SUM(C2:C16)</f>
        <v>1221</v>
      </c>
      <c r="D17">
        <f>SUM(D2:D16)</f>
        <v>167.64971139971144</v>
      </c>
      <c r="E17" s="2">
        <f>SUM(E2:E16)</f>
        <v>0.99999999999999956</v>
      </c>
      <c r="F17">
        <f>SUM(F2:F16)</f>
        <v>100</v>
      </c>
      <c r="G17" s="14">
        <f>SUM(G2:G16)</f>
        <v>1</v>
      </c>
      <c r="K17" s="15">
        <f>SUM(K2:K16)</f>
        <v>55.02</v>
      </c>
      <c r="L17">
        <f>K17*2000*2</f>
        <v>220080</v>
      </c>
    </row>
    <row r="19" spans="1:12" x14ac:dyDescent="0.25">
      <c r="A19" s="1" t="s">
        <v>59</v>
      </c>
    </row>
    <row r="20" spans="1:12" x14ac:dyDescent="0.25">
      <c r="A20" t="s">
        <v>81</v>
      </c>
    </row>
    <row r="21" spans="1:12" x14ac:dyDescent="0.25">
      <c r="A21" t="s">
        <v>82</v>
      </c>
    </row>
    <row r="22" spans="1:12" x14ac:dyDescent="0.25">
      <c r="A22" t="s">
        <v>83</v>
      </c>
    </row>
    <row r="23" spans="1:12" x14ac:dyDescent="0.25">
      <c r="A23" t="s">
        <v>84</v>
      </c>
    </row>
    <row r="24" spans="1:12" x14ac:dyDescent="0.25">
      <c r="A24" t="s">
        <v>85</v>
      </c>
    </row>
  </sheetData>
  <sortState xmlns:xlrd2="http://schemas.microsoft.com/office/spreadsheetml/2017/richdata2" ref="A2:E16">
    <sortCondition ref="D1:D16"/>
  </sortState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B4BB-C6E0-460A-9357-D18873174939}">
  <dimension ref="A1:P17"/>
  <sheetViews>
    <sheetView workbookViewId="0">
      <selection activeCell="N30" sqref="N30"/>
    </sheetView>
  </sheetViews>
  <sheetFormatPr defaultRowHeight="13.8" x14ac:dyDescent="0.25"/>
  <cols>
    <col min="1" max="1" width="16.33203125" customWidth="1"/>
    <col min="3" max="3" width="10" bestFit="1" customWidth="1"/>
  </cols>
  <sheetData>
    <row r="1" spans="1:16" x14ac:dyDescent="0.25">
      <c r="A1" t="s">
        <v>0</v>
      </c>
      <c r="B1" t="s">
        <v>107</v>
      </c>
      <c r="C1" t="s">
        <v>115</v>
      </c>
      <c r="D1" t="s">
        <v>127</v>
      </c>
      <c r="E1" t="s">
        <v>128</v>
      </c>
      <c r="F1" t="s">
        <v>129</v>
      </c>
      <c r="G1" s="13" t="s">
        <v>130</v>
      </c>
      <c r="H1" t="s">
        <v>126</v>
      </c>
      <c r="I1" t="s">
        <v>122</v>
      </c>
      <c r="J1" t="s">
        <v>125</v>
      </c>
      <c r="K1" t="s">
        <v>150</v>
      </c>
      <c r="L1" t="s">
        <v>151</v>
      </c>
      <c r="M1" s="15" t="s">
        <v>152</v>
      </c>
      <c r="N1" t="s">
        <v>154</v>
      </c>
      <c r="O1" t="s">
        <v>155</v>
      </c>
      <c r="P1" t="s">
        <v>156</v>
      </c>
    </row>
    <row r="2" spans="1:16" x14ac:dyDescent="0.25">
      <c r="A2" t="s">
        <v>187</v>
      </c>
      <c r="B2" t="s">
        <v>188</v>
      </c>
      <c r="C2">
        <f>36*4</f>
        <v>144</v>
      </c>
      <c r="D2">
        <f t="shared" ref="D2:D8" si="0">star/C2</f>
        <v>4.6296296296296298</v>
      </c>
      <c r="E2" s="2">
        <f t="shared" ref="E2:E15" si="1">D2/$D$17</f>
        <v>2.6659557451346313E-3</v>
      </c>
      <c r="F2">
        <v>0.3</v>
      </c>
      <c r="G2" s="14">
        <f t="shared" ref="G2:G15" si="2">F2/$F$17</f>
        <v>3.0000000000000001E-3</v>
      </c>
      <c r="H2">
        <v>10000</v>
      </c>
      <c r="I2">
        <v>14</v>
      </c>
      <c r="J2">
        <f>H2/I2</f>
        <v>714.28571428571433</v>
      </c>
      <c r="K2">
        <f>C2*G2</f>
        <v>0.432</v>
      </c>
      <c r="M2" s="15">
        <v>20000</v>
      </c>
      <c r="N2">
        <f>M2/K17</f>
        <v>3989.6269698783162</v>
      </c>
      <c r="O2">
        <f>N2*480</f>
        <v>1915020.9455415918</v>
      </c>
      <c r="P2">
        <f>O2/M2</f>
        <v>95.751047277079593</v>
      </c>
    </row>
    <row r="3" spans="1:16" x14ac:dyDescent="0.25">
      <c r="A3" t="s">
        <v>189</v>
      </c>
      <c r="B3">
        <v>5</v>
      </c>
      <c r="C3">
        <v>96</v>
      </c>
      <c r="D3">
        <f t="shared" si="0"/>
        <v>6.9444444444444438</v>
      </c>
      <c r="E3" s="2">
        <f t="shared" si="1"/>
        <v>3.9989336177019465E-3</v>
      </c>
      <c r="F3">
        <v>0.4</v>
      </c>
      <c r="G3" s="14">
        <f t="shared" si="2"/>
        <v>4.0000000000000001E-3</v>
      </c>
      <c r="K3">
        <f>C3*G3</f>
        <v>0.38400000000000001</v>
      </c>
    </row>
    <row r="4" spans="1:16" x14ac:dyDescent="0.25">
      <c r="A4" t="s">
        <v>190</v>
      </c>
      <c r="B4">
        <v>5</v>
      </c>
      <c r="C4">
        <v>96</v>
      </c>
      <c r="D4">
        <f t="shared" si="0"/>
        <v>6.9444444444444438</v>
      </c>
      <c r="E4" s="2">
        <f t="shared" si="1"/>
        <v>3.9989336177019465E-3</v>
      </c>
      <c r="F4">
        <v>0.4</v>
      </c>
      <c r="G4" s="14">
        <f t="shared" si="2"/>
        <v>4.0000000000000001E-3</v>
      </c>
      <c r="K4">
        <f>C4*G4</f>
        <v>0.38400000000000001</v>
      </c>
    </row>
    <row r="5" spans="1:16" x14ac:dyDescent="0.25">
      <c r="A5" t="s">
        <v>191</v>
      </c>
      <c r="B5">
        <v>5</v>
      </c>
      <c r="C5">
        <v>96</v>
      </c>
      <c r="D5">
        <f t="shared" si="0"/>
        <v>6.9444444444444438</v>
      </c>
      <c r="E5" s="2">
        <f t="shared" si="1"/>
        <v>3.9989336177019465E-3</v>
      </c>
      <c r="F5">
        <v>0.4</v>
      </c>
      <c r="G5" s="14">
        <f t="shared" si="2"/>
        <v>4.0000000000000001E-3</v>
      </c>
      <c r="K5">
        <f>C5*G5</f>
        <v>0.38400000000000001</v>
      </c>
    </row>
    <row r="6" spans="1:16" x14ac:dyDescent="0.25">
      <c r="A6" t="s">
        <v>192</v>
      </c>
      <c r="B6">
        <v>4</v>
      </c>
      <c r="C6">
        <v>36</v>
      </c>
      <c r="D6">
        <f t="shared" si="0"/>
        <v>18.518518518518519</v>
      </c>
      <c r="E6" s="2">
        <f t="shared" si="1"/>
        <v>1.0663822980538525E-2</v>
      </c>
      <c r="F6">
        <v>1.1000000000000001</v>
      </c>
      <c r="G6" s="14">
        <f t="shared" si="2"/>
        <v>1.1000000000000001E-2</v>
      </c>
      <c r="K6">
        <f>C6*G6</f>
        <v>0.39600000000000002</v>
      </c>
    </row>
    <row r="7" spans="1:16" x14ac:dyDescent="0.25">
      <c r="A7" t="s">
        <v>193</v>
      </c>
      <c r="B7">
        <v>4</v>
      </c>
      <c r="C7">
        <v>36</v>
      </c>
      <c r="D7">
        <f t="shared" si="0"/>
        <v>18.518518518518519</v>
      </c>
      <c r="E7" s="2">
        <f t="shared" si="1"/>
        <v>1.0663822980538525E-2</v>
      </c>
      <c r="F7">
        <v>1.1000000000000001</v>
      </c>
      <c r="G7" s="14">
        <f t="shared" si="2"/>
        <v>1.1000000000000001E-2</v>
      </c>
      <c r="K7">
        <f t="shared" ref="K7:K15" si="3">C7*G7</f>
        <v>0.39600000000000002</v>
      </c>
    </row>
    <row r="8" spans="1:16" x14ac:dyDescent="0.25">
      <c r="A8" t="s">
        <v>194</v>
      </c>
      <c r="B8">
        <v>3</v>
      </c>
      <c r="C8">
        <v>9</v>
      </c>
      <c r="D8">
        <f t="shared" si="0"/>
        <v>74.074074074074076</v>
      </c>
      <c r="E8" s="2">
        <f t="shared" si="1"/>
        <v>4.2655291922154101E-2</v>
      </c>
      <c r="F8">
        <v>4.3</v>
      </c>
      <c r="G8" s="14">
        <f t="shared" si="2"/>
        <v>4.2999999999999997E-2</v>
      </c>
      <c r="K8">
        <f t="shared" si="3"/>
        <v>0.38699999999999996</v>
      </c>
    </row>
    <row r="9" spans="1:16" x14ac:dyDescent="0.25">
      <c r="A9" t="s">
        <v>195</v>
      </c>
      <c r="B9">
        <v>0</v>
      </c>
      <c r="C9">
        <v>0</v>
      </c>
      <c r="E9" s="2">
        <f t="shared" si="1"/>
        <v>0</v>
      </c>
      <c r="F9">
        <v>2</v>
      </c>
      <c r="G9" s="14">
        <f t="shared" si="2"/>
        <v>0.02</v>
      </c>
      <c r="K9">
        <f t="shared" si="3"/>
        <v>0</v>
      </c>
    </row>
    <row r="10" spans="1:16" x14ac:dyDescent="0.25">
      <c r="A10" t="s">
        <v>196</v>
      </c>
      <c r="B10">
        <v>2</v>
      </c>
      <c r="C10">
        <v>2.5</v>
      </c>
      <c r="D10">
        <f t="shared" ref="D10:D15" si="4">star/C10</f>
        <v>266.66666666666663</v>
      </c>
      <c r="E10" s="2">
        <f t="shared" si="1"/>
        <v>0.15355905091975472</v>
      </c>
      <c r="F10">
        <v>15</v>
      </c>
      <c r="G10" s="14">
        <f t="shared" si="2"/>
        <v>0.15</v>
      </c>
      <c r="K10">
        <f t="shared" si="3"/>
        <v>0.375</v>
      </c>
    </row>
    <row r="11" spans="1:16" x14ac:dyDescent="0.25">
      <c r="A11" t="s">
        <v>197</v>
      </c>
      <c r="B11">
        <v>2</v>
      </c>
      <c r="C11">
        <v>2.5</v>
      </c>
      <c r="D11">
        <f t="shared" si="4"/>
        <v>266.66666666666663</v>
      </c>
      <c r="E11" s="2">
        <f t="shared" si="1"/>
        <v>0.15355905091975472</v>
      </c>
      <c r="F11">
        <v>15</v>
      </c>
      <c r="G11" s="14">
        <f t="shared" si="2"/>
        <v>0.15</v>
      </c>
      <c r="K11">
        <f t="shared" si="3"/>
        <v>0.375</v>
      </c>
    </row>
    <row r="12" spans="1:16" x14ac:dyDescent="0.25">
      <c r="A12" t="s">
        <v>198</v>
      </c>
      <c r="B12">
        <v>2</v>
      </c>
      <c r="C12">
        <v>2.5</v>
      </c>
      <c r="D12">
        <f t="shared" si="4"/>
        <v>266.66666666666663</v>
      </c>
      <c r="E12" s="2">
        <f t="shared" si="1"/>
        <v>0.15355905091975472</v>
      </c>
      <c r="F12">
        <v>15</v>
      </c>
      <c r="G12" s="14">
        <f t="shared" si="2"/>
        <v>0.15</v>
      </c>
      <c r="K12">
        <f t="shared" si="3"/>
        <v>0.375</v>
      </c>
    </row>
    <row r="13" spans="1:16" x14ac:dyDescent="0.25">
      <c r="A13" t="s">
        <v>199</v>
      </c>
      <c r="B13">
        <v>2</v>
      </c>
      <c r="C13">
        <v>2.5</v>
      </c>
      <c r="D13">
        <f t="shared" si="4"/>
        <v>266.66666666666663</v>
      </c>
      <c r="E13" s="2">
        <f t="shared" si="1"/>
        <v>0.15355905091975472</v>
      </c>
      <c r="F13">
        <v>15</v>
      </c>
      <c r="G13" s="14">
        <f t="shared" si="2"/>
        <v>0.15</v>
      </c>
      <c r="K13">
        <f t="shared" si="3"/>
        <v>0.375</v>
      </c>
    </row>
    <row r="14" spans="1:16" x14ac:dyDescent="0.25">
      <c r="A14" t="s">
        <v>200</v>
      </c>
      <c r="B14">
        <v>2</v>
      </c>
      <c r="C14">
        <v>2.5</v>
      </c>
      <c r="D14">
        <f t="shared" si="4"/>
        <v>266.66666666666663</v>
      </c>
      <c r="E14" s="2">
        <f t="shared" si="1"/>
        <v>0.15355905091975472</v>
      </c>
      <c r="F14">
        <v>15</v>
      </c>
      <c r="G14" s="14">
        <f t="shared" si="2"/>
        <v>0.15</v>
      </c>
      <c r="K14">
        <f t="shared" si="3"/>
        <v>0.375</v>
      </c>
    </row>
    <row r="15" spans="1:16" x14ac:dyDescent="0.25">
      <c r="A15" t="s">
        <v>201</v>
      </c>
      <c r="B15">
        <v>2</v>
      </c>
      <c r="C15">
        <v>2.5</v>
      </c>
      <c r="D15">
        <f t="shared" si="4"/>
        <v>266.66666666666663</v>
      </c>
      <c r="E15" s="2">
        <f t="shared" si="1"/>
        <v>0.15355905091975472</v>
      </c>
      <c r="F15">
        <v>15</v>
      </c>
      <c r="G15" s="14">
        <f t="shared" si="2"/>
        <v>0.15</v>
      </c>
      <c r="K15">
        <f t="shared" si="3"/>
        <v>0.375</v>
      </c>
    </row>
    <row r="16" spans="1:16" x14ac:dyDescent="0.25">
      <c r="E16" s="2"/>
      <c r="G16" s="14"/>
    </row>
    <row r="17" spans="3:12" x14ac:dyDescent="0.25">
      <c r="C17">
        <f>SUM(C2:C16)</f>
        <v>528</v>
      </c>
      <c r="D17">
        <f>SUM(D2:D16)</f>
        <v>1736.5740740740739</v>
      </c>
      <c r="E17" s="2">
        <f>SUM(E2:E16)</f>
        <v>1</v>
      </c>
      <c r="F17">
        <f>SUM(F2:F16)</f>
        <v>100</v>
      </c>
      <c r="G17" s="14">
        <f>SUM(G2:G16)</f>
        <v>1</v>
      </c>
      <c r="K17" s="15">
        <f>SUM(K2:K16)</f>
        <v>5.0129999999999999</v>
      </c>
      <c r="L17">
        <f>K17*2000*2</f>
        <v>20052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4C09-0809-4287-B8CF-98B653AB6C6D}">
  <dimension ref="A1:P17"/>
  <sheetViews>
    <sheetView workbookViewId="0">
      <selection sqref="A1:P17"/>
    </sheetView>
  </sheetViews>
  <sheetFormatPr defaultRowHeight="13.8" x14ac:dyDescent="0.25"/>
  <cols>
    <col min="1" max="1" width="16.33203125" customWidth="1"/>
    <col min="3" max="3" width="10" bestFit="1" customWidth="1"/>
  </cols>
  <sheetData>
    <row r="1" spans="1:16" x14ac:dyDescent="0.25">
      <c r="A1" t="s">
        <v>0</v>
      </c>
      <c r="B1" t="s">
        <v>107</v>
      </c>
      <c r="C1" t="s">
        <v>115</v>
      </c>
      <c r="D1" t="s">
        <v>127</v>
      </c>
      <c r="E1" t="s">
        <v>128</v>
      </c>
      <c r="F1" t="s">
        <v>129</v>
      </c>
      <c r="G1" s="13" t="s">
        <v>130</v>
      </c>
      <c r="H1" t="s">
        <v>126</v>
      </c>
      <c r="I1" t="s">
        <v>122</v>
      </c>
      <c r="J1" t="s">
        <v>125</v>
      </c>
      <c r="K1" t="s">
        <v>150</v>
      </c>
      <c r="L1" t="s">
        <v>151</v>
      </c>
      <c r="M1" s="15" t="s">
        <v>152</v>
      </c>
      <c r="N1" t="s">
        <v>154</v>
      </c>
      <c r="O1" t="s">
        <v>155</v>
      </c>
      <c r="P1" t="s">
        <v>156</v>
      </c>
    </row>
    <row r="2" spans="1:16" x14ac:dyDescent="0.25">
      <c r="A2" t="s">
        <v>202</v>
      </c>
      <c r="B2">
        <v>5</v>
      </c>
      <c r="C2">
        <v>96</v>
      </c>
      <c r="D2">
        <f t="shared" ref="D2:D15" si="0">star/C2</f>
        <v>6.9444444444444438</v>
      </c>
      <c r="E2" s="2">
        <f t="shared" ref="E2:E15" si="1">D2/$D$17</f>
        <v>2.0865210738628464E-3</v>
      </c>
      <c r="F2">
        <v>0.2</v>
      </c>
      <c r="G2" s="14">
        <f t="shared" ref="G2:G15" si="2">F2/$F$17</f>
        <v>2.004008016032064E-3</v>
      </c>
      <c r="H2">
        <v>10000</v>
      </c>
      <c r="I2">
        <v>14</v>
      </c>
      <c r="J2">
        <f>H2/I2</f>
        <v>714.28571428571433</v>
      </c>
      <c r="K2">
        <f>C2*G2</f>
        <v>0.19238476953907813</v>
      </c>
      <c r="M2" s="15">
        <v>11000</v>
      </c>
      <c r="N2">
        <f>M2/K17</f>
        <v>3940.4163675520463</v>
      </c>
      <c r="O2">
        <f>N2*480</f>
        <v>1891399.8564249822</v>
      </c>
      <c r="P2">
        <f>O2/M2</f>
        <v>171.9454414931802</v>
      </c>
    </row>
    <row r="3" spans="1:16" x14ac:dyDescent="0.25">
      <c r="A3" t="s">
        <v>203</v>
      </c>
      <c r="B3">
        <v>4</v>
      </c>
      <c r="C3">
        <v>36</v>
      </c>
      <c r="D3">
        <f t="shared" si="0"/>
        <v>18.518518518518519</v>
      </c>
      <c r="E3" s="2">
        <f t="shared" si="1"/>
        <v>5.5640561969675911E-3</v>
      </c>
      <c r="F3">
        <v>0.6</v>
      </c>
      <c r="G3" s="14">
        <f t="shared" si="2"/>
        <v>6.0120240480961915E-3</v>
      </c>
      <c r="K3">
        <f>C3*G3</f>
        <v>0.21643286573146289</v>
      </c>
    </row>
    <row r="4" spans="1:16" x14ac:dyDescent="0.25">
      <c r="A4" t="s">
        <v>204</v>
      </c>
      <c r="B4">
        <v>5</v>
      </c>
      <c r="C4">
        <v>96</v>
      </c>
      <c r="D4">
        <f t="shared" si="0"/>
        <v>6.9444444444444438</v>
      </c>
      <c r="E4" s="2">
        <f t="shared" si="1"/>
        <v>2.0865210738628464E-3</v>
      </c>
      <c r="F4">
        <v>0.2</v>
      </c>
      <c r="G4" s="14">
        <f t="shared" si="2"/>
        <v>2.004008016032064E-3</v>
      </c>
      <c r="K4">
        <f>C4*G4</f>
        <v>0.19238476953907813</v>
      </c>
    </row>
    <row r="5" spans="1:16" x14ac:dyDescent="0.25">
      <c r="A5" t="s">
        <v>214</v>
      </c>
      <c r="B5">
        <v>5</v>
      </c>
      <c r="C5">
        <v>96</v>
      </c>
      <c r="D5">
        <f t="shared" si="0"/>
        <v>6.9444444444444438</v>
      </c>
      <c r="E5" s="2">
        <f t="shared" si="1"/>
        <v>2.0865210738628464E-3</v>
      </c>
      <c r="F5">
        <v>0.2</v>
      </c>
      <c r="G5" s="14">
        <f t="shared" si="2"/>
        <v>2.004008016032064E-3</v>
      </c>
      <c r="K5">
        <f>C5*G5</f>
        <v>0.19238476953907813</v>
      </c>
    </row>
    <row r="6" spans="1:16" x14ac:dyDescent="0.25">
      <c r="A6" t="s">
        <v>205</v>
      </c>
      <c r="B6">
        <v>1</v>
      </c>
      <c r="C6">
        <v>1</v>
      </c>
      <c r="D6">
        <f t="shared" si="0"/>
        <v>666.66666666666663</v>
      </c>
      <c r="E6" s="2">
        <f t="shared" si="1"/>
        <v>0.20030602309083326</v>
      </c>
      <c r="F6">
        <v>20</v>
      </c>
      <c r="G6" s="14">
        <f t="shared" si="2"/>
        <v>0.20040080160320639</v>
      </c>
      <c r="K6">
        <f>C6*G6</f>
        <v>0.20040080160320639</v>
      </c>
    </row>
    <row r="7" spans="1:16" x14ac:dyDescent="0.25">
      <c r="A7" t="s">
        <v>206</v>
      </c>
      <c r="B7">
        <v>1</v>
      </c>
      <c r="C7">
        <v>1</v>
      </c>
      <c r="D7">
        <f t="shared" si="0"/>
        <v>666.66666666666663</v>
      </c>
      <c r="E7" s="2">
        <f t="shared" si="1"/>
        <v>0.20030602309083326</v>
      </c>
      <c r="F7">
        <v>20</v>
      </c>
      <c r="G7" s="14">
        <f t="shared" si="2"/>
        <v>0.20040080160320639</v>
      </c>
      <c r="K7">
        <f t="shared" ref="K7:K15" si="3">C7*G7</f>
        <v>0.20040080160320639</v>
      </c>
    </row>
    <row r="8" spans="1:16" x14ac:dyDescent="0.25">
      <c r="A8" t="s">
        <v>207</v>
      </c>
      <c r="B8">
        <v>3</v>
      </c>
      <c r="C8">
        <v>9</v>
      </c>
      <c r="D8">
        <f t="shared" si="0"/>
        <v>74.074074074074076</v>
      </c>
      <c r="E8" s="2">
        <f t="shared" si="1"/>
        <v>2.2256224787870364E-2</v>
      </c>
      <c r="F8">
        <v>2.2000000000000002</v>
      </c>
      <c r="G8" s="14">
        <f t="shared" si="2"/>
        <v>2.2044088176352703E-2</v>
      </c>
      <c r="K8">
        <f t="shared" si="3"/>
        <v>0.19839679358717432</v>
      </c>
    </row>
    <row r="9" spans="1:16" x14ac:dyDescent="0.25">
      <c r="A9" t="s">
        <v>208</v>
      </c>
      <c r="B9">
        <v>1</v>
      </c>
      <c r="C9">
        <v>1</v>
      </c>
      <c r="D9">
        <f t="shared" si="0"/>
        <v>666.66666666666663</v>
      </c>
      <c r="E9" s="2">
        <f t="shared" si="1"/>
        <v>0.20030602309083326</v>
      </c>
      <c r="F9">
        <v>20</v>
      </c>
      <c r="G9" s="14">
        <f t="shared" si="2"/>
        <v>0.20040080160320639</v>
      </c>
      <c r="K9">
        <f t="shared" si="3"/>
        <v>0.20040080160320639</v>
      </c>
    </row>
    <row r="10" spans="1:16" x14ac:dyDescent="0.25">
      <c r="A10" t="s">
        <v>209</v>
      </c>
      <c r="B10">
        <v>2</v>
      </c>
      <c r="C10">
        <v>2.5</v>
      </c>
      <c r="D10">
        <f t="shared" si="0"/>
        <v>266.66666666666663</v>
      </c>
      <c r="E10" s="2">
        <f t="shared" si="1"/>
        <v>8.0122409236333292E-2</v>
      </c>
      <c r="F10">
        <v>8</v>
      </c>
      <c r="G10" s="14">
        <f t="shared" si="2"/>
        <v>8.0160320641282562E-2</v>
      </c>
      <c r="K10">
        <f t="shared" si="3"/>
        <v>0.20040080160320639</v>
      </c>
    </row>
    <row r="11" spans="1:16" x14ac:dyDescent="0.25">
      <c r="A11" t="s">
        <v>210</v>
      </c>
      <c r="B11">
        <v>3</v>
      </c>
      <c r="C11">
        <v>9</v>
      </c>
      <c r="D11">
        <f t="shared" si="0"/>
        <v>74.074074074074076</v>
      </c>
      <c r="E11" s="2">
        <f t="shared" si="1"/>
        <v>2.2256224787870364E-2</v>
      </c>
      <c r="F11">
        <v>2.2000000000000002</v>
      </c>
      <c r="G11" s="14">
        <f t="shared" si="2"/>
        <v>2.2044088176352703E-2</v>
      </c>
      <c r="K11">
        <f t="shared" si="3"/>
        <v>0.19839679358717432</v>
      </c>
    </row>
    <row r="12" spans="1:16" x14ac:dyDescent="0.25">
      <c r="A12" t="s">
        <v>211</v>
      </c>
      <c r="B12">
        <v>3</v>
      </c>
      <c r="C12">
        <v>9</v>
      </c>
      <c r="D12">
        <f t="shared" si="0"/>
        <v>74.074074074074076</v>
      </c>
      <c r="E12" s="2">
        <f t="shared" si="1"/>
        <v>2.2256224787870364E-2</v>
      </c>
      <c r="F12">
        <v>2.2000000000000002</v>
      </c>
      <c r="G12" s="14">
        <f t="shared" si="2"/>
        <v>2.2044088176352703E-2</v>
      </c>
      <c r="K12">
        <f t="shared" si="3"/>
        <v>0.19839679358717432</v>
      </c>
    </row>
    <row r="13" spans="1:16" x14ac:dyDescent="0.25">
      <c r="A13" t="s">
        <v>212</v>
      </c>
      <c r="B13">
        <v>2</v>
      </c>
      <c r="C13">
        <v>2.5</v>
      </c>
      <c r="D13">
        <f t="shared" si="0"/>
        <v>266.66666666666663</v>
      </c>
      <c r="E13" s="2">
        <f t="shared" si="1"/>
        <v>8.0122409236333292E-2</v>
      </c>
      <c r="F13">
        <v>8</v>
      </c>
      <c r="G13" s="14">
        <f t="shared" si="2"/>
        <v>8.0160320641282562E-2</v>
      </c>
      <c r="K13">
        <f t="shared" si="3"/>
        <v>0.20040080160320639</v>
      </c>
    </row>
    <row r="14" spans="1:16" x14ac:dyDescent="0.25">
      <c r="A14" t="s">
        <v>213</v>
      </c>
      <c r="B14">
        <v>2</v>
      </c>
      <c r="C14">
        <v>2.5</v>
      </c>
      <c r="D14">
        <f t="shared" si="0"/>
        <v>266.66666666666663</v>
      </c>
      <c r="E14" s="2">
        <f t="shared" si="1"/>
        <v>8.0122409236333292E-2</v>
      </c>
      <c r="F14">
        <v>8</v>
      </c>
      <c r="G14" s="14">
        <f t="shared" si="2"/>
        <v>8.0160320641282562E-2</v>
      </c>
      <c r="K14">
        <f t="shared" si="3"/>
        <v>0.20040080160320639</v>
      </c>
    </row>
    <row r="15" spans="1:16" x14ac:dyDescent="0.25">
      <c r="A15" t="s">
        <v>215</v>
      </c>
      <c r="B15">
        <v>2</v>
      </c>
      <c r="C15">
        <v>2.5</v>
      </c>
      <c r="D15">
        <f t="shared" si="0"/>
        <v>266.66666666666663</v>
      </c>
      <c r="E15" s="2">
        <f t="shared" si="1"/>
        <v>8.0122409236333292E-2</v>
      </c>
      <c r="F15">
        <v>8</v>
      </c>
      <c r="G15" s="14">
        <f t="shared" si="2"/>
        <v>8.0160320641282562E-2</v>
      </c>
      <c r="K15">
        <f t="shared" si="3"/>
        <v>0.20040080160320639</v>
      </c>
    </row>
    <row r="16" spans="1:16" x14ac:dyDescent="0.25">
      <c r="E16" s="2"/>
      <c r="G16" s="14"/>
    </row>
    <row r="17" spans="3:12" x14ac:dyDescent="0.25">
      <c r="C17">
        <f>SUM(C2:C16)</f>
        <v>364</v>
      </c>
      <c r="D17">
        <f>SUM(D2:D16)</f>
        <v>3328.24074074074</v>
      </c>
      <c r="E17" s="2">
        <f>SUM(E2:E16)</f>
        <v>1.0000000000000002</v>
      </c>
      <c r="F17">
        <f>SUM(F2:F16)</f>
        <v>99.800000000000011</v>
      </c>
      <c r="G17" s="14">
        <f>SUM(G2:G16)</f>
        <v>0.99999999999999989</v>
      </c>
      <c r="K17" s="15">
        <f>SUM(K2:K16)</f>
        <v>2.7915831663326651</v>
      </c>
      <c r="L17">
        <f>K17*2000*2</f>
        <v>11166.332665330661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B0924-4820-4092-8D73-2AC54AF6601C}">
  <dimension ref="A1:P26"/>
  <sheetViews>
    <sheetView workbookViewId="0">
      <selection activeCell="O9" sqref="O9"/>
    </sheetView>
  </sheetViews>
  <sheetFormatPr defaultRowHeight="13.8" x14ac:dyDescent="0.25"/>
  <sheetData>
    <row r="1" spans="1:16" x14ac:dyDescent="0.25">
      <c r="A1" t="s">
        <v>219</v>
      </c>
      <c r="B1" t="s">
        <v>107</v>
      </c>
      <c r="C1" t="s">
        <v>115</v>
      </c>
      <c r="D1" t="s">
        <v>127</v>
      </c>
      <c r="E1" t="s">
        <v>128</v>
      </c>
      <c r="F1" t="s">
        <v>129</v>
      </c>
      <c r="G1" s="13" t="s">
        <v>130</v>
      </c>
      <c r="H1" t="s">
        <v>126</v>
      </c>
      <c r="I1" t="s">
        <v>122</v>
      </c>
      <c r="J1" t="s">
        <v>125</v>
      </c>
      <c r="K1" t="s">
        <v>150</v>
      </c>
      <c r="L1" t="s">
        <v>151</v>
      </c>
      <c r="M1" s="15" t="s">
        <v>152</v>
      </c>
      <c r="N1" t="s">
        <v>154</v>
      </c>
      <c r="O1" t="s">
        <v>155</v>
      </c>
      <c r="P1" t="s">
        <v>156</v>
      </c>
    </row>
    <row r="2" spans="1:16" x14ac:dyDescent="0.25">
      <c r="A2" t="s">
        <v>216</v>
      </c>
      <c r="B2">
        <v>2</v>
      </c>
      <c r="C2">
        <v>2.5</v>
      </c>
      <c r="D2">
        <f t="shared" ref="D2:D25" si="0">star/C2</f>
        <v>266.66666666666663</v>
      </c>
      <c r="E2" s="2">
        <f t="shared" ref="E2:E25" si="1">D2/$D$26</f>
        <v>4.8913043478260879E-2</v>
      </c>
      <c r="F2">
        <v>4.9000000000000004</v>
      </c>
      <c r="G2" s="14">
        <f t="shared" ref="G2:G25" si="2">F2/$F$26</f>
        <v>4.8804780876494001E-2</v>
      </c>
      <c r="H2">
        <v>10000</v>
      </c>
      <c r="I2">
        <v>14</v>
      </c>
      <c r="J2">
        <f>H2/I2</f>
        <v>714.28571428571433</v>
      </c>
      <c r="K2">
        <f>C2*G2</f>
        <v>0.12201195219123501</v>
      </c>
      <c r="M2" s="15">
        <v>12000</v>
      </c>
      <c r="N2">
        <f>M2/K26</f>
        <v>4064.777327935225</v>
      </c>
      <c r="O2">
        <f>N2*480</f>
        <v>1951093.117408908</v>
      </c>
      <c r="P2">
        <f>O2/M2</f>
        <v>162.591093117409</v>
      </c>
    </row>
    <row r="3" spans="1:16" x14ac:dyDescent="0.25">
      <c r="A3" t="s">
        <v>217</v>
      </c>
      <c r="B3">
        <v>3</v>
      </c>
      <c r="C3">
        <v>9</v>
      </c>
      <c r="D3">
        <f t="shared" si="0"/>
        <v>74.074074074074076</v>
      </c>
      <c r="E3" s="2">
        <f t="shared" si="1"/>
        <v>1.3586956521739135E-2</v>
      </c>
      <c r="F3">
        <v>1.4</v>
      </c>
      <c r="G3" s="14">
        <f t="shared" si="2"/>
        <v>1.3944223107569714E-2</v>
      </c>
      <c r="K3">
        <f>C3*G3</f>
        <v>0.12549800796812743</v>
      </c>
    </row>
    <row r="4" spans="1:16" x14ac:dyDescent="0.25">
      <c r="A4" t="s">
        <v>218</v>
      </c>
      <c r="B4">
        <v>1</v>
      </c>
      <c r="C4">
        <v>1</v>
      </c>
      <c r="D4">
        <f t="shared" si="0"/>
        <v>666.66666666666663</v>
      </c>
      <c r="E4" s="2">
        <f t="shared" si="1"/>
        <v>0.1222826086956522</v>
      </c>
      <c r="F4">
        <v>12.2</v>
      </c>
      <c r="G4" s="14">
        <f t="shared" si="2"/>
        <v>0.1215139442231075</v>
      </c>
      <c r="K4">
        <f>C4*G4</f>
        <v>0.1215139442231075</v>
      </c>
    </row>
    <row r="5" spans="1:16" x14ac:dyDescent="0.25">
      <c r="A5" t="s">
        <v>220</v>
      </c>
      <c r="B5">
        <v>3</v>
      </c>
      <c r="C5">
        <v>9</v>
      </c>
      <c r="D5">
        <f t="shared" si="0"/>
        <v>74.074074074074076</v>
      </c>
      <c r="E5" s="2">
        <f t="shared" si="1"/>
        <v>1.3586956521739135E-2</v>
      </c>
      <c r="F5">
        <v>1.4</v>
      </c>
      <c r="G5" s="14">
        <f t="shared" si="2"/>
        <v>1.3944223107569714E-2</v>
      </c>
      <c r="K5">
        <f>C5*G5</f>
        <v>0.12549800796812743</v>
      </c>
    </row>
    <row r="6" spans="1:16" x14ac:dyDescent="0.25">
      <c r="A6" t="s">
        <v>221</v>
      </c>
      <c r="B6">
        <v>2</v>
      </c>
      <c r="C6">
        <v>2.5</v>
      </c>
      <c r="D6">
        <f t="shared" si="0"/>
        <v>266.66666666666663</v>
      </c>
      <c r="E6" s="2">
        <f t="shared" si="1"/>
        <v>4.8913043478260879E-2</v>
      </c>
      <c r="F6">
        <v>4.9000000000000004</v>
      </c>
      <c r="G6" s="14">
        <f t="shared" si="2"/>
        <v>4.8804780876494001E-2</v>
      </c>
      <c r="K6">
        <f>C6*G6</f>
        <v>0.12201195219123501</v>
      </c>
    </row>
    <row r="7" spans="1:16" x14ac:dyDescent="0.25">
      <c r="A7" t="s">
        <v>222</v>
      </c>
      <c r="B7">
        <v>2</v>
      </c>
      <c r="C7">
        <v>2.5</v>
      </c>
      <c r="D7">
        <f t="shared" si="0"/>
        <v>266.66666666666663</v>
      </c>
      <c r="E7" s="2">
        <f t="shared" si="1"/>
        <v>4.8913043478260879E-2</v>
      </c>
      <c r="F7">
        <v>4.9000000000000004</v>
      </c>
      <c r="G7" s="14">
        <f t="shared" si="2"/>
        <v>4.8804780876494001E-2</v>
      </c>
      <c r="K7">
        <f t="shared" ref="K7:K15" si="3">C7*G7</f>
        <v>0.12201195219123501</v>
      </c>
    </row>
    <row r="8" spans="1:16" x14ac:dyDescent="0.25">
      <c r="A8" t="s">
        <v>223</v>
      </c>
      <c r="B8">
        <v>2</v>
      </c>
      <c r="C8">
        <v>2.5</v>
      </c>
      <c r="D8">
        <f t="shared" si="0"/>
        <v>266.66666666666663</v>
      </c>
      <c r="E8" s="2">
        <f t="shared" si="1"/>
        <v>4.8913043478260879E-2</v>
      </c>
      <c r="F8">
        <v>4.9000000000000004</v>
      </c>
      <c r="G8" s="14">
        <f t="shared" si="2"/>
        <v>4.8804780876494001E-2</v>
      </c>
      <c r="K8">
        <f t="shared" si="3"/>
        <v>0.12201195219123501</v>
      </c>
    </row>
    <row r="9" spans="1:16" x14ac:dyDescent="0.25">
      <c r="A9" t="s">
        <v>224</v>
      </c>
      <c r="B9">
        <v>2</v>
      </c>
      <c r="C9">
        <v>2.5</v>
      </c>
      <c r="D9">
        <f t="shared" si="0"/>
        <v>266.66666666666663</v>
      </c>
      <c r="E9" s="2">
        <f t="shared" si="1"/>
        <v>4.8913043478260879E-2</v>
      </c>
      <c r="F9">
        <v>4.9000000000000004</v>
      </c>
      <c r="G9" s="14">
        <f t="shared" si="2"/>
        <v>4.8804780876494001E-2</v>
      </c>
      <c r="K9">
        <f t="shared" si="3"/>
        <v>0.12201195219123501</v>
      </c>
    </row>
    <row r="10" spans="1:16" x14ac:dyDescent="0.25">
      <c r="A10" t="s">
        <v>225</v>
      </c>
      <c r="B10">
        <v>3</v>
      </c>
      <c r="C10">
        <v>9</v>
      </c>
      <c r="D10">
        <f t="shared" si="0"/>
        <v>74.074074074074076</v>
      </c>
      <c r="E10" s="2">
        <f t="shared" si="1"/>
        <v>1.3586956521739135E-2</v>
      </c>
      <c r="F10">
        <v>1.4</v>
      </c>
      <c r="G10" s="14">
        <f t="shared" si="2"/>
        <v>1.3944223107569714E-2</v>
      </c>
      <c r="K10">
        <f t="shared" si="3"/>
        <v>0.12549800796812743</v>
      </c>
    </row>
    <row r="11" spans="1:16" x14ac:dyDescent="0.25">
      <c r="A11" t="s">
        <v>226</v>
      </c>
      <c r="B11">
        <v>2</v>
      </c>
      <c r="C11">
        <v>2.5</v>
      </c>
      <c r="D11">
        <f t="shared" si="0"/>
        <v>266.66666666666663</v>
      </c>
      <c r="E11" s="2">
        <f t="shared" si="1"/>
        <v>4.8913043478260879E-2</v>
      </c>
      <c r="F11">
        <v>4.9000000000000004</v>
      </c>
      <c r="G11" s="14">
        <f t="shared" si="2"/>
        <v>4.8804780876494001E-2</v>
      </c>
      <c r="K11">
        <f t="shared" si="3"/>
        <v>0.12201195219123501</v>
      </c>
    </row>
    <row r="12" spans="1:16" x14ac:dyDescent="0.25">
      <c r="A12" t="s">
        <v>227</v>
      </c>
      <c r="B12">
        <v>2</v>
      </c>
      <c r="C12">
        <v>2.5</v>
      </c>
      <c r="D12">
        <f t="shared" si="0"/>
        <v>266.66666666666663</v>
      </c>
      <c r="E12" s="2">
        <f t="shared" si="1"/>
        <v>4.8913043478260879E-2</v>
      </c>
      <c r="F12">
        <v>4.9000000000000004</v>
      </c>
      <c r="G12" s="14">
        <f t="shared" si="2"/>
        <v>4.8804780876494001E-2</v>
      </c>
      <c r="K12">
        <f t="shared" si="3"/>
        <v>0.12201195219123501</v>
      </c>
    </row>
    <row r="13" spans="1:16" x14ac:dyDescent="0.25">
      <c r="A13" t="s">
        <v>228</v>
      </c>
      <c r="B13">
        <v>2</v>
      </c>
      <c r="C13">
        <v>2.5</v>
      </c>
      <c r="D13">
        <f t="shared" si="0"/>
        <v>266.66666666666663</v>
      </c>
      <c r="E13" s="2">
        <f t="shared" si="1"/>
        <v>4.8913043478260879E-2</v>
      </c>
      <c r="F13">
        <v>4.9000000000000004</v>
      </c>
      <c r="G13" s="14">
        <f t="shared" si="2"/>
        <v>4.8804780876494001E-2</v>
      </c>
      <c r="K13">
        <f t="shared" si="3"/>
        <v>0.12201195219123501</v>
      </c>
    </row>
    <row r="14" spans="1:16" x14ac:dyDescent="0.25">
      <c r="A14" t="s">
        <v>229</v>
      </c>
      <c r="B14">
        <v>2</v>
      </c>
      <c r="C14">
        <v>2.5</v>
      </c>
      <c r="D14">
        <f t="shared" si="0"/>
        <v>266.66666666666663</v>
      </c>
      <c r="E14" s="2">
        <f t="shared" si="1"/>
        <v>4.8913043478260879E-2</v>
      </c>
      <c r="F14">
        <v>4.9000000000000004</v>
      </c>
      <c r="G14" s="14">
        <f t="shared" si="2"/>
        <v>4.8804780876494001E-2</v>
      </c>
      <c r="K14">
        <f t="shared" si="3"/>
        <v>0.12201195219123501</v>
      </c>
    </row>
    <row r="15" spans="1:16" x14ac:dyDescent="0.25">
      <c r="A15" t="s">
        <v>230</v>
      </c>
      <c r="B15">
        <v>2</v>
      </c>
      <c r="C15">
        <v>2.5</v>
      </c>
      <c r="D15">
        <f t="shared" si="0"/>
        <v>266.66666666666663</v>
      </c>
      <c r="E15" s="2">
        <f t="shared" si="1"/>
        <v>4.8913043478260879E-2</v>
      </c>
      <c r="F15">
        <v>4.9000000000000004</v>
      </c>
      <c r="G15" s="14">
        <f t="shared" si="2"/>
        <v>4.8804780876494001E-2</v>
      </c>
      <c r="K15">
        <f t="shared" si="3"/>
        <v>0.12201195219123501</v>
      </c>
    </row>
    <row r="16" spans="1:16" x14ac:dyDescent="0.25">
      <c r="A16" t="s">
        <v>231</v>
      </c>
      <c r="B16">
        <v>2</v>
      </c>
      <c r="C16">
        <v>2.5</v>
      </c>
      <c r="D16">
        <f t="shared" si="0"/>
        <v>266.66666666666663</v>
      </c>
      <c r="E16" s="2">
        <f t="shared" si="1"/>
        <v>4.8913043478260879E-2</v>
      </c>
      <c r="F16">
        <v>4.9000000000000004</v>
      </c>
      <c r="G16" s="14">
        <f t="shared" si="2"/>
        <v>4.8804780876494001E-2</v>
      </c>
      <c r="K16">
        <f>C16*G16</f>
        <v>0.12201195219123501</v>
      </c>
    </row>
    <row r="17" spans="1:12" x14ac:dyDescent="0.25">
      <c r="A17" t="s">
        <v>232</v>
      </c>
      <c r="B17">
        <v>2</v>
      </c>
      <c r="C17">
        <v>2.5</v>
      </c>
      <c r="D17">
        <f t="shared" si="0"/>
        <v>266.66666666666663</v>
      </c>
      <c r="E17" s="2">
        <f t="shared" si="1"/>
        <v>4.8913043478260879E-2</v>
      </c>
      <c r="F17">
        <v>4.9000000000000004</v>
      </c>
      <c r="G17" s="14">
        <f t="shared" si="2"/>
        <v>4.8804780876494001E-2</v>
      </c>
      <c r="K17">
        <f>C17*G17</f>
        <v>0.12201195219123501</v>
      </c>
    </row>
    <row r="18" spans="1:12" x14ac:dyDescent="0.25">
      <c r="A18" t="s">
        <v>233</v>
      </c>
      <c r="B18">
        <v>2</v>
      </c>
      <c r="C18">
        <v>2.5</v>
      </c>
      <c r="D18">
        <f t="shared" si="0"/>
        <v>266.66666666666663</v>
      </c>
      <c r="E18" s="2">
        <f t="shared" si="1"/>
        <v>4.8913043478260879E-2</v>
      </c>
      <c r="F18">
        <v>4.9000000000000004</v>
      </c>
      <c r="G18" s="14">
        <f t="shared" si="2"/>
        <v>4.8804780876494001E-2</v>
      </c>
      <c r="K18">
        <f>C18*G18</f>
        <v>0.12201195219123501</v>
      </c>
    </row>
    <row r="19" spans="1:12" x14ac:dyDescent="0.25">
      <c r="A19" t="s">
        <v>234</v>
      </c>
      <c r="B19">
        <v>2</v>
      </c>
      <c r="C19">
        <v>2.5</v>
      </c>
      <c r="D19">
        <f t="shared" si="0"/>
        <v>266.66666666666663</v>
      </c>
      <c r="E19" s="2">
        <f t="shared" si="1"/>
        <v>4.8913043478260879E-2</v>
      </c>
      <c r="F19">
        <v>4.9000000000000004</v>
      </c>
      <c r="G19" s="14">
        <f t="shared" si="2"/>
        <v>4.8804780876494001E-2</v>
      </c>
      <c r="K19">
        <f>C19*G19</f>
        <v>0.12201195219123501</v>
      </c>
    </row>
    <row r="20" spans="1:12" x14ac:dyDescent="0.25">
      <c r="A20" t="s">
        <v>235</v>
      </c>
      <c r="B20">
        <v>2</v>
      </c>
      <c r="C20">
        <v>2.5</v>
      </c>
      <c r="D20">
        <f t="shared" si="0"/>
        <v>266.66666666666663</v>
      </c>
      <c r="E20" s="2">
        <f t="shared" si="1"/>
        <v>4.8913043478260879E-2</v>
      </c>
      <c r="F20">
        <v>4.9000000000000004</v>
      </c>
      <c r="G20" s="14">
        <f t="shared" si="2"/>
        <v>4.8804780876494001E-2</v>
      </c>
      <c r="K20">
        <f>C20*G20</f>
        <v>0.12201195219123501</v>
      </c>
    </row>
    <row r="21" spans="1:12" x14ac:dyDescent="0.25">
      <c r="A21" t="s">
        <v>236</v>
      </c>
      <c r="B21">
        <v>2</v>
      </c>
      <c r="C21">
        <v>2.5</v>
      </c>
      <c r="D21">
        <f t="shared" si="0"/>
        <v>266.66666666666663</v>
      </c>
      <c r="E21" s="2">
        <f t="shared" si="1"/>
        <v>4.8913043478260879E-2</v>
      </c>
      <c r="F21">
        <v>4.9000000000000004</v>
      </c>
      <c r="G21" s="14">
        <f t="shared" si="2"/>
        <v>4.8804780876494001E-2</v>
      </c>
      <c r="K21">
        <f t="shared" ref="K21:K25" si="4">C21*G21</f>
        <v>0.12201195219123501</v>
      </c>
    </row>
    <row r="22" spans="1:12" x14ac:dyDescent="0.25">
      <c r="A22" t="s">
        <v>237</v>
      </c>
      <c r="B22">
        <v>3</v>
      </c>
      <c r="C22">
        <v>9</v>
      </c>
      <c r="D22">
        <f t="shared" si="0"/>
        <v>74.074074074074076</v>
      </c>
      <c r="E22" s="2">
        <f t="shared" si="1"/>
        <v>1.3586956521739135E-2</v>
      </c>
      <c r="F22">
        <v>1.4</v>
      </c>
      <c r="G22" s="14">
        <f t="shared" si="2"/>
        <v>1.3944223107569714E-2</v>
      </c>
      <c r="K22">
        <f t="shared" si="4"/>
        <v>0.12549800796812743</v>
      </c>
    </row>
    <row r="23" spans="1:12" x14ac:dyDescent="0.25">
      <c r="A23" t="s">
        <v>239</v>
      </c>
      <c r="B23">
        <v>3</v>
      </c>
      <c r="C23">
        <v>9</v>
      </c>
      <c r="D23">
        <f t="shared" si="0"/>
        <v>74.074074074074076</v>
      </c>
      <c r="E23" s="2">
        <f t="shared" si="1"/>
        <v>1.3586956521739135E-2</v>
      </c>
      <c r="F23">
        <v>1.4</v>
      </c>
      <c r="G23" s="14">
        <f t="shared" si="2"/>
        <v>1.3944223107569714E-2</v>
      </c>
      <c r="K23">
        <f t="shared" si="4"/>
        <v>0.12549800796812743</v>
      </c>
    </row>
    <row r="24" spans="1:12" x14ac:dyDescent="0.25">
      <c r="A24" t="s">
        <v>238</v>
      </c>
      <c r="B24">
        <v>3</v>
      </c>
      <c r="C24">
        <v>9</v>
      </c>
      <c r="D24">
        <f t="shared" si="0"/>
        <v>74.074074074074076</v>
      </c>
      <c r="E24" s="2">
        <f t="shared" si="1"/>
        <v>1.3586956521739135E-2</v>
      </c>
      <c r="F24">
        <v>1.4</v>
      </c>
      <c r="G24" s="14">
        <f t="shared" si="2"/>
        <v>1.3944223107569714E-2</v>
      </c>
      <c r="K24">
        <f t="shared" si="4"/>
        <v>0.12549800796812743</v>
      </c>
    </row>
    <row r="25" spans="1:12" x14ac:dyDescent="0.25">
      <c r="A25" t="s">
        <v>240</v>
      </c>
      <c r="B25">
        <v>3</v>
      </c>
      <c r="C25">
        <v>9</v>
      </c>
      <c r="D25">
        <f t="shared" si="0"/>
        <v>74.074074074074076</v>
      </c>
      <c r="E25" s="2">
        <f t="shared" si="1"/>
        <v>1.3586956521739135E-2</v>
      </c>
      <c r="F25">
        <v>1.4</v>
      </c>
      <c r="G25" s="14">
        <f t="shared" si="2"/>
        <v>1.3944223107569714E-2</v>
      </c>
      <c r="K25">
        <f t="shared" si="4"/>
        <v>0.12549800796812743</v>
      </c>
    </row>
    <row r="26" spans="1:12" x14ac:dyDescent="0.25">
      <c r="C26">
        <f>SUM(C2:C25)</f>
        <v>104</v>
      </c>
      <c r="D26">
        <f>SUM(D2:D25)</f>
        <v>5451.8518518518504</v>
      </c>
      <c r="E26" s="2">
        <f>SUM(E2:E25)</f>
        <v>1</v>
      </c>
      <c r="F26">
        <f>SUM(F2:F25)</f>
        <v>100.40000000000005</v>
      </c>
      <c r="G26" s="14">
        <f>SUM(G2:G25)</f>
        <v>0.99999999999999922</v>
      </c>
      <c r="K26" s="15">
        <f>SUM(K2:K25)</f>
        <v>2.9521912350597592</v>
      </c>
      <c r="L26">
        <f>K26*2000*2</f>
        <v>11808.764940239036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0D633-02DB-4362-B95C-AC53A450ECD4}">
  <dimension ref="A1:G8"/>
  <sheetViews>
    <sheetView workbookViewId="0">
      <selection activeCell="F4" sqref="F4"/>
    </sheetView>
  </sheetViews>
  <sheetFormatPr defaultRowHeight="13.8" x14ac:dyDescent="0.25"/>
  <cols>
    <col min="4" max="4" width="14.77734375" customWidth="1"/>
    <col min="5" max="5" width="16.5546875" customWidth="1"/>
    <col min="6" max="6" width="20.33203125" customWidth="1"/>
  </cols>
  <sheetData>
    <row r="1" spans="1:7" x14ac:dyDescent="0.25">
      <c r="A1" s="3" t="s">
        <v>108</v>
      </c>
      <c r="B1" s="3" t="s">
        <v>109</v>
      </c>
      <c r="C1" s="3" t="s">
        <v>110</v>
      </c>
      <c r="D1" s="3" t="s">
        <v>111</v>
      </c>
      <c r="E1" s="3" t="s">
        <v>157</v>
      </c>
      <c r="F1" s="3" t="s">
        <v>112</v>
      </c>
      <c r="G1" s="3" t="s">
        <v>113</v>
      </c>
    </row>
    <row r="2" spans="1:7" x14ac:dyDescent="0.25">
      <c r="A2" s="4">
        <v>1</v>
      </c>
      <c r="B2" s="3" t="s">
        <v>114</v>
      </c>
      <c r="C2" s="3">
        <v>1</v>
      </c>
      <c r="D2" s="5">
        <v>1</v>
      </c>
      <c r="E2" s="16">
        <v>1</v>
      </c>
      <c r="F2" s="6">
        <f>(C2+D2)/2*5</f>
        <v>5</v>
      </c>
      <c r="G2" s="7">
        <f>F2*100</f>
        <v>500</v>
      </c>
    </row>
    <row r="3" spans="1:7" x14ac:dyDescent="0.25">
      <c r="A3" s="8">
        <v>2</v>
      </c>
      <c r="B3" s="3" t="s">
        <v>114</v>
      </c>
      <c r="C3" s="3">
        <v>2</v>
      </c>
      <c r="D3" s="3">
        <v>3</v>
      </c>
      <c r="E3" s="3">
        <v>2.5</v>
      </c>
      <c r="F3" s="6">
        <f>(C3+D3)/2*5</f>
        <v>12.5</v>
      </c>
      <c r="G3" s="7">
        <f t="shared" ref="G3:G7" si="0">F3*100</f>
        <v>1250</v>
      </c>
    </row>
    <row r="4" spans="1:7" x14ac:dyDescent="0.25">
      <c r="A4" s="9">
        <v>3</v>
      </c>
      <c r="B4" s="3" t="s">
        <v>114</v>
      </c>
      <c r="C4" s="3">
        <v>6</v>
      </c>
      <c r="D4" s="3">
        <v>12</v>
      </c>
      <c r="E4" s="3">
        <v>9</v>
      </c>
      <c r="F4" s="6">
        <f>(C4+D4)/2*5</f>
        <v>45</v>
      </c>
      <c r="G4" s="7">
        <f t="shared" si="0"/>
        <v>4500</v>
      </c>
    </row>
    <row r="5" spans="1:7" x14ac:dyDescent="0.25">
      <c r="A5" s="10">
        <v>4</v>
      </c>
      <c r="B5" s="3" t="s">
        <v>114</v>
      </c>
      <c r="C5" s="3">
        <v>24</v>
      </c>
      <c r="D5" s="3">
        <v>48</v>
      </c>
      <c r="E5" s="3">
        <v>36</v>
      </c>
      <c r="F5" s="6">
        <f>(C5+D5)/2*5</f>
        <v>180</v>
      </c>
      <c r="G5" s="7">
        <f t="shared" si="0"/>
        <v>18000</v>
      </c>
    </row>
    <row r="6" spans="1:7" x14ac:dyDescent="0.25">
      <c r="A6" s="11">
        <v>5</v>
      </c>
      <c r="B6" s="3" t="s">
        <v>114</v>
      </c>
      <c r="C6" s="3">
        <v>64</v>
      </c>
      <c r="D6" s="3">
        <v>128</v>
      </c>
      <c r="E6" s="3">
        <v>96</v>
      </c>
      <c r="F6" s="6">
        <f>(C6+D6)/2*5</f>
        <v>480</v>
      </c>
      <c r="G6" s="7">
        <f t="shared" si="0"/>
        <v>48000</v>
      </c>
    </row>
    <row r="7" spans="1:7" x14ac:dyDescent="0.25">
      <c r="A7" s="12">
        <v>6</v>
      </c>
      <c r="B7" s="3" t="s">
        <v>114</v>
      </c>
      <c r="C7" s="3">
        <v>192</v>
      </c>
      <c r="D7" s="3">
        <v>384</v>
      </c>
      <c r="E7" s="16">
        <f>(C7+D7)/2</f>
        <v>288</v>
      </c>
      <c r="F7" s="6">
        <f>480*1.5</f>
        <v>720</v>
      </c>
      <c r="G7" s="7">
        <f t="shared" si="0"/>
        <v>72000</v>
      </c>
    </row>
    <row r="8" spans="1:7" x14ac:dyDescent="0.25">
      <c r="A8" s="3"/>
      <c r="B8" s="3"/>
      <c r="C8" s="3"/>
      <c r="D8" s="3"/>
      <c r="E8" s="7"/>
      <c r="F8" s="7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BA55-597A-4ADC-9408-F2F848D7DC22}">
  <dimension ref="A1:K14"/>
  <sheetViews>
    <sheetView workbookViewId="0">
      <selection activeCell="D18" sqref="D18"/>
    </sheetView>
  </sheetViews>
  <sheetFormatPr defaultRowHeight="13.8" x14ac:dyDescent="0.25"/>
  <sheetData>
    <row r="1" spans="1:11" x14ac:dyDescent="0.25">
      <c r="A1" t="s">
        <v>0</v>
      </c>
      <c r="B1" t="s">
        <v>15</v>
      </c>
      <c r="C1" t="s">
        <v>16</v>
      </c>
      <c r="E1" t="s">
        <v>0</v>
      </c>
      <c r="F1" t="s">
        <v>15</v>
      </c>
      <c r="G1" t="s">
        <v>16</v>
      </c>
      <c r="I1" t="s">
        <v>0</v>
      </c>
      <c r="J1" t="s">
        <v>15</v>
      </c>
      <c r="K1" t="s">
        <v>16</v>
      </c>
    </row>
    <row r="2" spans="1:11" x14ac:dyDescent="0.25">
      <c r="A2">
        <v>100</v>
      </c>
      <c r="B2">
        <v>25</v>
      </c>
      <c r="E2">
        <f>A2*2</f>
        <v>200</v>
      </c>
      <c r="F2">
        <v>25</v>
      </c>
      <c r="I2">
        <f>E2*3</f>
        <v>600</v>
      </c>
      <c r="J2">
        <v>25</v>
      </c>
    </row>
    <row r="3" spans="1:11" x14ac:dyDescent="0.25">
      <c r="A3">
        <v>200</v>
      </c>
      <c r="B3">
        <v>18</v>
      </c>
      <c r="E3">
        <f t="shared" ref="E3:E11" si="0">A3*2</f>
        <v>400</v>
      </c>
      <c r="F3">
        <v>18</v>
      </c>
      <c r="I3">
        <f t="shared" ref="I3:I11" si="1">E3*3</f>
        <v>1200</v>
      </c>
      <c r="J3">
        <v>18</v>
      </c>
    </row>
    <row r="4" spans="1:11" x14ac:dyDescent="0.25">
      <c r="A4">
        <v>300</v>
      </c>
      <c r="B4">
        <v>14</v>
      </c>
      <c r="E4">
        <f t="shared" si="0"/>
        <v>600</v>
      </c>
      <c r="F4">
        <v>14</v>
      </c>
      <c r="I4">
        <f t="shared" si="1"/>
        <v>1800</v>
      </c>
      <c r="J4">
        <v>14</v>
      </c>
    </row>
    <row r="5" spans="1:11" x14ac:dyDescent="0.25">
      <c r="A5">
        <v>400</v>
      </c>
      <c r="B5">
        <v>12</v>
      </c>
      <c r="E5">
        <f t="shared" si="0"/>
        <v>800</v>
      </c>
      <c r="F5">
        <v>12</v>
      </c>
      <c r="I5">
        <f t="shared" si="1"/>
        <v>2400</v>
      </c>
      <c r="J5">
        <v>12</v>
      </c>
    </row>
    <row r="6" spans="1:11" x14ac:dyDescent="0.25">
      <c r="A6">
        <v>500</v>
      </c>
      <c r="B6">
        <v>10</v>
      </c>
      <c r="E6">
        <f t="shared" si="0"/>
        <v>1000</v>
      </c>
      <c r="F6">
        <v>10</v>
      </c>
      <c r="I6">
        <f t="shared" si="1"/>
        <v>3000</v>
      </c>
      <c r="J6">
        <v>10</v>
      </c>
    </row>
    <row r="7" spans="1:11" x14ac:dyDescent="0.25">
      <c r="A7">
        <v>600</v>
      </c>
      <c r="B7">
        <v>8</v>
      </c>
      <c r="E7">
        <f t="shared" si="0"/>
        <v>1200</v>
      </c>
      <c r="F7">
        <v>8</v>
      </c>
      <c r="I7">
        <f t="shared" si="1"/>
        <v>3600</v>
      </c>
      <c r="J7">
        <v>8</v>
      </c>
    </row>
    <row r="8" spans="1:11" x14ac:dyDescent="0.25">
      <c r="A8">
        <v>700</v>
      </c>
      <c r="B8">
        <v>6</v>
      </c>
      <c r="E8">
        <f t="shared" si="0"/>
        <v>1400</v>
      </c>
      <c r="F8">
        <v>6</v>
      </c>
      <c r="I8">
        <f t="shared" si="1"/>
        <v>4200</v>
      </c>
      <c r="J8">
        <v>6</v>
      </c>
    </row>
    <row r="9" spans="1:11" x14ac:dyDescent="0.25">
      <c r="A9">
        <v>800</v>
      </c>
      <c r="B9">
        <v>4</v>
      </c>
      <c r="E9">
        <f t="shared" si="0"/>
        <v>1600</v>
      </c>
      <c r="F9">
        <v>4</v>
      </c>
      <c r="I9">
        <f t="shared" si="1"/>
        <v>4800</v>
      </c>
      <c r="J9">
        <v>4</v>
      </c>
    </row>
    <row r="10" spans="1:11" x14ac:dyDescent="0.25">
      <c r="A10">
        <v>900</v>
      </c>
      <c r="B10">
        <v>2</v>
      </c>
      <c r="E10">
        <f t="shared" si="0"/>
        <v>1800</v>
      </c>
      <c r="F10">
        <v>2</v>
      </c>
      <c r="I10">
        <f t="shared" si="1"/>
        <v>5400</v>
      </c>
      <c r="J10">
        <v>2</v>
      </c>
    </row>
    <row r="11" spans="1:11" x14ac:dyDescent="0.25">
      <c r="A11">
        <v>1000</v>
      </c>
      <c r="B11">
        <v>1</v>
      </c>
      <c r="E11">
        <f t="shared" si="0"/>
        <v>2000</v>
      </c>
      <c r="F11">
        <v>1</v>
      </c>
      <c r="I11">
        <f t="shared" si="1"/>
        <v>6000</v>
      </c>
      <c r="J11">
        <v>1</v>
      </c>
    </row>
    <row r="12" spans="1:11" x14ac:dyDescent="0.25">
      <c r="A12">
        <f>SUM(A2:A11)</f>
        <v>5500</v>
      </c>
      <c r="B12">
        <f>SUM(B2:B11)</f>
        <v>100</v>
      </c>
      <c r="E12">
        <f>SUM(E2:E11)</f>
        <v>11000</v>
      </c>
      <c r="F12">
        <f>SUM(F2:F11)</f>
        <v>100</v>
      </c>
      <c r="I12">
        <f>SUM(I2:I11)</f>
        <v>33000</v>
      </c>
      <c r="J12">
        <f>SUM(J2:J11)</f>
        <v>100</v>
      </c>
    </row>
    <row r="14" spans="1:11" x14ac:dyDescent="0.25">
      <c r="A14" t="s">
        <v>104</v>
      </c>
      <c r="E14" t="s">
        <v>105</v>
      </c>
      <c r="I14" t="s">
        <v>106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7259-A698-4FAD-9740-14197F5B4069}">
  <dimension ref="A1:P17"/>
  <sheetViews>
    <sheetView workbookViewId="0">
      <selection activeCell="N11" sqref="N11"/>
    </sheetView>
  </sheetViews>
  <sheetFormatPr defaultRowHeight="13.8" x14ac:dyDescent="0.25"/>
  <cols>
    <col min="1" max="1" width="24.33203125" customWidth="1"/>
  </cols>
  <sheetData>
    <row r="1" spans="1:16" x14ac:dyDescent="0.25">
      <c r="A1" s="13" t="s">
        <v>0</v>
      </c>
      <c r="B1" t="s">
        <v>107</v>
      </c>
      <c r="C1" t="s">
        <v>115</v>
      </c>
      <c r="D1" t="s">
        <v>127</v>
      </c>
      <c r="E1" t="s">
        <v>128</v>
      </c>
      <c r="F1" t="s">
        <v>129</v>
      </c>
      <c r="G1" s="13" t="s">
        <v>130</v>
      </c>
      <c r="H1" t="s">
        <v>126</v>
      </c>
      <c r="I1" t="s">
        <v>122</v>
      </c>
      <c r="J1" t="s">
        <v>125</v>
      </c>
      <c r="K1" t="s">
        <v>150</v>
      </c>
      <c r="L1" t="s">
        <v>133</v>
      </c>
      <c r="M1" s="15" t="s">
        <v>135</v>
      </c>
      <c r="N1" t="s">
        <v>154</v>
      </c>
      <c r="O1" t="s">
        <v>155</v>
      </c>
      <c r="P1" t="s">
        <v>156</v>
      </c>
    </row>
    <row r="2" spans="1:16" x14ac:dyDescent="0.25">
      <c r="A2" s="13" t="s">
        <v>136</v>
      </c>
      <c r="B2">
        <v>12</v>
      </c>
      <c r="C2">
        <f>36*4</f>
        <v>144</v>
      </c>
      <c r="D2">
        <f>$K$2/C2</f>
        <v>2E-3</v>
      </c>
      <c r="E2" s="2">
        <f t="shared" ref="E2:E15" si="0">D2/$D$17</f>
        <v>2.3886732073805953E-3</v>
      </c>
      <c r="F2">
        <v>0.2</v>
      </c>
      <c r="G2" s="14">
        <f t="shared" ref="G2:G16" si="1">F2/$F$17</f>
        <v>2E-3</v>
      </c>
      <c r="H2">
        <v>10000</v>
      </c>
      <c r="I2">
        <v>14</v>
      </c>
      <c r="J2">
        <f>H2/I2</f>
        <v>714.28571428571433</v>
      </c>
      <c r="K2">
        <f>C2*G2</f>
        <v>0.28800000000000003</v>
      </c>
      <c r="M2" s="15">
        <v>16000</v>
      </c>
      <c r="N2">
        <f>M2/K17</f>
        <v>3932.6533120314612</v>
      </c>
      <c r="O2">
        <f>N2*480</f>
        <v>1887673.5897751013</v>
      </c>
      <c r="P2">
        <f>O2/M2</f>
        <v>117.97959936094384</v>
      </c>
    </row>
    <row r="3" spans="1:16" x14ac:dyDescent="0.25">
      <c r="A3" s="13" t="s">
        <v>137</v>
      </c>
      <c r="B3">
        <v>5</v>
      </c>
      <c r="C3">
        <v>96</v>
      </c>
      <c r="D3">
        <f t="shared" ref="D3:D15" si="2">$K$2/C3</f>
        <v>3.0000000000000005E-3</v>
      </c>
      <c r="E3" s="2">
        <f t="shared" si="0"/>
        <v>3.5830098110708939E-3</v>
      </c>
      <c r="F3">
        <v>0.3</v>
      </c>
      <c r="G3" s="14">
        <f t="shared" si="1"/>
        <v>3.0000000000000001E-3</v>
      </c>
      <c r="K3">
        <f t="shared" ref="K3:K15" si="3">C3*G3</f>
        <v>0.28800000000000003</v>
      </c>
    </row>
    <row r="4" spans="1:16" x14ac:dyDescent="0.25">
      <c r="A4" s="13" t="s">
        <v>138</v>
      </c>
      <c r="B4">
        <v>6</v>
      </c>
      <c r="C4">
        <f>2.5+36</f>
        <v>38.5</v>
      </c>
      <c r="D4">
        <f t="shared" si="2"/>
        <v>7.4805194805194816E-3</v>
      </c>
      <c r="E4" s="2">
        <f t="shared" si="0"/>
        <v>8.934258230202748E-3</v>
      </c>
      <c r="F4">
        <v>0.6</v>
      </c>
      <c r="G4" s="14">
        <f t="shared" si="1"/>
        <v>6.0000000000000001E-3</v>
      </c>
      <c r="K4">
        <f t="shared" si="3"/>
        <v>0.23100000000000001</v>
      </c>
    </row>
    <row r="5" spans="1:16" x14ac:dyDescent="0.25">
      <c r="A5" s="13" t="s">
        <v>139</v>
      </c>
      <c r="B5">
        <v>7</v>
      </c>
      <c r="C5">
        <f>2.5+96</f>
        <v>98.5</v>
      </c>
      <c r="D5">
        <f t="shared" si="2"/>
        <v>2.9238578680203047E-3</v>
      </c>
      <c r="E5" s="2">
        <f t="shared" si="0"/>
        <v>3.4920704757645258E-3</v>
      </c>
      <c r="F5">
        <v>0.3</v>
      </c>
      <c r="G5" s="14">
        <f t="shared" si="1"/>
        <v>3.0000000000000001E-3</v>
      </c>
      <c r="K5">
        <f t="shared" si="3"/>
        <v>0.29549999999999998</v>
      </c>
    </row>
    <row r="6" spans="1:16" x14ac:dyDescent="0.25">
      <c r="A6" s="13" t="s">
        <v>140</v>
      </c>
      <c r="B6">
        <v>6</v>
      </c>
      <c r="C6">
        <f>36+2.5</f>
        <v>38.5</v>
      </c>
      <c r="D6">
        <f t="shared" si="2"/>
        <v>7.4805194805194816E-3</v>
      </c>
      <c r="E6" s="2">
        <f t="shared" si="0"/>
        <v>8.934258230202748E-3</v>
      </c>
      <c r="F6">
        <v>0.6</v>
      </c>
      <c r="G6" s="14">
        <f t="shared" si="1"/>
        <v>6.0000000000000001E-3</v>
      </c>
      <c r="K6">
        <f t="shared" si="3"/>
        <v>0.23100000000000001</v>
      </c>
    </row>
    <row r="7" spans="1:16" x14ac:dyDescent="0.25">
      <c r="A7" s="13" t="s">
        <v>141</v>
      </c>
      <c r="B7">
        <v>4</v>
      </c>
      <c r="C7">
        <v>36</v>
      </c>
      <c r="D7">
        <f t="shared" si="2"/>
        <v>8.0000000000000002E-3</v>
      </c>
      <c r="E7" s="2">
        <f t="shared" si="0"/>
        <v>9.5546928295223814E-3</v>
      </c>
      <c r="F7">
        <v>1</v>
      </c>
      <c r="G7" s="14">
        <f t="shared" si="1"/>
        <v>0.01</v>
      </c>
      <c r="K7">
        <f t="shared" si="3"/>
        <v>0.36</v>
      </c>
    </row>
    <row r="8" spans="1:16" x14ac:dyDescent="0.25">
      <c r="A8" s="13" t="s">
        <v>142</v>
      </c>
      <c r="B8">
        <v>0</v>
      </c>
      <c r="C8">
        <v>0</v>
      </c>
      <c r="E8" s="2">
        <f t="shared" si="0"/>
        <v>0</v>
      </c>
      <c r="F8">
        <v>2</v>
      </c>
      <c r="G8" s="14">
        <f t="shared" si="1"/>
        <v>0.02</v>
      </c>
      <c r="K8">
        <f t="shared" si="3"/>
        <v>0</v>
      </c>
    </row>
    <row r="9" spans="1:16" x14ac:dyDescent="0.25">
      <c r="A9" s="13" t="s">
        <v>143</v>
      </c>
      <c r="B9">
        <v>2</v>
      </c>
      <c r="C9">
        <v>2.5</v>
      </c>
      <c r="D9">
        <f t="shared" si="2"/>
        <v>0.11520000000000001</v>
      </c>
      <c r="E9" s="2">
        <f t="shared" si="0"/>
        <v>0.13758757674512231</v>
      </c>
      <c r="F9">
        <v>10</v>
      </c>
      <c r="G9" s="14">
        <f t="shared" si="1"/>
        <v>0.1</v>
      </c>
      <c r="K9">
        <f t="shared" si="3"/>
        <v>0.25</v>
      </c>
    </row>
    <row r="10" spans="1:16" x14ac:dyDescent="0.25">
      <c r="A10" s="13" t="s">
        <v>144</v>
      </c>
      <c r="B10">
        <v>2</v>
      </c>
      <c r="C10">
        <v>2.5</v>
      </c>
      <c r="D10">
        <f t="shared" si="2"/>
        <v>0.11520000000000001</v>
      </c>
      <c r="E10" s="2">
        <f t="shared" si="0"/>
        <v>0.13758757674512231</v>
      </c>
      <c r="F10">
        <v>15</v>
      </c>
      <c r="G10" s="14">
        <f t="shared" si="1"/>
        <v>0.15</v>
      </c>
      <c r="K10">
        <f t="shared" si="3"/>
        <v>0.375</v>
      </c>
    </row>
    <row r="11" spans="1:16" x14ac:dyDescent="0.25">
      <c r="A11" s="13" t="s">
        <v>145</v>
      </c>
      <c r="B11">
        <v>2</v>
      </c>
      <c r="C11">
        <v>2.5</v>
      </c>
      <c r="D11">
        <f t="shared" si="2"/>
        <v>0.11520000000000001</v>
      </c>
      <c r="E11" s="2">
        <f t="shared" si="0"/>
        <v>0.13758757674512231</v>
      </c>
      <c r="F11">
        <v>14</v>
      </c>
      <c r="G11" s="14">
        <f t="shared" si="1"/>
        <v>0.14000000000000001</v>
      </c>
      <c r="K11">
        <f t="shared" si="3"/>
        <v>0.35000000000000003</v>
      </c>
    </row>
    <row r="12" spans="1:16" x14ac:dyDescent="0.25">
      <c r="A12" s="13" t="s">
        <v>146</v>
      </c>
      <c r="B12">
        <v>2</v>
      </c>
      <c r="C12">
        <v>2.5</v>
      </c>
      <c r="D12">
        <f t="shared" si="2"/>
        <v>0.11520000000000001</v>
      </c>
      <c r="E12" s="2">
        <f t="shared" si="0"/>
        <v>0.13758757674512231</v>
      </c>
      <c r="F12">
        <v>14</v>
      </c>
      <c r="G12" s="14">
        <f t="shared" si="1"/>
        <v>0.14000000000000001</v>
      </c>
      <c r="K12">
        <f t="shared" si="3"/>
        <v>0.35000000000000003</v>
      </c>
    </row>
    <row r="13" spans="1:16" x14ac:dyDescent="0.25">
      <c r="A13" s="13" t="s">
        <v>147</v>
      </c>
      <c r="B13">
        <v>2</v>
      </c>
      <c r="C13">
        <v>2.5</v>
      </c>
      <c r="D13">
        <f t="shared" si="2"/>
        <v>0.11520000000000001</v>
      </c>
      <c r="E13" s="2">
        <f t="shared" si="0"/>
        <v>0.13758757674512231</v>
      </c>
      <c r="F13">
        <v>14</v>
      </c>
      <c r="G13" s="14">
        <f t="shared" si="1"/>
        <v>0.14000000000000001</v>
      </c>
      <c r="K13">
        <f t="shared" si="3"/>
        <v>0.35000000000000003</v>
      </c>
    </row>
    <row r="14" spans="1:16" x14ac:dyDescent="0.25">
      <c r="A14" s="13" t="s">
        <v>148</v>
      </c>
      <c r="B14">
        <v>2</v>
      </c>
      <c r="C14">
        <v>2.5</v>
      </c>
      <c r="D14">
        <f t="shared" si="2"/>
        <v>0.11520000000000001</v>
      </c>
      <c r="E14" s="2">
        <f t="shared" si="0"/>
        <v>0.13758757674512231</v>
      </c>
      <c r="F14">
        <v>14</v>
      </c>
      <c r="G14" s="14">
        <f t="shared" si="1"/>
        <v>0.14000000000000001</v>
      </c>
      <c r="K14">
        <f t="shared" si="3"/>
        <v>0.35000000000000003</v>
      </c>
    </row>
    <row r="15" spans="1:16" x14ac:dyDescent="0.25">
      <c r="A15" s="13" t="s">
        <v>149</v>
      </c>
      <c r="B15">
        <v>2</v>
      </c>
      <c r="C15">
        <v>2.5</v>
      </c>
      <c r="D15">
        <f t="shared" si="2"/>
        <v>0.11520000000000001</v>
      </c>
      <c r="E15" s="2">
        <f t="shared" si="0"/>
        <v>0.13758757674512231</v>
      </c>
      <c r="F15">
        <v>14</v>
      </c>
      <c r="G15" s="14">
        <f t="shared" si="1"/>
        <v>0.14000000000000001</v>
      </c>
      <c r="K15">
        <f t="shared" si="3"/>
        <v>0.35000000000000003</v>
      </c>
    </row>
    <row r="16" spans="1:16" x14ac:dyDescent="0.25">
      <c r="A16" s="13"/>
      <c r="E16" s="2"/>
      <c r="G16" s="14">
        <f t="shared" si="1"/>
        <v>0</v>
      </c>
    </row>
    <row r="17" spans="3:12" x14ac:dyDescent="0.25">
      <c r="C17">
        <f>SUM(C2:C16)</f>
        <v>469</v>
      </c>
      <c r="D17">
        <f>SUM(D2:D16)</f>
        <v>0.83728489682905927</v>
      </c>
      <c r="E17" s="2">
        <f>SUM(E2:E16)</f>
        <v>1.0000000000000002</v>
      </c>
      <c r="F17">
        <f>SUM(F2:F16)</f>
        <v>100</v>
      </c>
      <c r="G17" s="14">
        <f>SUM(G2:G16)</f>
        <v>1</v>
      </c>
      <c r="K17">
        <f>SUM(K2:K15)</f>
        <v>4.0685000000000002</v>
      </c>
      <c r="L17">
        <f>K17*2000*2</f>
        <v>16274</v>
      </c>
    </row>
  </sheetData>
  <sortState xmlns:xlrd2="http://schemas.microsoft.com/office/spreadsheetml/2017/richdata2" ref="A2:C15">
    <sortCondition ref="B1:B15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6A0E-0729-49EA-804C-7BC4B65D6996}">
  <dimension ref="A1:P17"/>
  <sheetViews>
    <sheetView workbookViewId="0">
      <selection activeCell="J14" sqref="J14"/>
    </sheetView>
  </sheetViews>
  <sheetFormatPr defaultRowHeight="13.8" x14ac:dyDescent="0.25"/>
  <cols>
    <col min="1" max="1" width="14.6640625" customWidth="1"/>
  </cols>
  <sheetData>
    <row r="1" spans="1:16" x14ac:dyDescent="0.25">
      <c r="A1" t="s">
        <v>0</v>
      </c>
      <c r="B1" t="s">
        <v>107</v>
      </c>
      <c r="C1" t="s">
        <v>115</v>
      </c>
      <c r="D1" t="s">
        <v>127</v>
      </c>
      <c r="E1" t="s">
        <v>128</v>
      </c>
      <c r="F1" t="s">
        <v>129</v>
      </c>
      <c r="G1" s="13" t="s">
        <v>130</v>
      </c>
      <c r="H1" t="s">
        <v>126</v>
      </c>
      <c r="I1" t="s">
        <v>122</v>
      </c>
      <c r="J1" t="s">
        <v>125</v>
      </c>
      <c r="K1" t="s">
        <v>150</v>
      </c>
      <c r="L1" t="s">
        <v>153</v>
      </c>
      <c r="M1" s="15" t="s">
        <v>135</v>
      </c>
      <c r="N1" t="s">
        <v>154</v>
      </c>
      <c r="O1" t="s">
        <v>155</v>
      </c>
      <c r="P1" t="s">
        <v>156</v>
      </c>
    </row>
    <row r="2" spans="1:16" x14ac:dyDescent="0.25">
      <c r="A2" t="s">
        <v>31</v>
      </c>
      <c r="B2">
        <v>20</v>
      </c>
      <c r="C2">
        <f>96*4</f>
        <v>384</v>
      </c>
      <c r="D2">
        <f>$K$2/C2</f>
        <v>3.0000000000000005E-3</v>
      </c>
      <c r="E2" s="2">
        <f t="shared" ref="E2:E13" si="0">D2/$D$17</f>
        <v>7.4704915583445391E-4</v>
      </c>
      <c r="F2">
        <v>0.3</v>
      </c>
      <c r="G2" s="14">
        <f t="shared" ref="G2:G16" si="1">F2/$F$17</f>
        <v>3.0000000000000001E-3</v>
      </c>
      <c r="H2">
        <v>10000</v>
      </c>
      <c r="I2">
        <v>12</v>
      </c>
      <c r="J2">
        <f>H2/I2</f>
        <v>833.33333333333337</v>
      </c>
      <c r="K2">
        <f>C2*G2</f>
        <v>1.1520000000000001</v>
      </c>
      <c r="M2" s="15">
        <v>18000</v>
      </c>
      <c r="N2">
        <f>M2/K17</f>
        <v>3890.6300659245658</v>
      </c>
      <c r="O2">
        <f>N2*480</f>
        <v>1867502.4316437915</v>
      </c>
      <c r="P2">
        <f>O2/M2</f>
        <v>103.75013509132175</v>
      </c>
    </row>
    <row r="3" spans="1:16" x14ac:dyDescent="0.25">
      <c r="A3" t="s">
        <v>39</v>
      </c>
      <c r="B3">
        <v>4</v>
      </c>
      <c r="C3">
        <v>36</v>
      </c>
      <c r="D3">
        <f t="shared" ref="D3:D13" si="2">$K$2/C3</f>
        <v>3.2000000000000001E-2</v>
      </c>
      <c r="E3" s="2">
        <f t="shared" si="0"/>
        <v>7.9685243289008417E-3</v>
      </c>
      <c r="F3">
        <v>0.6</v>
      </c>
      <c r="G3" s="14">
        <f t="shared" si="1"/>
        <v>6.0000000000000001E-3</v>
      </c>
      <c r="K3">
        <f t="shared" ref="K3:K15" si="3">C3*G3</f>
        <v>0.216</v>
      </c>
    </row>
    <row r="4" spans="1:16" x14ac:dyDescent="0.25">
      <c r="A4" t="s">
        <v>37</v>
      </c>
      <c r="B4">
        <v>4</v>
      </c>
      <c r="C4">
        <f>36</f>
        <v>36</v>
      </c>
      <c r="D4">
        <f t="shared" si="2"/>
        <v>3.2000000000000001E-2</v>
      </c>
      <c r="E4" s="2">
        <f t="shared" si="0"/>
        <v>7.9685243289008417E-3</v>
      </c>
      <c r="F4">
        <v>1.8</v>
      </c>
      <c r="G4" s="14">
        <f t="shared" si="1"/>
        <v>1.8000000000000002E-2</v>
      </c>
      <c r="K4">
        <f t="shared" si="3"/>
        <v>0.64800000000000013</v>
      </c>
    </row>
    <row r="5" spans="1:16" x14ac:dyDescent="0.25">
      <c r="A5" t="s">
        <v>40</v>
      </c>
      <c r="B5">
        <v>4</v>
      </c>
      <c r="C5">
        <v>36</v>
      </c>
      <c r="D5">
        <f t="shared" si="2"/>
        <v>3.2000000000000001E-2</v>
      </c>
      <c r="E5" s="2">
        <f t="shared" si="0"/>
        <v>7.9685243289008417E-3</v>
      </c>
      <c r="F5">
        <v>1.8</v>
      </c>
      <c r="G5" s="14">
        <f t="shared" si="1"/>
        <v>1.8000000000000002E-2</v>
      </c>
      <c r="K5">
        <f t="shared" si="3"/>
        <v>0.64800000000000013</v>
      </c>
    </row>
    <row r="6" spans="1:16" x14ac:dyDescent="0.25">
      <c r="A6" t="s">
        <v>41</v>
      </c>
      <c r="B6">
        <v>0</v>
      </c>
      <c r="C6">
        <v>0</v>
      </c>
      <c r="E6" s="2">
        <f t="shared" si="0"/>
        <v>0</v>
      </c>
      <c r="F6">
        <v>2</v>
      </c>
      <c r="G6" s="14">
        <f t="shared" si="1"/>
        <v>0.02</v>
      </c>
      <c r="K6">
        <f t="shared" si="3"/>
        <v>0</v>
      </c>
    </row>
    <row r="7" spans="1:16" x14ac:dyDescent="0.25">
      <c r="A7" t="s">
        <v>38</v>
      </c>
      <c r="B7">
        <v>2</v>
      </c>
      <c r="C7">
        <v>2.5</v>
      </c>
      <c r="D7">
        <f t="shared" si="2"/>
        <v>0.46080000000000004</v>
      </c>
      <c r="E7" s="2">
        <f t="shared" si="0"/>
        <v>0.11474675033617211</v>
      </c>
      <c r="F7">
        <v>8.5</v>
      </c>
      <c r="G7" s="14">
        <f t="shared" si="1"/>
        <v>8.5000000000000006E-2</v>
      </c>
      <c r="K7">
        <f t="shared" si="3"/>
        <v>0.21250000000000002</v>
      </c>
    </row>
    <row r="8" spans="1:16" x14ac:dyDescent="0.25">
      <c r="A8" t="s">
        <v>32</v>
      </c>
      <c r="B8">
        <v>2</v>
      </c>
      <c r="C8">
        <v>2.5</v>
      </c>
      <c r="D8">
        <f t="shared" si="2"/>
        <v>0.46080000000000004</v>
      </c>
      <c r="E8" s="2">
        <f t="shared" si="0"/>
        <v>0.11474675033617211</v>
      </c>
      <c r="F8">
        <v>12</v>
      </c>
      <c r="G8" s="14">
        <f t="shared" si="1"/>
        <v>0.12</v>
      </c>
      <c r="K8">
        <f t="shared" si="3"/>
        <v>0.3</v>
      </c>
    </row>
    <row r="9" spans="1:16" x14ac:dyDescent="0.25">
      <c r="A9" t="s">
        <v>35</v>
      </c>
      <c r="B9">
        <v>2</v>
      </c>
      <c r="C9">
        <v>2.5</v>
      </c>
      <c r="D9">
        <f t="shared" si="2"/>
        <v>0.46080000000000004</v>
      </c>
      <c r="E9" s="2">
        <f t="shared" si="0"/>
        <v>0.11474675033617211</v>
      </c>
      <c r="F9">
        <v>12</v>
      </c>
      <c r="G9" s="14">
        <f t="shared" si="1"/>
        <v>0.12</v>
      </c>
      <c r="K9">
        <f t="shared" si="3"/>
        <v>0.3</v>
      </c>
    </row>
    <row r="10" spans="1:16" x14ac:dyDescent="0.25">
      <c r="A10" t="s">
        <v>33</v>
      </c>
      <c r="B10">
        <v>2</v>
      </c>
      <c r="C10">
        <v>2.5</v>
      </c>
      <c r="D10">
        <f t="shared" si="2"/>
        <v>0.46080000000000004</v>
      </c>
      <c r="E10" s="2">
        <f t="shared" si="0"/>
        <v>0.11474675033617211</v>
      </c>
      <c r="F10">
        <v>12</v>
      </c>
      <c r="G10" s="14">
        <f t="shared" si="1"/>
        <v>0.12</v>
      </c>
      <c r="K10">
        <f t="shared" si="3"/>
        <v>0.3</v>
      </c>
    </row>
    <row r="11" spans="1:16" x14ac:dyDescent="0.25">
      <c r="A11" t="s">
        <v>34</v>
      </c>
      <c r="B11">
        <v>2</v>
      </c>
      <c r="C11">
        <v>2.5</v>
      </c>
      <c r="D11">
        <f t="shared" si="2"/>
        <v>0.46080000000000004</v>
      </c>
      <c r="E11" s="2">
        <f t="shared" si="0"/>
        <v>0.11474675033617211</v>
      </c>
      <c r="F11">
        <v>12</v>
      </c>
      <c r="G11" s="14">
        <f t="shared" si="1"/>
        <v>0.12</v>
      </c>
      <c r="K11">
        <f t="shared" si="3"/>
        <v>0.3</v>
      </c>
    </row>
    <row r="12" spans="1:16" x14ac:dyDescent="0.25">
      <c r="A12" t="s">
        <v>36</v>
      </c>
      <c r="B12">
        <v>2</v>
      </c>
      <c r="C12">
        <v>2.5</v>
      </c>
      <c r="D12">
        <f t="shared" si="2"/>
        <v>0.46080000000000004</v>
      </c>
      <c r="E12" s="2">
        <f t="shared" si="0"/>
        <v>0.11474675033617211</v>
      </c>
      <c r="F12">
        <v>12</v>
      </c>
      <c r="G12" s="14">
        <f t="shared" si="1"/>
        <v>0.12</v>
      </c>
      <c r="K12">
        <f t="shared" si="3"/>
        <v>0.3</v>
      </c>
    </row>
    <row r="13" spans="1:16" x14ac:dyDescent="0.25">
      <c r="A13" t="s">
        <v>42</v>
      </c>
      <c r="B13">
        <v>1</v>
      </c>
      <c r="C13">
        <v>1</v>
      </c>
      <c r="D13">
        <f t="shared" si="2"/>
        <v>1.1520000000000001</v>
      </c>
      <c r="E13" s="2">
        <f t="shared" si="0"/>
        <v>0.2868668758404303</v>
      </c>
      <c r="F13">
        <v>25</v>
      </c>
      <c r="G13" s="14">
        <f t="shared" si="1"/>
        <v>0.25</v>
      </c>
      <c r="K13">
        <f t="shared" si="3"/>
        <v>0.25</v>
      </c>
    </row>
    <row r="14" spans="1:16" x14ac:dyDescent="0.25">
      <c r="E14" s="2"/>
      <c r="G14" s="14">
        <f t="shared" si="1"/>
        <v>0</v>
      </c>
      <c r="K14">
        <f t="shared" si="3"/>
        <v>0</v>
      </c>
    </row>
    <row r="15" spans="1:16" x14ac:dyDescent="0.25">
      <c r="E15" s="2"/>
      <c r="G15" s="14">
        <f t="shared" si="1"/>
        <v>0</v>
      </c>
      <c r="K15">
        <f t="shared" si="3"/>
        <v>0</v>
      </c>
    </row>
    <row r="16" spans="1:16" x14ac:dyDescent="0.25">
      <c r="E16" s="2"/>
      <c r="G16" s="14">
        <f t="shared" si="1"/>
        <v>0</v>
      </c>
    </row>
    <row r="17" spans="3:12" x14ac:dyDescent="0.25">
      <c r="C17">
        <f>SUM(C2:C16)</f>
        <v>508</v>
      </c>
      <c r="D17">
        <f>SUM(D2:D16)</f>
        <v>4.0158000000000005</v>
      </c>
      <c r="E17" s="2">
        <f>SUM(E2:E16)</f>
        <v>1</v>
      </c>
      <c r="F17">
        <f>SUM(F2:F16)</f>
        <v>100</v>
      </c>
      <c r="G17" s="14">
        <f>SUM(G2:G16)</f>
        <v>1</v>
      </c>
      <c r="K17">
        <f>SUM(K2:K15)</f>
        <v>4.6264999999999992</v>
      </c>
      <c r="L17">
        <f>K17*2000*2</f>
        <v>18505.999999999996</v>
      </c>
    </row>
  </sheetData>
  <sortState xmlns:xlrd2="http://schemas.microsoft.com/office/spreadsheetml/2017/richdata2" ref="A2:C13">
    <sortCondition ref="B1:B13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workbookViewId="0">
      <selection activeCell="N1" sqref="N1:P2"/>
    </sheetView>
  </sheetViews>
  <sheetFormatPr defaultRowHeight="13.8" x14ac:dyDescent="0.25"/>
  <cols>
    <col min="1" max="1" width="12.21875" customWidth="1"/>
    <col min="4" max="4" width="17.6640625" customWidth="1"/>
  </cols>
  <sheetData>
    <row r="1" spans="1:16" x14ac:dyDescent="0.25">
      <c r="A1" t="s">
        <v>0</v>
      </c>
      <c r="B1" t="s">
        <v>107</v>
      </c>
      <c r="C1" t="s">
        <v>115</v>
      </c>
      <c r="D1" t="s">
        <v>127</v>
      </c>
      <c r="E1" t="s">
        <v>128</v>
      </c>
      <c r="F1" t="s">
        <v>129</v>
      </c>
      <c r="G1" s="13" t="s">
        <v>130</v>
      </c>
      <c r="H1" t="s">
        <v>126</v>
      </c>
      <c r="I1" t="s">
        <v>122</v>
      </c>
      <c r="J1" t="s">
        <v>125</v>
      </c>
      <c r="K1" t="s">
        <v>150</v>
      </c>
      <c r="L1" t="s">
        <v>133</v>
      </c>
      <c r="M1" s="15" t="s">
        <v>135</v>
      </c>
      <c r="N1" t="s">
        <v>154</v>
      </c>
      <c r="O1" t="s">
        <v>155</v>
      </c>
      <c r="P1" t="s">
        <v>156</v>
      </c>
    </row>
    <row r="2" spans="1:16" x14ac:dyDescent="0.25">
      <c r="A2" t="s">
        <v>1</v>
      </c>
      <c r="B2">
        <v>20</v>
      </c>
      <c r="C2">
        <f>128*4</f>
        <v>512</v>
      </c>
      <c r="D2">
        <f>$K$2/C2</f>
        <v>1E-3</v>
      </c>
      <c r="E2" s="2">
        <f t="shared" ref="E2:E15" si="0">D2/$D$17</f>
        <v>5.2530204867798976E-4</v>
      </c>
      <c r="F2">
        <v>0.1</v>
      </c>
      <c r="G2" s="14">
        <f t="shared" ref="G2:G16" si="1">F2/$F$17</f>
        <v>1E-3</v>
      </c>
      <c r="H2">
        <v>10000</v>
      </c>
      <c r="I2">
        <v>14</v>
      </c>
      <c r="J2">
        <f>H2/I2</f>
        <v>714.28571428571433</v>
      </c>
      <c r="K2">
        <f>C2*G2</f>
        <v>0.51200000000000001</v>
      </c>
      <c r="L2">
        <f>K2*1000</f>
        <v>512</v>
      </c>
      <c r="M2" s="15">
        <v>17000</v>
      </c>
      <c r="N2">
        <f>M2/K17</f>
        <v>3963.6278852879464</v>
      </c>
      <c r="O2">
        <f>N2*480</f>
        <v>1902541.3849382142</v>
      </c>
      <c r="P2">
        <f>O2/M2</f>
        <v>111.9141991140126</v>
      </c>
    </row>
    <row r="3" spans="1:16" x14ac:dyDescent="0.25">
      <c r="A3" t="s">
        <v>3</v>
      </c>
      <c r="B3">
        <v>4</v>
      </c>
      <c r="C3">
        <v>48</v>
      </c>
      <c r="D3">
        <f t="shared" ref="D3:D15" si="2">$K$2/C3</f>
        <v>1.0666666666666666E-2</v>
      </c>
      <c r="E3" s="2">
        <f t="shared" si="0"/>
        <v>5.6032218525652235E-3</v>
      </c>
      <c r="F3">
        <v>0.4</v>
      </c>
      <c r="G3" s="14">
        <f t="shared" si="1"/>
        <v>4.0000000000000001E-3</v>
      </c>
      <c r="K3">
        <f t="shared" ref="K3:K15" si="3">C3*G3</f>
        <v>0.192</v>
      </c>
    </row>
    <row r="4" spans="1:16" x14ac:dyDescent="0.25">
      <c r="A4" t="s">
        <v>2</v>
      </c>
      <c r="B4">
        <v>5</v>
      </c>
      <c r="C4">
        <v>128</v>
      </c>
      <c r="D4">
        <f t="shared" si="2"/>
        <v>4.0000000000000001E-3</v>
      </c>
      <c r="E4" s="2">
        <f t="shared" si="0"/>
        <v>2.101208194711959E-3</v>
      </c>
      <c r="F4">
        <v>0.2</v>
      </c>
      <c r="G4" s="14">
        <f t="shared" si="1"/>
        <v>2E-3</v>
      </c>
      <c r="K4">
        <f t="shared" si="3"/>
        <v>0.25600000000000001</v>
      </c>
    </row>
    <row r="5" spans="1:16" x14ac:dyDescent="0.25">
      <c r="A5" t="s">
        <v>4</v>
      </c>
      <c r="B5">
        <v>4</v>
      </c>
      <c r="C5">
        <v>48</v>
      </c>
      <c r="D5">
        <f t="shared" si="2"/>
        <v>1.0666666666666666E-2</v>
      </c>
      <c r="E5" s="2">
        <f t="shared" si="0"/>
        <v>5.6032218525652235E-3</v>
      </c>
      <c r="F5">
        <v>1.8</v>
      </c>
      <c r="G5" s="14">
        <f t="shared" si="1"/>
        <v>1.8000000000000002E-2</v>
      </c>
      <c r="K5">
        <f t="shared" si="3"/>
        <v>0.8640000000000001</v>
      </c>
    </row>
    <row r="6" spans="1:16" x14ac:dyDescent="0.25">
      <c r="A6" t="s">
        <v>5</v>
      </c>
      <c r="B6">
        <v>2</v>
      </c>
      <c r="C6">
        <v>3</v>
      </c>
      <c r="D6">
        <f>$K$2/C6</f>
        <v>0.17066666666666666</v>
      </c>
      <c r="E6" s="2">
        <f t="shared" si="0"/>
        <v>8.9651549641043576E-2</v>
      </c>
      <c r="F6">
        <v>8.5</v>
      </c>
      <c r="G6" s="14">
        <f t="shared" si="1"/>
        <v>8.5000000000000006E-2</v>
      </c>
      <c r="K6">
        <f t="shared" si="3"/>
        <v>0.255</v>
      </c>
    </row>
    <row r="7" spans="1:16" x14ac:dyDescent="0.25">
      <c r="A7" t="s">
        <v>6</v>
      </c>
      <c r="B7">
        <v>2</v>
      </c>
      <c r="C7">
        <v>3</v>
      </c>
      <c r="D7">
        <f t="shared" si="2"/>
        <v>0.17066666666666666</v>
      </c>
      <c r="E7" s="2">
        <f t="shared" si="0"/>
        <v>8.9651549641043576E-2</v>
      </c>
      <c r="F7">
        <v>8</v>
      </c>
      <c r="G7" s="14">
        <f t="shared" si="1"/>
        <v>0.08</v>
      </c>
      <c r="K7">
        <f t="shared" si="3"/>
        <v>0.24</v>
      </c>
    </row>
    <row r="8" spans="1:16" x14ac:dyDescent="0.25">
      <c r="A8" t="s">
        <v>7</v>
      </c>
      <c r="B8">
        <v>1</v>
      </c>
      <c r="C8">
        <v>1</v>
      </c>
      <c r="D8">
        <f t="shared" si="2"/>
        <v>0.51200000000000001</v>
      </c>
      <c r="E8" s="2">
        <f t="shared" si="0"/>
        <v>0.26895464892313076</v>
      </c>
      <c r="F8">
        <v>20</v>
      </c>
      <c r="G8" s="14">
        <f t="shared" si="1"/>
        <v>0.2</v>
      </c>
      <c r="K8">
        <f t="shared" si="3"/>
        <v>0.2</v>
      </c>
    </row>
    <row r="9" spans="1:16" x14ac:dyDescent="0.25">
      <c r="A9" t="s">
        <v>8</v>
      </c>
      <c r="B9">
        <v>0</v>
      </c>
      <c r="C9">
        <v>0</v>
      </c>
      <c r="E9" s="2">
        <f t="shared" si="0"/>
        <v>0</v>
      </c>
      <c r="F9">
        <v>2</v>
      </c>
      <c r="G9" s="14">
        <f t="shared" si="1"/>
        <v>0.02</v>
      </c>
      <c r="K9">
        <f t="shared" si="3"/>
        <v>0</v>
      </c>
    </row>
    <row r="10" spans="1:16" x14ac:dyDescent="0.25">
      <c r="A10" t="s">
        <v>9</v>
      </c>
      <c r="B10">
        <v>2</v>
      </c>
      <c r="C10">
        <v>3</v>
      </c>
      <c r="D10">
        <f t="shared" si="2"/>
        <v>0.17066666666666666</v>
      </c>
      <c r="E10" s="2">
        <f t="shared" si="0"/>
        <v>8.9651549641043576E-2</v>
      </c>
      <c r="F10">
        <v>9</v>
      </c>
      <c r="G10" s="14">
        <f t="shared" si="1"/>
        <v>0.09</v>
      </c>
      <c r="K10">
        <f t="shared" si="3"/>
        <v>0.27</v>
      </c>
    </row>
    <row r="11" spans="1:16" x14ac:dyDescent="0.25">
      <c r="A11" t="s">
        <v>10</v>
      </c>
      <c r="B11">
        <v>2</v>
      </c>
      <c r="C11">
        <v>3</v>
      </c>
      <c r="D11">
        <f t="shared" si="2"/>
        <v>0.17066666666666666</v>
      </c>
      <c r="E11" s="2">
        <f t="shared" si="0"/>
        <v>8.9651549641043576E-2</v>
      </c>
      <c r="F11">
        <v>10</v>
      </c>
      <c r="G11" s="14">
        <f t="shared" si="1"/>
        <v>0.1</v>
      </c>
      <c r="K11">
        <f t="shared" si="3"/>
        <v>0.30000000000000004</v>
      </c>
    </row>
    <row r="12" spans="1:16" x14ac:dyDescent="0.25">
      <c r="A12" t="s">
        <v>11</v>
      </c>
      <c r="B12">
        <v>2</v>
      </c>
      <c r="C12">
        <v>3</v>
      </c>
      <c r="D12">
        <f t="shared" si="2"/>
        <v>0.17066666666666666</v>
      </c>
      <c r="E12" s="2">
        <f t="shared" si="0"/>
        <v>8.9651549641043576E-2</v>
      </c>
      <c r="F12">
        <v>10</v>
      </c>
      <c r="G12" s="14">
        <f t="shared" si="1"/>
        <v>0.1</v>
      </c>
      <c r="K12">
        <f t="shared" si="3"/>
        <v>0.30000000000000004</v>
      </c>
    </row>
    <row r="13" spans="1:16" x14ac:dyDescent="0.25">
      <c r="A13" t="s">
        <v>12</v>
      </c>
      <c r="B13">
        <v>2</v>
      </c>
      <c r="C13">
        <v>3</v>
      </c>
      <c r="D13">
        <f t="shared" si="2"/>
        <v>0.17066666666666666</v>
      </c>
      <c r="E13" s="2">
        <f t="shared" si="0"/>
        <v>8.9651549641043576E-2</v>
      </c>
      <c r="F13">
        <v>10</v>
      </c>
      <c r="G13" s="14">
        <f t="shared" si="1"/>
        <v>0.1</v>
      </c>
      <c r="K13">
        <f t="shared" si="3"/>
        <v>0.30000000000000004</v>
      </c>
    </row>
    <row r="14" spans="1:16" x14ac:dyDescent="0.25">
      <c r="A14" t="s">
        <v>13</v>
      </c>
      <c r="B14">
        <v>2</v>
      </c>
      <c r="C14">
        <v>3</v>
      </c>
      <c r="D14">
        <f t="shared" si="2"/>
        <v>0.17066666666666666</v>
      </c>
      <c r="E14" s="2">
        <f t="shared" si="0"/>
        <v>8.9651549641043576E-2</v>
      </c>
      <c r="F14">
        <v>10</v>
      </c>
      <c r="G14" s="14">
        <f t="shared" si="1"/>
        <v>0.1</v>
      </c>
      <c r="K14">
        <f t="shared" si="3"/>
        <v>0.30000000000000004</v>
      </c>
    </row>
    <row r="15" spans="1:16" x14ac:dyDescent="0.25">
      <c r="A15" t="s">
        <v>14</v>
      </c>
      <c r="B15">
        <v>2</v>
      </c>
      <c r="C15">
        <v>3</v>
      </c>
      <c r="D15">
        <f t="shared" si="2"/>
        <v>0.17066666666666666</v>
      </c>
      <c r="E15" s="2">
        <f t="shared" si="0"/>
        <v>8.9651549641043576E-2</v>
      </c>
      <c r="F15">
        <v>10</v>
      </c>
      <c r="G15" s="14">
        <f t="shared" si="1"/>
        <v>0.1</v>
      </c>
      <c r="K15">
        <f t="shared" si="3"/>
        <v>0.30000000000000004</v>
      </c>
    </row>
    <row r="16" spans="1:16" x14ac:dyDescent="0.25">
      <c r="E16" s="2"/>
      <c r="G16" s="14">
        <f t="shared" si="1"/>
        <v>0</v>
      </c>
    </row>
    <row r="17" spans="3:12" x14ac:dyDescent="0.25">
      <c r="C17">
        <f>SUM(C2:C16)</f>
        <v>761</v>
      </c>
      <c r="D17">
        <f>SUM(D2:D16)</f>
        <v>1.9036666666666671</v>
      </c>
      <c r="E17" s="2">
        <f>SUM(E2:E16)</f>
        <v>0.99999999999999989</v>
      </c>
      <c r="F17">
        <f>SUM(F2:F16)</f>
        <v>100</v>
      </c>
      <c r="G17" s="14">
        <f>SUM(G2:G16)</f>
        <v>0.99999999999999989</v>
      </c>
      <c r="K17">
        <f>SUM(K2:K15)</f>
        <v>4.2889999999999997</v>
      </c>
      <c r="L17">
        <f>K17*2000*2</f>
        <v>17156</v>
      </c>
    </row>
  </sheetData>
  <sortState xmlns:xlrd2="http://schemas.microsoft.com/office/spreadsheetml/2017/richdata2" ref="A2:B5">
    <sortCondition ref="B1:B5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85051-8DA5-4B65-AF88-212606486877}">
  <dimension ref="A1:P17"/>
  <sheetViews>
    <sheetView workbookViewId="0">
      <selection activeCell="N1" sqref="N1:P2"/>
    </sheetView>
  </sheetViews>
  <sheetFormatPr defaultRowHeight="13.8" x14ac:dyDescent="0.25"/>
  <cols>
    <col min="1" max="1" width="14.21875" customWidth="1"/>
  </cols>
  <sheetData>
    <row r="1" spans="1:16" x14ac:dyDescent="0.25">
      <c r="A1" t="s">
        <v>0</v>
      </c>
      <c r="B1" t="s">
        <v>107</v>
      </c>
      <c r="C1" t="s">
        <v>115</v>
      </c>
      <c r="D1" t="s">
        <v>127</v>
      </c>
      <c r="E1" t="s">
        <v>128</v>
      </c>
      <c r="F1" t="s">
        <v>129</v>
      </c>
      <c r="G1" s="13" t="s">
        <v>130</v>
      </c>
      <c r="H1" t="s">
        <v>126</v>
      </c>
      <c r="I1" t="s">
        <v>122</v>
      </c>
      <c r="J1" t="s">
        <v>125</v>
      </c>
      <c r="K1" t="s">
        <v>150</v>
      </c>
      <c r="L1" t="s">
        <v>151</v>
      </c>
      <c r="M1" s="15" t="s">
        <v>152</v>
      </c>
      <c r="N1" t="s">
        <v>154</v>
      </c>
      <c r="O1" t="s">
        <v>155</v>
      </c>
      <c r="P1" t="s">
        <v>156</v>
      </c>
    </row>
    <row r="2" spans="1:16" x14ac:dyDescent="0.25">
      <c r="A2" t="s">
        <v>43</v>
      </c>
      <c r="B2">
        <v>1</v>
      </c>
      <c r="C2">
        <v>1</v>
      </c>
      <c r="D2">
        <f t="shared" ref="D2:D13" si="0">star/C2</f>
        <v>666.66666666666663</v>
      </c>
      <c r="E2" s="2">
        <f t="shared" ref="E2:E13" si="1">D2/$D$17</f>
        <v>8.3333333333333315E-2</v>
      </c>
      <c r="F2">
        <v>8.33</v>
      </c>
      <c r="G2" s="14">
        <f t="shared" ref="G2:G13" si="2">F2/$F$17</f>
        <v>8.3333333333333343E-2</v>
      </c>
      <c r="H2">
        <v>10000</v>
      </c>
      <c r="I2">
        <v>12</v>
      </c>
      <c r="J2">
        <f>H2/I2</f>
        <v>833.33333333333337</v>
      </c>
      <c r="K2">
        <f>C2*G2</f>
        <v>8.3333333333333343E-2</v>
      </c>
      <c r="M2" s="15">
        <v>4000</v>
      </c>
      <c r="N2">
        <f>M2/K17</f>
        <v>3999.9999999999991</v>
      </c>
      <c r="O2">
        <f>N2*480</f>
        <v>1919999.9999999995</v>
      </c>
      <c r="P2">
        <f>O2/M2</f>
        <v>479.99999999999989</v>
      </c>
    </row>
    <row r="3" spans="1:16" x14ac:dyDescent="0.25">
      <c r="A3" t="s">
        <v>44</v>
      </c>
      <c r="B3">
        <v>1</v>
      </c>
      <c r="C3">
        <v>1</v>
      </c>
      <c r="D3">
        <f t="shared" si="0"/>
        <v>666.66666666666663</v>
      </c>
      <c r="E3" s="2">
        <f t="shared" si="1"/>
        <v>8.3333333333333315E-2</v>
      </c>
      <c r="F3">
        <v>8.33</v>
      </c>
      <c r="G3" s="14">
        <f t="shared" si="2"/>
        <v>8.3333333333333343E-2</v>
      </c>
      <c r="K3">
        <f>C3*G3</f>
        <v>8.3333333333333343E-2</v>
      </c>
    </row>
    <row r="4" spans="1:16" x14ac:dyDescent="0.25">
      <c r="A4" t="s">
        <v>45</v>
      </c>
      <c r="B4">
        <v>1</v>
      </c>
      <c r="C4">
        <v>1</v>
      </c>
      <c r="D4">
        <f t="shared" si="0"/>
        <v>666.66666666666663</v>
      </c>
      <c r="E4" s="2">
        <f t="shared" si="1"/>
        <v>8.3333333333333315E-2</v>
      </c>
      <c r="F4">
        <v>8.33</v>
      </c>
      <c r="G4" s="14">
        <f t="shared" si="2"/>
        <v>8.3333333333333343E-2</v>
      </c>
      <c r="K4">
        <f>C4*G4</f>
        <v>8.3333333333333343E-2</v>
      </c>
    </row>
    <row r="5" spans="1:16" x14ac:dyDescent="0.25">
      <c r="A5" t="s">
        <v>46</v>
      </c>
      <c r="B5">
        <v>1</v>
      </c>
      <c r="C5">
        <v>1</v>
      </c>
      <c r="D5">
        <f t="shared" si="0"/>
        <v>666.66666666666663</v>
      </c>
      <c r="E5" s="2">
        <f t="shared" si="1"/>
        <v>8.3333333333333315E-2</v>
      </c>
      <c r="F5">
        <v>8.33</v>
      </c>
      <c r="G5" s="14">
        <f t="shared" si="2"/>
        <v>8.3333333333333343E-2</v>
      </c>
      <c r="K5">
        <f>C5*G5</f>
        <v>8.3333333333333343E-2</v>
      </c>
    </row>
    <row r="6" spans="1:16" x14ac:dyDescent="0.25">
      <c r="A6" t="s">
        <v>47</v>
      </c>
      <c r="B6">
        <v>1</v>
      </c>
      <c r="C6">
        <v>1</v>
      </c>
      <c r="D6">
        <f t="shared" si="0"/>
        <v>666.66666666666663</v>
      </c>
      <c r="E6" s="2">
        <f t="shared" si="1"/>
        <v>8.3333333333333315E-2</v>
      </c>
      <c r="F6">
        <v>8.33</v>
      </c>
      <c r="G6" s="14">
        <f t="shared" si="2"/>
        <v>8.3333333333333343E-2</v>
      </c>
      <c r="K6">
        <f>C6*G6</f>
        <v>8.3333333333333343E-2</v>
      </c>
    </row>
    <row r="7" spans="1:16" x14ac:dyDescent="0.25">
      <c r="A7" t="s">
        <v>48</v>
      </c>
      <c r="B7">
        <v>1</v>
      </c>
      <c r="C7">
        <v>1</v>
      </c>
      <c r="D7">
        <f t="shared" si="0"/>
        <v>666.66666666666663</v>
      </c>
      <c r="E7" s="2">
        <f t="shared" si="1"/>
        <v>8.3333333333333315E-2</v>
      </c>
      <c r="F7">
        <v>8.33</v>
      </c>
      <c r="G7" s="14">
        <f t="shared" si="2"/>
        <v>8.3333333333333343E-2</v>
      </c>
      <c r="K7">
        <f t="shared" ref="K7:K13" si="3">C7*G7</f>
        <v>8.3333333333333343E-2</v>
      </c>
    </row>
    <row r="8" spans="1:16" x14ac:dyDescent="0.25">
      <c r="A8" t="s">
        <v>49</v>
      </c>
      <c r="B8">
        <v>1</v>
      </c>
      <c r="C8">
        <v>1</v>
      </c>
      <c r="D8">
        <f t="shared" si="0"/>
        <v>666.66666666666663</v>
      </c>
      <c r="E8" s="2">
        <f t="shared" si="1"/>
        <v>8.3333333333333315E-2</v>
      </c>
      <c r="F8">
        <v>8.33</v>
      </c>
      <c r="G8" s="14">
        <f t="shared" si="2"/>
        <v>8.3333333333333343E-2</v>
      </c>
      <c r="K8">
        <f t="shared" si="3"/>
        <v>8.3333333333333343E-2</v>
      </c>
    </row>
    <row r="9" spans="1:16" x14ac:dyDescent="0.25">
      <c r="A9" t="s">
        <v>50</v>
      </c>
      <c r="B9">
        <v>1</v>
      </c>
      <c r="C9">
        <v>1</v>
      </c>
      <c r="D9">
        <f t="shared" si="0"/>
        <v>666.66666666666663</v>
      </c>
      <c r="E9" s="2">
        <f t="shared" si="1"/>
        <v>8.3333333333333315E-2</v>
      </c>
      <c r="F9">
        <v>8.33</v>
      </c>
      <c r="G9" s="14">
        <f t="shared" si="2"/>
        <v>8.3333333333333343E-2</v>
      </c>
      <c r="K9">
        <f t="shared" si="3"/>
        <v>8.3333333333333343E-2</v>
      </c>
    </row>
    <row r="10" spans="1:16" x14ac:dyDescent="0.25">
      <c r="A10" t="s">
        <v>51</v>
      </c>
      <c r="B10">
        <v>1</v>
      </c>
      <c r="C10">
        <v>1</v>
      </c>
      <c r="D10">
        <f t="shared" si="0"/>
        <v>666.66666666666663</v>
      </c>
      <c r="E10" s="2">
        <f t="shared" si="1"/>
        <v>8.3333333333333315E-2</v>
      </c>
      <c r="F10">
        <v>8.33</v>
      </c>
      <c r="G10" s="14">
        <f t="shared" si="2"/>
        <v>8.3333333333333343E-2</v>
      </c>
      <c r="K10">
        <f t="shared" si="3"/>
        <v>8.3333333333333343E-2</v>
      </c>
    </row>
    <row r="11" spans="1:16" x14ac:dyDescent="0.25">
      <c r="A11" t="s">
        <v>52</v>
      </c>
      <c r="B11">
        <v>1</v>
      </c>
      <c r="C11">
        <v>1</v>
      </c>
      <c r="D11">
        <f t="shared" si="0"/>
        <v>666.66666666666663</v>
      </c>
      <c r="E11" s="2">
        <f t="shared" si="1"/>
        <v>8.3333333333333315E-2</v>
      </c>
      <c r="F11">
        <v>8.33</v>
      </c>
      <c r="G11" s="14">
        <f t="shared" si="2"/>
        <v>8.3333333333333343E-2</v>
      </c>
      <c r="K11">
        <f t="shared" si="3"/>
        <v>8.3333333333333343E-2</v>
      </c>
    </row>
    <row r="12" spans="1:16" x14ac:dyDescent="0.25">
      <c r="A12" t="s">
        <v>53</v>
      </c>
      <c r="B12">
        <v>1</v>
      </c>
      <c r="C12">
        <v>1</v>
      </c>
      <c r="D12">
        <f t="shared" si="0"/>
        <v>666.66666666666663</v>
      </c>
      <c r="E12" s="2">
        <f t="shared" si="1"/>
        <v>8.3333333333333315E-2</v>
      </c>
      <c r="F12">
        <v>8.33</v>
      </c>
      <c r="G12" s="14">
        <f t="shared" si="2"/>
        <v>8.3333333333333343E-2</v>
      </c>
      <c r="K12">
        <f t="shared" si="3"/>
        <v>8.3333333333333343E-2</v>
      </c>
    </row>
    <row r="13" spans="1:16" x14ac:dyDescent="0.25">
      <c r="A13" t="s">
        <v>54</v>
      </c>
      <c r="B13">
        <v>1</v>
      </c>
      <c r="C13">
        <v>1</v>
      </c>
      <c r="D13">
        <f t="shared" si="0"/>
        <v>666.66666666666663</v>
      </c>
      <c r="E13" s="2">
        <f t="shared" si="1"/>
        <v>8.3333333333333315E-2</v>
      </c>
      <c r="F13">
        <v>8.33</v>
      </c>
      <c r="G13" s="14">
        <f t="shared" si="2"/>
        <v>8.3333333333333343E-2</v>
      </c>
      <c r="K13">
        <f t="shared" si="3"/>
        <v>8.3333333333333343E-2</v>
      </c>
    </row>
    <row r="14" spans="1:16" x14ac:dyDescent="0.25">
      <c r="E14" s="2"/>
      <c r="G14" s="14"/>
    </row>
    <row r="15" spans="1:16" x14ac:dyDescent="0.25">
      <c r="E15" s="2"/>
      <c r="G15" s="14"/>
    </row>
    <row r="16" spans="1:16" x14ac:dyDescent="0.25">
      <c r="E16" s="2"/>
      <c r="G16" s="14"/>
    </row>
    <row r="17" spans="3:12" x14ac:dyDescent="0.25">
      <c r="C17">
        <f>SUM(C2:C16)</f>
        <v>12</v>
      </c>
      <c r="D17">
        <f>SUM(D2:D16)</f>
        <v>8000.0000000000009</v>
      </c>
      <c r="E17" s="2">
        <f>SUM(E2:E16)</f>
        <v>0.99999999999999956</v>
      </c>
      <c r="F17">
        <f>SUM(F2:F16)</f>
        <v>99.96</v>
      </c>
      <c r="G17" s="14">
        <f>SUM(G2:G16)</f>
        <v>1.0000000000000002</v>
      </c>
      <c r="K17" s="15">
        <f>SUM(K2:K16)</f>
        <v>1.0000000000000002</v>
      </c>
      <c r="L17">
        <f>K17*2000*2</f>
        <v>4000.0000000000009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9DD4-1447-4D45-88D8-E755A6B9B1D4}">
  <dimension ref="A1:P20"/>
  <sheetViews>
    <sheetView workbookViewId="0">
      <selection activeCell="O6" sqref="O6"/>
    </sheetView>
  </sheetViews>
  <sheetFormatPr defaultRowHeight="13.8" x14ac:dyDescent="0.25"/>
  <sheetData>
    <row r="1" spans="1:16" x14ac:dyDescent="0.25">
      <c r="A1" t="s">
        <v>0</v>
      </c>
      <c r="B1" t="s">
        <v>107</v>
      </c>
      <c r="C1" t="s">
        <v>115</v>
      </c>
      <c r="D1" t="s">
        <v>127</v>
      </c>
      <c r="E1" t="s">
        <v>128</v>
      </c>
      <c r="F1" t="s">
        <v>129</v>
      </c>
      <c r="G1" s="13" t="s">
        <v>130</v>
      </c>
      <c r="H1" t="s">
        <v>126</v>
      </c>
      <c r="I1" t="s">
        <v>122</v>
      </c>
      <c r="J1" t="s">
        <v>125</v>
      </c>
      <c r="K1" t="s">
        <v>150</v>
      </c>
      <c r="L1" t="s">
        <v>151</v>
      </c>
      <c r="M1" s="15" t="s">
        <v>152</v>
      </c>
      <c r="N1" t="s">
        <v>154</v>
      </c>
      <c r="O1" t="s">
        <v>155</v>
      </c>
      <c r="P1" t="s">
        <v>156</v>
      </c>
    </row>
    <row r="2" spans="1:16" x14ac:dyDescent="0.25">
      <c r="A2" t="s">
        <v>71</v>
      </c>
      <c r="B2">
        <f>4</f>
        <v>4</v>
      </c>
      <c r="C2">
        <v>36</v>
      </c>
      <c r="D2">
        <f t="shared" ref="D2:D19" si="0">star/C2</f>
        <v>18.518518518518519</v>
      </c>
      <c r="E2" s="2">
        <f t="shared" ref="E2:E19" si="1">D2/$D$20</f>
        <v>2.8137310073157004E-3</v>
      </c>
      <c r="F2">
        <v>0.3</v>
      </c>
      <c r="G2" s="14">
        <f t="shared" ref="G2:G19" si="2">F2/$F$20</f>
        <v>3.0000000000000001E-3</v>
      </c>
      <c r="H2">
        <v>10000</v>
      </c>
      <c r="I2">
        <v>14</v>
      </c>
      <c r="J2">
        <f>H2/I2</f>
        <v>714.28571428571433</v>
      </c>
      <c r="K2">
        <f>C2*G2</f>
        <v>0.108</v>
      </c>
      <c r="M2" s="15">
        <v>7500</v>
      </c>
      <c r="N2">
        <f>M2/K20</f>
        <v>3934.9422875131168</v>
      </c>
      <c r="O2">
        <f>N2*480</f>
        <v>1888772.2980062962</v>
      </c>
      <c r="P2">
        <f>O2/M2</f>
        <v>251.83630640083948</v>
      </c>
    </row>
    <row r="3" spans="1:16" x14ac:dyDescent="0.25">
      <c r="A3" t="s">
        <v>68</v>
      </c>
      <c r="B3">
        <v>3</v>
      </c>
      <c r="C3">
        <v>9</v>
      </c>
      <c r="D3">
        <f t="shared" si="0"/>
        <v>74.074074074074076</v>
      </c>
      <c r="E3" s="2">
        <f t="shared" si="1"/>
        <v>1.1254924029262802E-2</v>
      </c>
      <c r="F3">
        <v>1.2</v>
      </c>
      <c r="G3" s="14">
        <f t="shared" si="2"/>
        <v>1.2E-2</v>
      </c>
      <c r="K3">
        <f>C3*G3</f>
        <v>0.108</v>
      </c>
    </row>
    <row r="4" spans="1:16" x14ac:dyDescent="0.25">
      <c r="A4" t="s">
        <v>72</v>
      </c>
      <c r="B4">
        <v>2</v>
      </c>
      <c r="C4">
        <v>2.5</v>
      </c>
      <c r="D4">
        <f t="shared" si="0"/>
        <v>266.66666666666663</v>
      </c>
      <c r="E4" s="2">
        <f t="shared" si="1"/>
        <v>4.0517726505346081E-2</v>
      </c>
      <c r="F4">
        <v>3.5</v>
      </c>
      <c r="G4" s="14">
        <f t="shared" si="2"/>
        <v>3.5000000000000003E-2</v>
      </c>
      <c r="K4">
        <f>C4*G4</f>
        <v>8.7500000000000008E-2</v>
      </c>
    </row>
    <row r="5" spans="1:16" x14ac:dyDescent="0.25">
      <c r="A5" t="s">
        <v>67</v>
      </c>
      <c r="B5">
        <v>2</v>
      </c>
      <c r="C5">
        <v>2.5</v>
      </c>
      <c r="D5">
        <f t="shared" si="0"/>
        <v>266.66666666666663</v>
      </c>
      <c r="E5" s="2">
        <f t="shared" si="1"/>
        <v>4.0517726505346081E-2</v>
      </c>
      <c r="F5">
        <v>4</v>
      </c>
      <c r="G5" s="14">
        <f t="shared" si="2"/>
        <v>0.04</v>
      </c>
      <c r="K5">
        <f>C5*G5</f>
        <v>0.1</v>
      </c>
    </row>
    <row r="6" spans="1:16" x14ac:dyDescent="0.25">
      <c r="A6" t="s">
        <v>73</v>
      </c>
      <c r="B6">
        <v>2</v>
      </c>
      <c r="C6">
        <v>2.5</v>
      </c>
      <c r="D6">
        <f t="shared" si="0"/>
        <v>266.66666666666663</v>
      </c>
      <c r="E6" s="2">
        <f t="shared" si="1"/>
        <v>4.0517726505346081E-2</v>
      </c>
      <c r="F6">
        <v>4</v>
      </c>
      <c r="G6" s="14">
        <f t="shared" si="2"/>
        <v>0.04</v>
      </c>
      <c r="K6">
        <f>C6*G6</f>
        <v>0.1</v>
      </c>
    </row>
    <row r="7" spans="1:16" x14ac:dyDescent="0.25">
      <c r="A7" t="s">
        <v>70</v>
      </c>
      <c r="B7">
        <v>1</v>
      </c>
      <c r="C7">
        <v>1</v>
      </c>
      <c r="D7">
        <f t="shared" si="0"/>
        <v>666.66666666666663</v>
      </c>
      <c r="E7" s="2">
        <f t="shared" si="1"/>
        <v>0.10129431626336521</v>
      </c>
      <c r="F7">
        <v>10</v>
      </c>
      <c r="G7" s="14">
        <f t="shared" si="2"/>
        <v>0.1</v>
      </c>
      <c r="K7">
        <f t="shared" ref="K7:K19" si="3">C7*G7</f>
        <v>0.1</v>
      </c>
    </row>
    <row r="8" spans="1:16" x14ac:dyDescent="0.25">
      <c r="A8" t="s">
        <v>60</v>
      </c>
      <c r="B8">
        <v>2</v>
      </c>
      <c r="C8">
        <v>2.5</v>
      </c>
      <c r="D8">
        <f t="shared" si="0"/>
        <v>266.66666666666663</v>
      </c>
      <c r="E8" s="2">
        <f t="shared" si="1"/>
        <v>4.0517726505346081E-2</v>
      </c>
      <c r="F8">
        <v>4</v>
      </c>
      <c r="G8" s="14">
        <f t="shared" si="2"/>
        <v>0.04</v>
      </c>
      <c r="K8">
        <f t="shared" si="3"/>
        <v>0.1</v>
      </c>
    </row>
    <row r="9" spans="1:16" x14ac:dyDescent="0.25">
      <c r="A9" t="s">
        <v>61</v>
      </c>
      <c r="B9">
        <v>1</v>
      </c>
      <c r="C9">
        <v>1</v>
      </c>
      <c r="D9">
        <f t="shared" si="0"/>
        <v>666.66666666666663</v>
      </c>
      <c r="E9" s="2">
        <f t="shared" si="1"/>
        <v>0.10129431626336521</v>
      </c>
      <c r="F9">
        <v>10</v>
      </c>
      <c r="G9" s="14">
        <f t="shared" si="2"/>
        <v>0.1</v>
      </c>
      <c r="K9">
        <f t="shared" si="3"/>
        <v>0.1</v>
      </c>
    </row>
    <row r="10" spans="1:16" x14ac:dyDescent="0.25">
      <c r="A10" t="s">
        <v>62</v>
      </c>
      <c r="B10">
        <v>1</v>
      </c>
      <c r="C10">
        <v>1</v>
      </c>
      <c r="D10">
        <f t="shared" si="0"/>
        <v>666.66666666666663</v>
      </c>
      <c r="E10" s="2">
        <f t="shared" si="1"/>
        <v>0.10129431626336521</v>
      </c>
      <c r="F10">
        <v>10</v>
      </c>
      <c r="G10" s="14">
        <f t="shared" si="2"/>
        <v>0.1</v>
      </c>
      <c r="K10">
        <f t="shared" si="3"/>
        <v>0.1</v>
      </c>
    </row>
    <row r="11" spans="1:16" x14ac:dyDescent="0.25">
      <c r="A11" t="s">
        <v>63</v>
      </c>
      <c r="B11">
        <v>1</v>
      </c>
      <c r="C11">
        <v>1</v>
      </c>
      <c r="D11">
        <f t="shared" si="0"/>
        <v>666.66666666666663</v>
      </c>
      <c r="E11" s="2">
        <f t="shared" si="1"/>
        <v>0.10129431626336521</v>
      </c>
      <c r="F11">
        <v>10</v>
      </c>
      <c r="G11" s="14">
        <f t="shared" si="2"/>
        <v>0.1</v>
      </c>
      <c r="K11">
        <f t="shared" si="3"/>
        <v>0.1</v>
      </c>
    </row>
    <row r="12" spans="1:16" x14ac:dyDescent="0.25">
      <c r="A12" t="s">
        <v>64</v>
      </c>
      <c r="B12">
        <v>1</v>
      </c>
      <c r="C12">
        <v>1</v>
      </c>
      <c r="D12">
        <f t="shared" si="0"/>
        <v>666.66666666666663</v>
      </c>
      <c r="E12" s="2">
        <f t="shared" si="1"/>
        <v>0.10129431626336521</v>
      </c>
      <c r="F12">
        <v>10.5</v>
      </c>
      <c r="G12" s="14">
        <f t="shared" si="2"/>
        <v>0.105</v>
      </c>
      <c r="K12">
        <f t="shared" si="3"/>
        <v>0.105</v>
      </c>
    </row>
    <row r="13" spans="1:16" x14ac:dyDescent="0.25">
      <c r="A13" t="s">
        <v>65</v>
      </c>
      <c r="B13">
        <v>1</v>
      </c>
      <c r="C13">
        <v>1</v>
      </c>
      <c r="D13">
        <f t="shared" si="0"/>
        <v>666.66666666666663</v>
      </c>
      <c r="E13" s="2">
        <f t="shared" si="1"/>
        <v>0.10129431626336521</v>
      </c>
      <c r="F13">
        <v>10.5</v>
      </c>
      <c r="G13" s="14">
        <f t="shared" si="2"/>
        <v>0.105</v>
      </c>
      <c r="K13">
        <f t="shared" si="3"/>
        <v>0.105</v>
      </c>
    </row>
    <row r="14" spans="1:16" x14ac:dyDescent="0.25">
      <c r="A14" t="s">
        <v>66</v>
      </c>
      <c r="B14">
        <v>2</v>
      </c>
      <c r="C14">
        <v>2.5</v>
      </c>
      <c r="D14">
        <f t="shared" si="0"/>
        <v>266.66666666666663</v>
      </c>
      <c r="E14" s="2">
        <f t="shared" si="1"/>
        <v>4.0517726505346081E-2</v>
      </c>
      <c r="F14">
        <v>4</v>
      </c>
      <c r="G14" s="14">
        <f t="shared" si="2"/>
        <v>0.04</v>
      </c>
      <c r="K14">
        <f t="shared" si="3"/>
        <v>0.1</v>
      </c>
    </row>
    <row r="15" spans="1:16" x14ac:dyDescent="0.25">
      <c r="A15" t="s">
        <v>69</v>
      </c>
      <c r="B15">
        <v>1</v>
      </c>
      <c r="C15">
        <v>1</v>
      </c>
      <c r="D15">
        <f t="shared" si="0"/>
        <v>666.66666666666663</v>
      </c>
      <c r="E15" s="2">
        <f t="shared" si="1"/>
        <v>0.10129431626336521</v>
      </c>
      <c r="F15">
        <v>10</v>
      </c>
      <c r="G15" s="14">
        <f t="shared" si="2"/>
        <v>0.1</v>
      </c>
      <c r="K15">
        <f t="shared" si="3"/>
        <v>0.1</v>
      </c>
    </row>
    <row r="16" spans="1:16" x14ac:dyDescent="0.25">
      <c r="A16" t="s">
        <v>158</v>
      </c>
      <c r="B16">
        <v>2</v>
      </c>
      <c r="C16">
        <v>2.5</v>
      </c>
      <c r="D16">
        <f t="shared" si="0"/>
        <v>266.66666666666663</v>
      </c>
      <c r="E16" s="2">
        <f t="shared" si="1"/>
        <v>4.0517726505346081E-2</v>
      </c>
      <c r="F16">
        <v>3.5</v>
      </c>
      <c r="G16" s="14">
        <f t="shared" si="2"/>
        <v>3.5000000000000003E-2</v>
      </c>
      <c r="K16">
        <f t="shared" si="3"/>
        <v>8.7500000000000008E-2</v>
      </c>
    </row>
    <row r="17" spans="1:12" x14ac:dyDescent="0.25">
      <c r="A17" t="s">
        <v>159</v>
      </c>
      <c r="B17">
        <v>3</v>
      </c>
      <c r="C17">
        <v>9</v>
      </c>
      <c r="D17">
        <f t="shared" si="0"/>
        <v>74.074074074074076</v>
      </c>
      <c r="E17" s="2">
        <f t="shared" si="1"/>
        <v>1.1254924029262802E-2</v>
      </c>
      <c r="F17">
        <v>1.2</v>
      </c>
      <c r="G17" s="14">
        <f t="shared" si="2"/>
        <v>1.2E-2</v>
      </c>
      <c r="K17">
        <f t="shared" si="3"/>
        <v>0.108</v>
      </c>
    </row>
    <row r="18" spans="1:12" x14ac:dyDescent="0.25">
      <c r="A18" t="s">
        <v>160</v>
      </c>
      <c r="B18">
        <v>3</v>
      </c>
      <c r="C18">
        <v>9</v>
      </c>
      <c r="D18">
        <f t="shared" si="0"/>
        <v>74.074074074074076</v>
      </c>
      <c r="E18" s="2">
        <f t="shared" si="1"/>
        <v>1.1254924029262802E-2</v>
      </c>
      <c r="F18">
        <v>1.8</v>
      </c>
      <c r="G18" s="14">
        <f t="shared" si="2"/>
        <v>1.8000000000000002E-2</v>
      </c>
      <c r="K18">
        <f t="shared" si="3"/>
        <v>0.16200000000000003</v>
      </c>
    </row>
    <row r="19" spans="1:12" x14ac:dyDescent="0.25">
      <c r="A19" t="s">
        <v>161</v>
      </c>
      <c r="B19">
        <v>3</v>
      </c>
      <c r="C19">
        <v>9</v>
      </c>
      <c r="D19">
        <f t="shared" si="0"/>
        <v>74.074074074074076</v>
      </c>
      <c r="E19" s="2">
        <f t="shared" si="1"/>
        <v>1.1254924029262802E-2</v>
      </c>
      <c r="F19">
        <v>1.5</v>
      </c>
      <c r="G19" s="14">
        <f t="shared" si="2"/>
        <v>1.4999999999999999E-2</v>
      </c>
      <c r="K19">
        <f t="shared" si="3"/>
        <v>0.13500000000000001</v>
      </c>
    </row>
    <row r="20" spans="1:12" x14ac:dyDescent="0.25">
      <c r="C20">
        <f>SUM(C2:C19)</f>
        <v>94</v>
      </c>
      <c r="D20">
        <f>SUM(D2:D19)</f>
        <v>6581.4814814814818</v>
      </c>
      <c r="E20" s="2">
        <f>SUM(E2:E19)</f>
        <v>0.99999999999999989</v>
      </c>
      <c r="F20">
        <f>SUM(F2:F19)</f>
        <v>100</v>
      </c>
      <c r="G20" s="14">
        <f>SUM(G2:G19)</f>
        <v>1</v>
      </c>
      <c r="K20" s="15">
        <f>SUM(K2:K19)</f>
        <v>1.9059999999999999</v>
      </c>
      <c r="L20">
        <f>K20*2000*2</f>
        <v>7624</v>
      </c>
    </row>
  </sheetData>
  <sortState xmlns:xlrd2="http://schemas.microsoft.com/office/spreadsheetml/2017/richdata2" ref="A2:C16">
    <sortCondition ref="B1:B16"/>
  </sortState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00380-AFC1-4FC7-95B5-B73C66DEB36D}">
  <dimension ref="A1:P17"/>
  <sheetViews>
    <sheetView workbookViewId="0">
      <selection activeCell="J30" sqref="J30"/>
    </sheetView>
  </sheetViews>
  <sheetFormatPr defaultRowHeight="13.8" x14ac:dyDescent="0.25"/>
  <cols>
    <col min="1" max="1" width="16.33203125" customWidth="1"/>
    <col min="3" max="3" width="10" bestFit="1" customWidth="1"/>
  </cols>
  <sheetData>
    <row r="1" spans="1:16" x14ac:dyDescent="0.25">
      <c r="A1" t="s">
        <v>0</v>
      </c>
      <c r="B1" t="s">
        <v>107</v>
      </c>
      <c r="C1" t="s">
        <v>115</v>
      </c>
      <c r="D1" t="s">
        <v>127</v>
      </c>
      <c r="E1" t="s">
        <v>128</v>
      </c>
      <c r="F1" t="s">
        <v>129</v>
      </c>
      <c r="G1" s="13" t="s">
        <v>130</v>
      </c>
      <c r="H1" t="s">
        <v>126</v>
      </c>
      <c r="I1" t="s">
        <v>122</v>
      </c>
      <c r="J1" t="s">
        <v>125</v>
      </c>
      <c r="K1" t="s">
        <v>150</v>
      </c>
      <c r="L1" t="s">
        <v>151</v>
      </c>
      <c r="M1" s="15" t="s">
        <v>152</v>
      </c>
      <c r="N1" t="s">
        <v>154</v>
      </c>
      <c r="O1" t="s">
        <v>155</v>
      </c>
      <c r="P1" t="s">
        <v>156</v>
      </c>
    </row>
    <row r="2" spans="1:16" x14ac:dyDescent="0.25">
      <c r="A2" t="s">
        <v>17</v>
      </c>
      <c r="B2">
        <f>4+4+4+5</f>
        <v>17</v>
      </c>
      <c r="C2">
        <f>48*3+128</f>
        <v>272</v>
      </c>
      <c r="D2">
        <f t="shared" ref="D2:D15" si="0">star/C2</f>
        <v>2.4509803921568625</v>
      </c>
      <c r="E2" s="2">
        <f t="shared" ref="E2:E15" si="1">D2/$D$17</f>
        <v>8.2539464181311699E-4</v>
      </c>
      <c r="F2">
        <v>0.1</v>
      </c>
      <c r="G2" s="14">
        <f t="shared" ref="G2:G15" si="2">F2/$F$17</f>
        <v>1E-3</v>
      </c>
      <c r="H2">
        <v>10000</v>
      </c>
      <c r="I2">
        <v>14</v>
      </c>
      <c r="J2">
        <f>H2/I2</f>
        <v>714.28571428571433</v>
      </c>
      <c r="K2">
        <f>C2*G2</f>
        <v>0.27200000000000002</v>
      </c>
      <c r="M2" s="15">
        <v>16000</v>
      </c>
      <c r="N2">
        <f>M2/K17</f>
        <v>3881.6108685104309</v>
      </c>
      <c r="O2">
        <f>N2*480</f>
        <v>1863173.2168850068</v>
      </c>
      <c r="P2">
        <f>O2/M2</f>
        <v>116.44832605531292</v>
      </c>
    </row>
    <row r="3" spans="1:16" x14ac:dyDescent="0.25">
      <c r="A3" t="s">
        <v>18</v>
      </c>
      <c r="B3">
        <v>16</v>
      </c>
      <c r="C3">
        <f>48*4</f>
        <v>192</v>
      </c>
      <c r="D3">
        <f t="shared" si="0"/>
        <v>3.4722222222222219</v>
      </c>
      <c r="E3" s="2">
        <f t="shared" si="1"/>
        <v>1.1693090759019157E-3</v>
      </c>
      <c r="F3">
        <v>0.2</v>
      </c>
      <c r="G3" s="14">
        <f t="shared" si="2"/>
        <v>2E-3</v>
      </c>
      <c r="K3">
        <f>C3*G3</f>
        <v>0.38400000000000001</v>
      </c>
    </row>
    <row r="4" spans="1:16" x14ac:dyDescent="0.25">
      <c r="A4" t="s">
        <v>30</v>
      </c>
      <c r="B4">
        <v>5</v>
      </c>
      <c r="C4">
        <v>128</v>
      </c>
      <c r="D4">
        <f t="shared" si="0"/>
        <v>5.208333333333333</v>
      </c>
      <c r="E4" s="2">
        <f t="shared" si="1"/>
        <v>1.7539636138528736E-3</v>
      </c>
      <c r="F4">
        <v>0.3</v>
      </c>
      <c r="G4" s="14">
        <f t="shared" si="2"/>
        <v>3.0000000000000001E-3</v>
      </c>
      <c r="K4">
        <f>C4*G4</f>
        <v>0.38400000000000001</v>
      </c>
    </row>
    <row r="5" spans="1:16" x14ac:dyDescent="0.25">
      <c r="A5" t="s">
        <v>27</v>
      </c>
      <c r="B5">
        <v>4</v>
      </c>
      <c r="C5">
        <v>48</v>
      </c>
      <c r="D5">
        <f t="shared" si="0"/>
        <v>13.888888888888888</v>
      </c>
      <c r="E5" s="2">
        <f t="shared" si="1"/>
        <v>4.6772363036076629E-3</v>
      </c>
      <c r="F5">
        <v>1.4</v>
      </c>
      <c r="G5" s="14">
        <f t="shared" si="2"/>
        <v>1.3999999999999999E-2</v>
      </c>
      <c r="K5">
        <f>C5*G5</f>
        <v>0.67199999999999993</v>
      </c>
    </row>
    <row r="6" spans="1:16" x14ac:dyDescent="0.25">
      <c r="A6" t="s">
        <v>24</v>
      </c>
      <c r="B6">
        <v>3</v>
      </c>
      <c r="C6">
        <v>12</v>
      </c>
      <c r="D6">
        <f t="shared" si="0"/>
        <v>55.55555555555555</v>
      </c>
      <c r="E6" s="2">
        <f t="shared" si="1"/>
        <v>1.8708945214430651E-2</v>
      </c>
      <c r="F6">
        <v>3</v>
      </c>
      <c r="G6" s="14">
        <f t="shared" si="2"/>
        <v>0.03</v>
      </c>
      <c r="K6">
        <f>C6*G6</f>
        <v>0.36</v>
      </c>
    </row>
    <row r="7" spans="1:16" x14ac:dyDescent="0.25">
      <c r="A7" t="s">
        <v>26</v>
      </c>
      <c r="B7">
        <v>2</v>
      </c>
      <c r="C7">
        <v>3</v>
      </c>
      <c r="D7">
        <f t="shared" si="0"/>
        <v>222.2222222222222</v>
      </c>
      <c r="E7" s="2">
        <f t="shared" si="1"/>
        <v>7.4835780857722606E-2</v>
      </c>
      <c r="F7">
        <v>2</v>
      </c>
      <c r="G7" s="14">
        <f t="shared" si="2"/>
        <v>0.02</v>
      </c>
      <c r="K7">
        <f t="shared" ref="K7:K16" si="3">C7*G7</f>
        <v>0.06</v>
      </c>
    </row>
    <row r="8" spans="1:16" x14ac:dyDescent="0.25">
      <c r="A8" t="s">
        <v>19</v>
      </c>
      <c r="B8">
        <v>2</v>
      </c>
      <c r="C8">
        <v>3</v>
      </c>
      <c r="D8">
        <f t="shared" si="0"/>
        <v>222.2222222222222</v>
      </c>
      <c r="E8" s="2">
        <f t="shared" si="1"/>
        <v>7.4835780857722606E-2</v>
      </c>
      <c r="F8">
        <v>9</v>
      </c>
      <c r="G8" s="14">
        <f t="shared" si="2"/>
        <v>0.09</v>
      </c>
      <c r="K8">
        <f t="shared" si="3"/>
        <v>0.27</v>
      </c>
    </row>
    <row r="9" spans="1:16" x14ac:dyDescent="0.25">
      <c r="A9" t="s">
        <v>20</v>
      </c>
      <c r="B9">
        <v>2</v>
      </c>
      <c r="C9">
        <v>3</v>
      </c>
      <c r="D9">
        <f t="shared" si="0"/>
        <v>222.2222222222222</v>
      </c>
      <c r="E9" s="2">
        <f t="shared" si="1"/>
        <v>7.4835780857722606E-2</v>
      </c>
      <c r="F9">
        <v>9</v>
      </c>
      <c r="G9" s="14">
        <f t="shared" si="2"/>
        <v>0.09</v>
      </c>
      <c r="K9">
        <f t="shared" si="3"/>
        <v>0.27</v>
      </c>
    </row>
    <row r="10" spans="1:16" x14ac:dyDescent="0.25">
      <c r="A10" t="s">
        <v>21</v>
      </c>
      <c r="B10">
        <v>2</v>
      </c>
      <c r="C10">
        <v>3</v>
      </c>
      <c r="D10">
        <f t="shared" si="0"/>
        <v>222.2222222222222</v>
      </c>
      <c r="E10" s="2">
        <f t="shared" si="1"/>
        <v>7.4835780857722606E-2</v>
      </c>
      <c r="F10">
        <v>9</v>
      </c>
      <c r="G10" s="14">
        <f t="shared" si="2"/>
        <v>0.09</v>
      </c>
      <c r="K10">
        <f t="shared" si="3"/>
        <v>0.27</v>
      </c>
    </row>
    <row r="11" spans="1:16" x14ac:dyDescent="0.25">
      <c r="A11" t="s">
        <v>22</v>
      </c>
      <c r="B11">
        <v>2</v>
      </c>
      <c r="C11">
        <v>3</v>
      </c>
      <c r="D11">
        <f t="shared" si="0"/>
        <v>222.2222222222222</v>
      </c>
      <c r="E11" s="2">
        <f t="shared" si="1"/>
        <v>7.4835780857722606E-2</v>
      </c>
      <c r="F11">
        <v>9</v>
      </c>
      <c r="G11" s="14">
        <f t="shared" si="2"/>
        <v>0.09</v>
      </c>
      <c r="K11">
        <f t="shared" si="3"/>
        <v>0.27</v>
      </c>
    </row>
    <row r="12" spans="1:16" x14ac:dyDescent="0.25">
      <c r="A12" t="s">
        <v>23</v>
      </c>
      <c r="B12">
        <v>2</v>
      </c>
      <c r="C12">
        <v>3</v>
      </c>
      <c r="D12">
        <f t="shared" si="0"/>
        <v>222.2222222222222</v>
      </c>
      <c r="E12" s="2">
        <f t="shared" si="1"/>
        <v>7.4835780857722606E-2</v>
      </c>
      <c r="F12">
        <v>9</v>
      </c>
      <c r="G12" s="14">
        <f t="shared" si="2"/>
        <v>0.09</v>
      </c>
      <c r="K12">
        <f t="shared" si="3"/>
        <v>0.27</v>
      </c>
    </row>
    <row r="13" spans="1:16" x14ac:dyDescent="0.25">
      <c r="A13" t="s">
        <v>25</v>
      </c>
      <c r="B13">
        <v>2</v>
      </c>
      <c r="C13">
        <v>3</v>
      </c>
      <c r="D13">
        <f t="shared" si="0"/>
        <v>222.2222222222222</v>
      </c>
      <c r="E13" s="2">
        <f t="shared" si="1"/>
        <v>7.4835780857722606E-2</v>
      </c>
      <c r="F13">
        <v>8</v>
      </c>
      <c r="G13" s="14">
        <f t="shared" si="2"/>
        <v>0.08</v>
      </c>
      <c r="K13">
        <f t="shared" si="3"/>
        <v>0.24</v>
      </c>
    </row>
    <row r="14" spans="1:16" x14ac:dyDescent="0.25">
      <c r="A14" t="s">
        <v>28</v>
      </c>
      <c r="B14">
        <v>1</v>
      </c>
      <c r="C14">
        <v>1</v>
      </c>
      <c r="D14">
        <f t="shared" si="0"/>
        <v>666.66666666666663</v>
      </c>
      <c r="E14" s="2">
        <f t="shared" si="1"/>
        <v>0.22450734257316782</v>
      </c>
      <c r="F14">
        <v>20</v>
      </c>
      <c r="G14" s="14">
        <f t="shared" si="2"/>
        <v>0.2</v>
      </c>
      <c r="K14">
        <f t="shared" si="3"/>
        <v>0.2</v>
      </c>
    </row>
    <row r="15" spans="1:16" x14ac:dyDescent="0.25">
      <c r="A15" t="s">
        <v>29</v>
      </c>
      <c r="B15">
        <v>1</v>
      </c>
      <c r="C15">
        <v>1</v>
      </c>
      <c r="D15">
        <f t="shared" si="0"/>
        <v>666.66666666666663</v>
      </c>
      <c r="E15" s="2">
        <f t="shared" si="1"/>
        <v>0.22450734257316782</v>
      </c>
      <c r="F15">
        <v>20</v>
      </c>
      <c r="G15" s="14">
        <f t="shared" si="2"/>
        <v>0.2</v>
      </c>
      <c r="K15">
        <f t="shared" si="3"/>
        <v>0.2</v>
      </c>
    </row>
    <row r="16" spans="1:16" x14ac:dyDescent="0.25">
      <c r="E16" s="2"/>
      <c r="G16" s="14"/>
      <c r="K16">
        <f t="shared" si="3"/>
        <v>0</v>
      </c>
    </row>
    <row r="17" spans="3:12" x14ac:dyDescent="0.25">
      <c r="C17">
        <f>SUM(C2:C16)</f>
        <v>675</v>
      </c>
      <c r="D17">
        <f>SUM(D2:D16)</f>
        <v>2969.4648692810451</v>
      </c>
      <c r="E17" s="2">
        <f>SUM(E2:E16)</f>
        <v>1</v>
      </c>
      <c r="F17">
        <f>SUM(F2:F16)</f>
        <v>100</v>
      </c>
      <c r="G17" s="14">
        <f>SUM(G2:G16)</f>
        <v>0.99999999999999978</v>
      </c>
      <c r="K17" s="15">
        <f>SUM(K2:K16)</f>
        <v>4.1220000000000008</v>
      </c>
      <c r="L17">
        <f>K17*2000*2</f>
        <v>16488.000000000004</v>
      </c>
    </row>
  </sheetData>
  <sortState xmlns:xlrd2="http://schemas.microsoft.com/office/spreadsheetml/2017/richdata2" ref="A2:C16">
    <sortCondition ref="B1:B16"/>
  </sortState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D007-900A-4E2C-A597-2555A7708643}">
  <dimension ref="A1:P26"/>
  <sheetViews>
    <sheetView workbookViewId="0">
      <selection activeCell="H16" sqref="H16"/>
    </sheetView>
  </sheetViews>
  <sheetFormatPr defaultRowHeight="13.8" x14ac:dyDescent="0.25"/>
  <cols>
    <col min="1" max="1" width="29.21875" customWidth="1"/>
  </cols>
  <sheetData>
    <row r="1" spans="1:16" x14ac:dyDescent="0.25">
      <c r="A1" t="s">
        <v>0</v>
      </c>
      <c r="B1" s="17" t="s">
        <v>107</v>
      </c>
      <c r="C1" s="17" t="s">
        <v>115</v>
      </c>
      <c r="D1" s="17" t="s">
        <v>127</v>
      </c>
      <c r="E1" s="17" t="s">
        <v>128</v>
      </c>
      <c r="F1" s="17" t="s">
        <v>129</v>
      </c>
      <c r="G1" s="18" t="s">
        <v>130</v>
      </c>
      <c r="H1" s="17" t="s">
        <v>126</v>
      </c>
      <c r="I1" s="17" t="s">
        <v>122</v>
      </c>
      <c r="J1" s="17" t="s">
        <v>125</v>
      </c>
      <c r="K1" s="17" t="s">
        <v>150</v>
      </c>
      <c r="L1" s="17" t="s">
        <v>151</v>
      </c>
      <c r="M1" s="19" t="s">
        <v>152</v>
      </c>
      <c r="N1" s="17" t="s">
        <v>154</v>
      </c>
      <c r="O1" s="17" t="s">
        <v>155</v>
      </c>
      <c r="P1" s="17" t="s">
        <v>156</v>
      </c>
    </row>
    <row r="2" spans="1:16" x14ac:dyDescent="0.25">
      <c r="A2" t="s">
        <v>101</v>
      </c>
      <c r="B2" s="17" t="s">
        <v>178</v>
      </c>
      <c r="C2" s="17">
        <v>72.12</v>
      </c>
      <c r="D2" s="17">
        <f t="shared" ref="D2:D21" si="0">star/C2</f>
        <v>9.2438528378628195</v>
      </c>
      <c r="E2" s="20">
        <f t="shared" ref="E2:E21" si="1">D2/$D$26</f>
        <v>1.2877449234855556E-3</v>
      </c>
      <c r="F2" s="17">
        <v>0.1</v>
      </c>
      <c r="G2" s="21">
        <f t="shared" ref="G2:G21" si="2">F2/$F$26</f>
        <v>1.0000000000000002E-3</v>
      </c>
      <c r="H2" s="17">
        <v>10000</v>
      </c>
      <c r="I2" s="17">
        <v>15</v>
      </c>
      <c r="J2" s="17">
        <f>H2/I2</f>
        <v>666.66666666666663</v>
      </c>
      <c r="K2" s="17">
        <f>C2*G2</f>
        <v>7.2120000000000017E-2</v>
      </c>
      <c r="L2" s="17"/>
      <c r="M2" s="19">
        <v>7500</v>
      </c>
      <c r="N2" s="17">
        <f>M2/K26</f>
        <v>4034.1667025259262</v>
      </c>
      <c r="O2" s="17">
        <f>N2*360</f>
        <v>1452300.0129093335</v>
      </c>
      <c r="P2" s="17">
        <f>O2/M2</f>
        <v>193.64000172124446</v>
      </c>
    </row>
    <row r="3" spans="1:16" x14ac:dyDescent="0.25">
      <c r="A3" t="s">
        <v>86</v>
      </c>
      <c r="B3" s="17" t="s">
        <v>179</v>
      </c>
      <c r="C3" s="17">
        <f>9+2.5</f>
        <v>11.5</v>
      </c>
      <c r="D3" s="17">
        <f t="shared" si="0"/>
        <v>57.971014492753618</v>
      </c>
      <c r="E3" s="20">
        <f t="shared" si="1"/>
        <v>8.0758403375459364E-3</v>
      </c>
      <c r="F3" s="17">
        <v>0.8</v>
      </c>
      <c r="G3" s="21">
        <f t="shared" si="2"/>
        <v>8.0000000000000019E-3</v>
      </c>
      <c r="H3" s="17"/>
      <c r="I3" s="17"/>
      <c r="J3" s="17"/>
      <c r="K3" s="17">
        <f>C3*G3</f>
        <v>9.2000000000000026E-2</v>
      </c>
      <c r="L3" s="17"/>
      <c r="M3" s="17"/>
      <c r="N3" s="17"/>
      <c r="O3" s="17"/>
      <c r="P3" s="17"/>
    </row>
    <row r="4" spans="1:16" x14ac:dyDescent="0.25">
      <c r="A4" t="s">
        <v>87</v>
      </c>
      <c r="B4" s="17" t="s">
        <v>180</v>
      </c>
      <c r="C4" s="17">
        <f>9+1</f>
        <v>10</v>
      </c>
      <c r="D4" s="17">
        <f t="shared" si="0"/>
        <v>66.666666666666657</v>
      </c>
      <c r="E4" s="20">
        <f t="shared" si="1"/>
        <v>9.2872163881778276E-3</v>
      </c>
      <c r="F4" s="17">
        <v>0.9</v>
      </c>
      <c r="G4" s="21">
        <f t="shared" si="2"/>
        <v>9.0000000000000011E-3</v>
      </c>
      <c r="H4" s="17"/>
      <c r="I4" s="17"/>
      <c r="J4" s="17"/>
      <c r="K4" s="17">
        <f>C4*G4</f>
        <v>9.0000000000000011E-2</v>
      </c>
      <c r="L4" s="17"/>
      <c r="M4" s="17"/>
      <c r="N4" s="17"/>
      <c r="O4" s="17"/>
      <c r="P4" s="17"/>
    </row>
    <row r="5" spans="1:16" x14ac:dyDescent="0.25">
      <c r="A5" t="s">
        <v>102</v>
      </c>
      <c r="B5" s="17">
        <v>4</v>
      </c>
      <c r="C5" s="17">
        <f>36</f>
        <v>36</v>
      </c>
      <c r="D5" s="17">
        <f t="shared" si="0"/>
        <v>18.518518518518519</v>
      </c>
      <c r="E5" s="20">
        <f t="shared" si="1"/>
        <v>2.5797823300493967E-3</v>
      </c>
      <c r="F5" s="17">
        <v>0.3</v>
      </c>
      <c r="G5" s="21">
        <f t="shared" si="2"/>
        <v>3.0000000000000005E-3</v>
      </c>
      <c r="H5" s="17"/>
      <c r="I5" s="17"/>
      <c r="J5" s="17"/>
      <c r="K5" s="17">
        <f>C5*G5</f>
        <v>0.10800000000000001</v>
      </c>
      <c r="L5" s="17"/>
      <c r="M5" s="17"/>
      <c r="N5" s="17"/>
      <c r="O5" s="17"/>
      <c r="P5" s="17"/>
    </row>
    <row r="6" spans="1:16" x14ac:dyDescent="0.25">
      <c r="A6" t="s">
        <v>103</v>
      </c>
      <c r="B6" s="17">
        <v>2</v>
      </c>
      <c r="C6" s="17">
        <f>2.5</f>
        <v>2.5</v>
      </c>
      <c r="D6" s="17">
        <f t="shared" si="0"/>
        <v>266.66666666666663</v>
      </c>
      <c r="E6" s="20">
        <f t="shared" si="1"/>
        <v>3.714886555271131E-2</v>
      </c>
      <c r="F6" s="17">
        <v>3.7</v>
      </c>
      <c r="G6" s="21">
        <f t="shared" si="2"/>
        <v>3.7000000000000005E-2</v>
      </c>
      <c r="H6" s="17"/>
      <c r="I6" s="17"/>
      <c r="J6" s="17"/>
      <c r="K6" s="17">
        <f>C6*G6</f>
        <v>9.2500000000000013E-2</v>
      </c>
      <c r="L6" s="17"/>
      <c r="M6" s="17"/>
      <c r="N6" s="17"/>
      <c r="O6" s="17"/>
      <c r="P6" s="17"/>
    </row>
    <row r="7" spans="1:16" x14ac:dyDescent="0.25">
      <c r="A7" t="s">
        <v>75</v>
      </c>
      <c r="B7" s="17">
        <v>2</v>
      </c>
      <c r="C7" s="17">
        <f>2.5</f>
        <v>2.5</v>
      </c>
      <c r="D7" s="17">
        <f t="shared" si="0"/>
        <v>266.66666666666663</v>
      </c>
      <c r="E7" s="20">
        <f t="shared" si="1"/>
        <v>3.714886555271131E-2</v>
      </c>
      <c r="F7" s="17">
        <v>3.7</v>
      </c>
      <c r="G7" s="21">
        <f t="shared" si="2"/>
        <v>3.7000000000000005E-2</v>
      </c>
      <c r="H7" s="17"/>
      <c r="I7" s="17"/>
      <c r="J7" s="17"/>
      <c r="K7" s="17">
        <f t="shared" ref="K7:K15" si="3">C7*G7</f>
        <v>9.2500000000000013E-2</v>
      </c>
      <c r="L7" s="17"/>
      <c r="M7" s="17"/>
      <c r="N7" s="17"/>
      <c r="O7" s="17"/>
      <c r="P7" s="17"/>
    </row>
    <row r="8" spans="1:16" x14ac:dyDescent="0.25">
      <c r="A8" t="s">
        <v>78</v>
      </c>
      <c r="B8" s="17">
        <v>2</v>
      </c>
      <c r="C8" s="17">
        <v>2.5</v>
      </c>
      <c r="D8" s="17">
        <f t="shared" si="0"/>
        <v>266.66666666666663</v>
      </c>
      <c r="E8" s="20">
        <f t="shared" si="1"/>
        <v>3.714886555271131E-2</v>
      </c>
      <c r="F8" s="17">
        <v>3.7</v>
      </c>
      <c r="G8" s="21">
        <f t="shared" si="2"/>
        <v>3.7000000000000005E-2</v>
      </c>
      <c r="H8" s="17"/>
      <c r="I8" s="17"/>
      <c r="J8" s="17"/>
      <c r="K8" s="17">
        <f t="shared" si="3"/>
        <v>9.2500000000000013E-2</v>
      </c>
      <c r="L8" s="17"/>
      <c r="M8" s="17"/>
      <c r="N8" s="17"/>
      <c r="O8" s="17"/>
      <c r="P8" s="17"/>
    </row>
    <row r="9" spans="1:16" x14ac:dyDescent="0.25">
      <c r="A9" t="s">
        <v>79</v>
      </c>
      <c r="B9" s="17">
        <v>4</v>
      </c>
      <c r="C9" s="17">
        <v>36</v>
      </c>
      <c r="D9" s="17">
        <f t="shared" si="0"/>
        <v>18.518518518518519</v>
      </c>
      <c r="E9" s="20">
        <f t="shared" si="1"/>
        <v>2.5797823300493967E-3</v>
      </c>
      <c r="F9" s="17">
        <v>0.3</v>
      </c>
      <c r="G9" s="21">
        <f t="shared" si="2"/>
        <v>3.0000000000000005E-3</v>
      </c>
      <c r="H9" s="17"/>
      <c r="I9" s="17"/>
      <c r="J9" s="17"/>
      <c r="K9" s="17">
        <f t="shared" si="3"/>
        <v>0.10800000000000001</v>
      </c>
      <c r="L9" s="17"/>
      <c r="M9" s="17"/>
      <c r="N9" s="17"/>
      <c r="O9" s="17"/>
      <c r="P9" s="17"/>
    </row>
    <row r="10" spans="1:16" x14ac:dyDescent="0.25">
      <c r="A10" t="s">
        <v>90</v>
      </c>
      <c r="B10" s="17">
        <v>1</v>
      </c>
      <c r="C10" s="17">
        <v>1</v>
      </c>
      <c r="D10" s="17">
        <f t="shared" si="0"/>
        <v>666.66666666666663</v>
      </c>
      <c r="E10" s="20">
        <f t="shared" si="1"/>
        <v>9.2872163881778283E-2</v>
      </c>
      <c r="F10" s="17">
        <v>9.3000000000000007</v>
      </c>
      <c r="G10" s="21">
        <f t="shared" si="2"/>
        <v>9.3000000000000027E-2</v>
      </c>
      <c r="H10" s="17"/>
      <c r="I10" s="17"/>
      <c r="J10" s="17"/>
      <c r="K10" s="17">
        <f t="shared" si="3"/>
        <v>9.3000000000000027E-2</v>
      </c>
      <c r="L10" s="17"/>
      <c r="M10" s="17"/>
      <c r="N10" s="17"/>
      <c r="O10" s="17"/>
      <c r="P10" s="17"/>
    </row>
    <row r="11" spans="1:16" x14ac:dyDescent="0.25">
      <c r="A11" t="s">
        <v>91</v>
      </c>
      <c r="B11" s="17">
        <v>2</v>
      </c>
      <c r="C11" s="17">
        <v>2.5</v>
      </c>
      <c r="D11" s="17">
        <f t="shared" si="0"/>
        <v>266.66666666666663</v>
      </c>
      <c r="E11" s="20">
        <f t="shared" si="1"/>
        <v>3.714886555271131E-2</v>
      </c>
      <c r="F11" s="17">
        <v>3.7</v>
      </c>
      <c r="G11" s="21">
        <f t="shared" si="2"/>
        <v>3.7000000000000005E-2</v>
      </c>
      <c r="H11" s="17"/>
      <c r="I11" s="17"/>
      <c r="J11" s="17"/>
      <c r="K11" s="17">
        <f t="shared" si="3"/>
        <v>9.2500000000000013E-2</v>
      </c>
      <c r="L11" s="17"/>
      <c r="M11" s="17"/>
      <c r="N11" s="17"/>
      <c r="O11" s="17"/>
      <c r="P11" s="17"/>
    </row>
    <row r="12" spans="1:16" x14ac:dyDescent="0.25">
      <c r="A12" t="s">
        <v>74</v>
      </c>
      <c r="B12" s="17">
        <v>1</v>
      </c>
      <c r="C12" s="17">
        <v>1</v>
      </c>
      <c r="D12" s="17">
        <f t="shared" si="0"/>
        <v>666.66666666666663</v>
      </c>
      <c r="E12" s="20">
        <f t="shared" si="1"/>
        <v>9.2872163881778283E-2</v>
      </c>
      <c r="F12" s="17">
        <v>9.3000000000000007</v>
      </c>
      <c r="G12" s="21">
        <f t="shared" si="2"/>
        <v>9.3000000000000027E-2</v>
      </c>
      <c r="H12" s="17"/>
      <c r="I12" s="17"/>
      <c r="J12" s="17"/>
      <c r="K12" s="17">
        <f t="shared" si="3"/>
        <v>9.3000000000000027E-2</v>
      </c>
      <c r="L12" s="17"/>
      <c r="M12" s="17"/>
      <c r="N12" s="17"/>
      <c r="O12" s="17"/>
      <c r="P12" s="17"/>
    </row>
    <row r="13" spans="1:16" x14ac:dyDescent="0.25">
      <c r="A13" t="s">
        <v>92</v>
      </c>
      <c r="B13" s="17">
        <v>1</v>
      </c>
      <c r="C13" s="17">
        <v>1</v>
      </c>
      <c r="D13" s="17">
        <f t="shared" si="0"/>
        <v>666.66666666666663</v>
      </c>
      <c r="E13" s="20">
        <f t="shared" si="1"/>
        <v>9.2872163881778283E-2</v>
      </c>
      <c r="F13" s="17">
        <v>9.3000000000000007</v>
      </c>
      <c r="G13" s="21">
        <f t="shared" si="2"/>
        <v>9.3000000000000027E-2</v>
      </c>
      <c r="H13" s="17"/>
      <c r="I13" s="17"/>
      <c r="J13" s="17"/>
      <c r="K13" s="17">
        <f t="shared" si="3"/>
        <v>9.3000000000000027E-2</v>
      </c>
      <c r="L13" s="17"/>
      <c r="M13" s="17"/>
      <c r="N13" s="17"/>
      <c r="O13" s="17"/>
      <c r="P13" s="17"/>
    </row>
    <row r="14" spans="1:16" x14ac:dyDescent="0.25">
      <c r="A14" t="s">
        <v>77</v>
      </c>
      <c r="B14" s="17">
        <v>1</v>
      </c>
      <c r="C14" s="17">
        <v>1</v>
      </c>
      <c r="D14" s="17">
        <f t="shared" si="0"/>
        <v>666.66666666666663</v>
      </c>
      <c r="E14" s="20">
        <f t="shared" si="1"/>
        <v>9.2872163881778283E-2</v>
      </c>
      <c r="F14" s="17">
        <v>9.3000000000000007</v>
      </c>
      <c r="G14" s="21">
        <f t="shared" si="2"/>
        <v>9.3000000000000027E-2</v>
      </c>
      <c r="H14" s="17"/>
      <c r="I14" s="17"/>
      <c r="J14" s="17"/>
      <c r="K14" s="17">
        <f t="shared" si="3"/>
        <v>9.3000000000000027E-2</v>
      </c>
      <c r="L14" s="17"/>
      <c r="M14" s="17"/>
      <c r="N14" s="17"/>
      <c r="O14" s="17"/>
      <c r="P14" s="17"/>
    </row>
    <row r="15" spans="1:16" x14ac:dyDescent="0.25">
      <c r="A15" t="s">
        <v>89</v>
      </c>
      <c r="B15" s="17">
        <v>1</v>
      </c>
      <c r="C15" s="17">
        <v>1</v>
      </c>
      <c r="D15" s="17">
        <f t="shared" si="0"/>
        <v>666.66666666666663</v>
      </c>
      <c r="E15" s="20">
        <f t="shared" si="1"/>
        <v>9.2872163881778283E-2</v>
      </c>
      <c r="F15" s="17">
        <v>9.3000000000000007</v>
      </c>
      <c r="G15" s="21">
        <f t="shared" si="2"/>
        <v>9.3000000000000027E-2</v>
      </c>
      <c r="H15" s="17"/>
      <c r="I15" s="17"/>
      <c r="J15" s="17"/>
      <c r="K15" s="17">
        <f t="shared" si="3"/>
        <v>9.3000000000000027E-2</v>
      </c>
      <c r="L15" s="17"/>
      <c r="M15" s="17"/>
      <c r="N15" s="17"/>
      <c r="O15" s="17"/>
      <c r="P15" s="17"/>
    </row>
    <row r="16" spans="1:16" x14ac:dyDescent="0.25">
      <c r="A16" t="s">
        <v>181</v>
      </c>
      <c r="B16" s="17">
        <v>3</v>
      </c>
      <c r="C16" s="17">
        <v>9</v>
      </c>
      <c r="D16" s="17">
        <f t="shared" si="0"/>
        <v>74.074074074074076</v>
      </c>
      <c r="E16" s="20">
        <f t="shared" si="1"/>
        <v>1.0319129320197587E-2</v>
      </c>
      <c r="F16" s="17">
        <v>1</v>
      </c>
      <c r="G16" s="21">
        <f t="shared" si="2"/>
        <v>1.0000000000000002E-2</v>
      </c>
      <c r="K16" s="17">
        <f t="shared" ref="K16:K21" si="4">C16*G16</f>
        <v>9.0000000000000024E-2</v>
      </c>
    </row>
    <row r="17" spans="1:12" x14ac:dyDescent="0.25">
      <c r="A17" t="s">
        <v>182</v>
      </c>
      <c r="B17" s="17">
        <v>2</v>
      </c>
      <c r="C17" s="17">
        <v>2.5</v>
      </c>
      <c r="D17" s="17">
        <f t="shared" si="0"/>
        <v>266.66666666666663</v>
      </c>
      <c r="E17" s="20">
        <f t="shared" si="1"/>
        <v>3.714886555271131E-2</v>
      </c>
      <c r="F17" s="17">
        <v>3.7</v>
      </c>
      <c r="G17" s="21">
        <f t="shared" si="2"/>
        <v>3.7000000000000005E-2</v>
      </c>
      <c r="K17" s="17">
        <f t="shared" si="4"/>
        <v>9.2500000000000013E-2</v>
      </c>
    </row>
    <row r="18" spans="1:12" x14ac:dyDescent="0.25">
      <c r="A18" t="s">
        <v>183</v>
      </c>
      <c r="B18" s="17">
        <v>1</v>
      </c>
      <c r="C18" s="17">
        <v>1</v>
      </c>
      <c r="D18" s="17">
        <f t="shared" si="0"/>
        <v>666.66666666666663</v>
      </c>
      <c r="E18" s="20">
        <f t="shared" si="1"/>
        <v>9.2872163881778283E-2</v>
      </c>
      <c r="F18" s="17">
        <v>9.3000000000000007</v>
      </c>
      <c r="G18" s="21">
        <f t="shared" si="2"/>
        <v>9.3000000000000027E-2</v>
      </c>
      <c r="K18" s="17">
        <f t="shared" si="4"/>
        <v>9.3000000000000027E-2</v>
      </c>
    </row>
    <row r="19" spans="1:12" x14ac:dyDescent="0.25">
      <c r="A19" t="s">
        <v>184</v>
      </c>
      <c r="B19" s="17">
        <v>1</v>
      </c>
      <c r="C19" s="17">
        <v>1</v>
      </c>
      <c r="D19" s="17">
        <f t="shared" si="0"/>
        <v>666.66666666666663</v>
      </c>
      <c r="E19" s="20">
        <f t="shared" si="1"/>
        <v>9.2872163881778283E-2</v>
      </c>
      <c r="F19" s="17">
        <v>9.3000000000000007</v>
      </c>
      <c r="G19" s="21">
        <f t="shared" si="2"/>
        <v>9.3000000000000027E-2</v>
      </c>
      <c r="K19" s="17">
        <f t="shared" si="4"/>
        <v>9.3000000000000027E-2</v>
      </c>
    </row>
    <row r="20" spans="1:12" x14ac:dyDescent="0.25">
      <c r="A20" t="s">
        <v>185</v>
      </c>
      <c r="B20" s="17">
        <v>1</v>
      </c>
      <c r="C20" s="17">
        <v>1</v>
      </c>
      <c r="D20" s="17">
        <f t="shared" si="0"/>
        <v>666.66666666666663</v>
      </c>
      <c r="E20" s="20">
        <f t="shared" si="1"/>
        <v>9.2872163881778283E-2</v>
      </c>
      <c r="F20" s="17">
        <v>9.3000000000000007</v>
      </c>
      <c r="G20" s="21">
        <f t="shared" si="2"/>
        <v>9.3000000000000027E-2</v>
      </c>
      <c r="K20" s="17">
        <f t="shared" si="4"/>
        <v>9.3000000000000027E-2</v>
      </c>
    </row>
    <row r="21" spans="1:12" x14ac:dyDescent="0.25">
      <c r="A21" t="s">
        <v>186</v>
      </c>
      <c r="B21" s="17">
        <v>2</v>
      </c>
      <c r="C21" s="17">
        <v>2.5</v>
      </c>
      <c r="D21" s="17">
        <f t="shared" si="0"/>
        <v>266.66666666666663</v>
      </c>
      <c r="E21" s="20">
        <f t="shared" si="1"/>
        <v>3.714886555271131E-2</v>
      </c>
      <c r="F21" s="17">
        <v>3.7</v>
      </c>
      <c r="G21" s="21">
        <f t="shared" si="2"/>
        <v>3.7000000000000005E-2</v>
      </c>
      <c r="K21" s="17">
        <f t="shared" si="4"/>
        <v>9.2500000000000013E-2</v>
      </c>
    </row>
    <row r="26" spans="1:12" x14ac:dyDescent="0.25">
      <c r="C26">
        <f>SUM(C2:C21)</f>
        <v>197.62</v>
      </c>
      <c r="D26">
        <f>SUM(D2:D21)</f>
        <v>7178.3259784417287</v>
      </c>
      <c r="E26" s="2">
        <f>SUM(E2:E21)</f>
        <v>1</v>
      </c>
      <c r="F26">
        <f>SUM(F2:F21)</f>
        <v>99.999999999999986</v>
      </c>
      <c r="G26" s="14">
        <f>SUM(G2:G21)</f>
        <v>1</v>
      </c>
      <c r="K26" s="15">
        <f>SUM(K2:K21)</f>
        <v>1.8591200000000001</v>
      </c>
      <c r="L26">
        <f>K26*2000*2</f>
        <v>7436.4800000000005</v>
      </c>
    </row>
  </sheetData>
  <sortState xmlns:xlrd2="http://schemas.microsoft.com/office/spreadsheetml/2017/richdata2" ref="A2:C16">
    <sortCondition ref="B1:B16"/>
  </sortState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456C-7C70-47BC-B4DC-968DED47E68A}">
  <dimension ref="A1:P17"/>
  <sheetViews>
    <sheetView tabSelected="1" workbookViewId="0">
      <selection activeCell="K11" sqref="K11"/>
    </sheetView>
  </sheetViews>
  <sheetFormatPr defaultRowHeight="13.8" x14ac:dyDescent="0.25"/>
  <cols>
    <col min="1" max="1" width="41.88671875" customWidth="1"/>
    <col min="2" max="2" width="16" customWidth="1"/>
    <col min="3" max="3" width="5.5546875" bestFit="1" customWidth="1"/>
    <col min="4" max="4" width="12.21875" bestFit="1" customWidth="1"/>
    <col min="5" max="7" width="9.5546875" bestFit="1" customWidth="1"/>
    <col min="8" max="8" width="6.5546875" bestFit="1" customWidth="1"/>
    <col min="9" max="9" width="9.5546875" bestFit="1" customWidth="1"/>
    <col min="10" max="11" width="12.21875" bestFit="1" customWidth="1"/>
    <col min="12" max="13" width="9.5546875" bestFit="1" customWidth="1"/>
    <col min="14" max="16" width="12.21875" bestFit="1" customWidth="1"/>
  </cols>
  <sheetData>
    <row r="1" spans="1:16" x14ac:dyDescent="0.25">
      <c r="A1" s="17" t="s">
        <v>0</v>
      </c>
      <c r="B1" s="17" t="s">
        <v>107</v>
      </c>
      <c r="C1" s="17" t="s">
        <v>115</v>
      </c>
      <c r="D1" s="17" t="s">
        <v>127</v>
      </c>
      <c r="E1" s="17" t="s">
        <v>128</v>
      </c>
      <c r="F1" s="17" t="s">
        <v>129</v>
      </c>
      <c r="G1" s="18" t="s">
        <v>130</v>
      </c>
      <c r="H1" s="17" t="s">
        <v>126</v>
      </c>
      <c r="I1" s="17" t="s">
        <v>122</v>
      </c>
      <c r="J1" s="17" t="s">
        <v>125</v>
      </c>
      <c r="K1" s="17" t="s">
        <v>150</v>
      </c>
      <c r="L1" s="17" t="s">
        <v>151</v>
      </c>
      <c r="M1" s="19" t="s">
        <v>152</v>
      </c>
      <c r="N1" s="17" t="s">
        <v>154</v>
      </c>
      <c r="O1" s="17" t="s">
        <v>155</v>
      </c>
      <c r="P1" s="17" t="s">
        <v>156</v>
      </c>
    </row>
    <row r="2" spans="1:16" x14ac:dyDescent="0.25">
      <c r="A2" s="17" t="s">
        <v>95</v>
      </c>
      <c r="B2" s="17" t="s">
        <v>167</v>
      </c>
      <c r="C2" s="17">
        <f>9+9+36</f>
        <v>54</v>
      </c>
      <c r="D2" s="17">
        <f t="shared" ref="D2:D15" si="0">star/C2</f>
        <v>12.345679012345679</v>
      </c>
      <c r="E2" s="20">
        <f t="shared" ref="E2:E15" si="1">D2/$D$17</f>
        <v>9.5465957556547715E-2</v>
      </c>
      <c r="F2" s="17">
        <v>9.5</v>
      </c>
      <c r="G2" s="21">
        <f t="shared" ref="G2:G15" si="2">F2/$F$17</f>
        <v>9.5000000000000001E-2</v>
      </c>
      <c r="H2" s="17">
        <v>10000</v>
      </c>
      <c r="I2" s="17">
        <v>15</v>
      </c>
      <c r="J2" s="17">
        <f>H2/I2</f>
        <v>666.66666666666663</v>
      </c>
      <c r="K2" s="17">
        <f>C2*G2</f>
        <v>5.13</v>
      </c>
      <c r="L2" s="17"/>
      <c r="M2" s="19">
        <v>280000</v>
      </c>
      <c r="N2" s="17">
        <f>M2/K17</f>
        <v>3882.3105293807716</v>
      </c>
      <c r="O2" s="17">
        <f>N2*360</f>
        <v>1397631.7905770778</v>
      </c>
      <c r="P2" s="17">
        <f>O2/M2</f>
        <v>4.9915421092038494</v>
      </c>
    </row>
    <row r="3" spans="1:16" x14ac:dyDescent="0.25">
      <c r="A3" s="17" t="s">
        <v>94</v>
      </c>
      <c r="B3" s="17" t="s">
        <v>168</v>
      </c>
      <c r="C3" s="17">
        <f>96+96</f>
        <v>192</v>
      </c>
      <c r="D3" s="17">
        <f t="shared" si="0"/>
        <v>3.4722222222222219</v>
      </c>
      <c r="E3" s="20">
        <f t="shared" si="1"/>
        <v>2.6849800562779046E-2</v>
      </c>
      <c r="F3" s="17">
        <v>2.6</v>
      </c>
      <c r="G3" s="21">
        <f t="shared" si="2"/>
        <v>2.6000000000000002E-2</v>
      </c>
      <c r="H3" s="17"/>
      <c r="I3" s="17"/>
      <c r="J3" s="17"/>
      <c r="K3" s="17">
        <f>C3*G3</f>
        <v>4.9920000000000009</v>
      </c>
      <c r="L3" s="17"/>
      <c r="M3" s="17"/>
      <c r="N3" s="17"/>
      <c r="O3" s="17"/>
      <c r="P3" s="17"/>
    </row>
    <row r="4" spans="1:16" x14ac:dyDescent="0.25">
      <c r="A4" s="17" t="s">
        <v>100</v>
      </c>
      <c r="B4" s="17" t="s">
        <v>169</v>
      </c>
      <c r="C4" s="17">
        <f>9+36+9</f>
        <v>54</v>
      </c>
      <c r="D4" s="17">
        <f t="shared" si="0"/>
        <v>12.345679012345679</v>
      </c>
      <c r="E4" s="20">
        <f t="shared" si="1"/>
        <v>9.5465957556547715E-2</v>
      </c>
      <c r="F4" s="17">
        <v>9.5</v>
      </c>
      <c r="G4" s="21">
        <f t="shared" si="2"/>
        <v>9.5000000000000001E-2</v>
      </c>
      <c r="H4" s="17"/>
      <c r="I4" s="17"/>
      <c r="J4" s="17"/>
      <c r="K4" s="17">
        <f>C4*G4</f>
        <v>5.13</v>
      </c>
      <c r="L4" s="17"/>
      <c r="M4" s="17"/>
      <c r="N4" s="17"/>
      <c r="O4" s="17"/>
      <c r="P4" s="17"/>
    </row>
    <row r="5" spans="1:16" x14ac:dyDescent="0.25">
      <c r="A5" s="17" t="s">
        <v>96</v>
      </c>
      <c r="B5" s="17" t="s">
        <v>170</v>
      </c>
      <c r="C5" s="17">
        <f>36+36</f>
        <v>72</v>
      </c>
      <c r="D5" s="17">
        <f t="shared" si="0"/>
        <v>9.2592592592592595</v>
      </c>
      <c r="E5" s="20">
        <f t="shared" si="1"/>
        <v>7.1599468167410793E-2</v>
      </c>
      <c r="F5" s="17">
        <v>7.2</v>
      </c>
      <c r="G5" s="21">
        <f t="shared" si="2"/>
        <v>7.2000000000000008E-2</v>
      </c>
      <c r="H5" s="17"/>
      <c r="I5" s="17"/>
      <c r="J5" s="17"/>
      <c r="K5" s="17">
        <f>C5*G5</f>
        <v>5.1840000000000011</v>
      </c>
      <c r="L5" s="17"/>
      <c r="M5" s="17"/>
      <c r="N5" s="17"/>
      <c r="O5" s="17"/>
      <c r="P5" s="17"/>
    </row>
    <row r="6" spans="1:16" x14ac:dyDescent="0.25">
      <c r="A6" s="17" t="s">
        <v>171</v>
      </c>
      <c r="B6" s="17" t="s">
        <v>172</v>
      </c>
      <c r="C6" s="17">
        <f>96+2.5+1</f>
        <v>99.5</v>
      </c>
      <c r="D6" s="17">
        <f t="shared" si="0"/>
        <v>6.7001675041876041</v>
      </c>
      <c r="E6" s="20">
        <f t="shared" si="1"/>
        <v>5.1810670432699261E-2</v>
      </c>
      <c r="F6" s="17">
        <v>5.2</v>
      </c>
      <c r="G6" s="21">
        <f t="shared" si="2"/>
        <v>5.2000000000000005E-2</v>
      </c>
      <c r="H6" s="17"/>
      <c r="I6" s="17"/>
      <c r="J6" s="17"/>
      <c r="K6" s="17">
        <f>C6*G6</f>
        <v>5.1740000000000004</v>
      </c>
      <c r="L6" s="17"/>
      <c r="M6" s="17"/>
      <c r="N6" s="17"/>
      <c r="O6" s="17"/>
      <c r="P6" s="17"/>
    </row>
    <row r="7" spans="1:16" x14ac:dyDescent="0.25">
      <c r="A7" s="17" t="s">
        <v>99</v>
      </c>
      <c r="B7" s="17" t="s">
        <v>173</v>
      </c>
      <c r="C7" s="17">
        <f>2.5+96</f>
        <v>98.5</v>
      </c>
      <c r="D7" s="17">
        <f t="shared" si="0"/>
        <v>6.7681895093062598</v>
      </c>
      <c r="E7" s="20">
        <f t="shared" si="1"/>
        <v>5.2336667086838339E-2</v>
      </c>
      <c r="F7" s="17">
        <v>5.2</v>
      </c>
      <c r="G7" s="21">
        <f t="shared" si="2"/>
        <v>5.2000000000000005E-2</v>
      </c>
      <c r="H7" s="17"/>
      <c r="I7" s="17"/>
      <c r="J7" s="17"/>
      <c r="K7" s="17">
        <f t="shared" ref="K7:K15" si="3">C7*G7</f>
        <v>5.1220000000000008</v>
      </c>
      <c r="L7" s="17"/>
      <c r="M7" s="17"/>
      <c r="N7" s="17"/>
      <c r="O7" s="17"/>
      <c r="P7" s="17"/>
    </row>
    <row r="8" spans="1:16" x14ac:dyDescent="0.25">
      <c r="A8" s="17" t="s">
        <v>98</v>
      </c>
      <c r="B8" s="17" t="s">
        <v>174</v>
      </c>
      <c r="C8" s="17">
        <f>9*4+36</f>
        <v>72</v>
      </c>
      <c r="D8" s="17">
        <f t="shared" si="0"/>
        <v>9.2592592592592595</v>
      </c>
      <c r="E8" s="20">
        <f t="shared" si="1"/>
        <v>7.1599468167410793E-2</v>
      </c>
      <c r="F8" s="17">
        <v>7.2</v>
      </c>
      <c r="G8" s="21">
        <f t="shared" si="2"/>
        <v>7.2000000000000008E-2</v>
      </c>
      <c r="H8" s="17"/>
      <c r="I8" s="17"/>
      <c r="J8" s="17"/>
      <c r="K8" s="17">
        <f t="shared" si="3"/>
        <v>5.1840000000000011</v>
      </c>
      <c r="L8" s="17"/>
      <c r="M8" s="17"/>
      <c r="N8" s="17"/>
      <c r="O8" s="17"/>
      <c r="P8" s="17"/>
    </row>
    <row r="9" spans="1:16" x14ac:dyDescent="0.25">
      <c r="A9" s="17" t="s">
        <v>176</v>
      </c>
      <c r="B9" s="17" t="s">
        <v>177</v>
      </c>
      <c r="C9" s="17">
        <f>1+1+96</f>
        <v>98</v>
      </c>
      <c r="D9" s="17">
        <f t="shared" si="0"/>
        <v>6.8027210884353737</v>
      </c>
      <c r="E9" s="20">
        <f t="shared" si="1"/>
        <v>5.2603690898505882E-2</v>
      </c>
      <c r="F9" s="17">
        <v>5.3</v>
      </c>
      <c r="G9" s="21">
        <f t="shared" si="2"/>
        <v>5.2999999999999999E-2</v>
      </c>
      <c r="H9" s="17"/>
      <c r="I9" s="17"/>
      <c r="J9" s="17"/>
      <c r="K9" s="17">
        <f t="shared" si="3"/>
        <v>5.194</v>
      </c>
      <c r="L9" s="17"/>
      <c r="M9" s="17"/>
      <c r="N9" s="17"/>
      <c r="O9" s="17"/>
      <c r="P9" s="17"/>
    </row>
    <row r="10" spans="1:16" x14ac:dyDescent="0.25">
      <c r="A10" s="17" t="s">
        <v>88</v>
      </c>
      <c r="B10" s="17" t="s">
        <v>175</v>
      </c>
      <c r="C10" s="17">
        <f>96+1</f>
        <v>97</v>
      </c>
      <c r="D10" s="17">
        <f t="shared" si="0"/>
        <v>6.8728522336769755</v>
      </c>
      <c r="E10" s="20">
        <f t="shared" si="1"/>
        <v>5.3145996990243055E-2</v>
      </c>
      <c r="F10" s="17">
        <v>5.3</v>
      </c>
      <c r="G10" s="21">
        <f t="shared" si="2"/>
        <v>5.2999999999999999E-2</v>
      </c>
      <c r="H10" s="17"/>
      <c r="I10" s="17"/>
      <c r="J10" s="17"/>
      <c r="K10" s="17">
        <f t="shared" si="3"/>
        <v>5.141</v>
      </c>
      <c r="L10" s="17"/>
      <c r="M10" s="17"/>
      <c r="N10" s="17"/>
      <c r="O10" s="17"/>
      <c r="P10" s="17"/>
    </row>
    <row r="11" spans="1:16" x14ac:dyDescent="0.25">
      <c r="A11" s="17" t="s">
        <v>162</v>
      </c>
      <c r="B11" s="17" t="s">
        <v>163</v>
      </c>
      <c r="C11" s="17">
        <f>4*36+1*9</f>
        <v>153</v>
      </c>
      <c r="D11" s="17">
        <f t="shared" si="0"/>
        <v>4.3572984749455337</v>
      </c>
      <c r="E11" s="20">
        <f t="shared" si="1"/>
        <v>3.3693867372899193E-2</v>
      </c>
      <c r="F11" s="17">
        <v>3.4</v>
      </c>
      <c r="G11" s="21">
        <f t="shared" si="2"/>
        <v>3.4000000000000002E-2</v>
      </c>
      <c r="H11" s="17"/>
      <c r="I11" s="17"/>
      <c r="J11" s="17"/>
      <c r="K11" s="17">
        <f t="shared" si="3"/>
        <v>5.202</v>
      </c>
      <c r="L11" s="17"/>
      <c r="M11" s="17"/>
      <c r="N11" s="17"/>
      <c r="O11" s="17"/>
      <c r="P11" s="17"/>
    </row>
    <row r="12" spans="1:16" x14ac:dyDescent="0.25">
      <c r="A12" s="17" t="s">
        <v>76</v>
      </c>
      <c r="B12" s="17" t="s">
        <v>164</v>
      </c>
      <c r="C12" s="17">
        <f>4*36</f>
        <v>144</v>
      </c>
      <c r="D12" s="17">
        <f t="shared" si="0"/>
        <v>4.6296296296296298</v>
      </c>
      <c r="E12" s="20">
        <f t="shared" si="1"/>
        <v>3.5799734083705397E-2</v>
      </c>
      <c r="F12" s="17">
        <v>3.6</v>
      </c>
      <c r="G12" s="21">
        <f t="shared" si="2"/>
        <v>3.6000000000000004E-2</v>
      </c>
      <c r="H12" s="17"/>
      <c r="I12" s="17"/>
      <c r="J12" s="17"/>
      <c r="K12" s="17">
        <f t="shared" si="3"/>
        <v>5.1840000000000011</v>
      </c>
      <c r="L12" s="17"/>
      <c r="M12" s="17"/>
      <c r="N12" s="17"/>
      <c r="O12" s="17"/>
      <c r="P12" s="17"/>
    </row>
    <row r="13" spans="1:16" x14ac:dyDescent="0.25">
      <c r="A13" s="17" t="s">
        <v>80</v>
      </c>
      <c r="B13" s="17" t="s">
        <v>165</v>
      </c>
      <c r="C13" s="17">
        <f>1+2.5+36</f>
        <v>39.5</v>
      </c>
      <c r="D13" s="17">
        <f t="shared" si="0"/>
        <v>16.877637130801688</v>
      </c>
      <c r="E13" s="20">
        <f t="shared" si="1"/>
        <v>0.13051042298869814</v>
      </c>
      <c r="F13" s="17">
        <v>13</v>
      </c>
      <c r="G13" s="21">
        <f t="shared" si="2"/>
        <v>0.13</v>
      </c>
      <c r="H13" s="17"/>
      <c r="I13" s="17"/>
      <c r="J13" s="17"/>
      <c r="K13" s="17">
        <f t="shared" si="3"/>
        <v>5.1349999999999998</v>
      </c>
      <c r="L13" s="17"/>
      <c r="M13" s="17"/>
      <c r="N13" s="17"/>
      <c r="O13" s="17"/>
      <c r="P13" s="17"/>
    </row>
    <row r="14" spans="1:16" x14ac:dyDescent="0.25">
      <c r="A14" s="17" t="s">
        <v>93</v>
      </c>
      <c r="B14" s="17" t="s">
        <v>166</v>
      </c>
      <c r="C14" s="17">
        <f>9+36</f>
        <v>45</v>
      </c>
      <c r="D14" s="17">
        <f t="shared" si="0"/>
        <v>14.814814814814813</v>
      </c>
      <c r="E14" s="20">
        <f t="shared" si="1"/>
        <v>0.11455914906785725</v>
      </c>
      <c r="F14" s="17">
        <v>11.5</v>
      </c>
      <c r="G14" s="21">
        <f t="shared" si="2"/>
        <v>0.115</v>
      </c>
      <c r="H14" s="17"/>
      <c r="I14" s="17"/>
      <c r="J14" s="17"/>
      <c r="K14" s="17">
        <f t="shared" si="3"/>
        <v>5.1749999999999998</v>
      </c>
      <c r="L14" s="17"/>
      <c r="M14" s="17"/>
      <c r="N14" s="17"/>
      <c r="O14" s="17"/>
      <c r="P14" s="17"/>
    </row>
    <row r="15" spans="1:16" x14ac:dyDescent="0.25">
      <c r="A15" s="17" t="s">
        <v>97</v>
      </c>
      <c r="B15" s="17" t="s">
        <v>166</v>
      </c>
      <c r="C15" s="17">
        <v>45</v>
      </c>
      <c r="D15" s="17">
        <f t="shared" si="0"/>
        <v>14.814814814814813</v>
      </c>
      <c r="E15" s="20">
        <f t="shared" si="1"/>
        <v>0.11455914906785725</v>
      </c>
      <c r="F15" s="17">
        <v>11.5</v>
      </c>
      <c r="G15" s="21">
        <f t="shared" si="2"/>
        <v>0.115</v>
      </c>
      <c r="H15" s="17"/>
      <c r="I15" s="17"/>
      <c r="J15" s="17"/>
      <c r="K15" s="17">
        <f t="shared" si="3"/>
        <v>5.1749999999999998</v>
      </c>
      <c r="L15" s="17"/>
      <c r="M15" s="17"/>
      <c r="N15" s="17"/>
      <c r="O15" s="17"/>
      <c r="P15" s="17"/>
    </row>
    <row r="16" spans="1:16" x14ac:dyDescent="0.25">
      <c r="E16" s="2"/>
      <c r="G16" s="14"/>
    </row>
    <row r="17" spans="3:12" x14ac:dyDescent="0.25">
      <c r="C17">
        <f>SUM(C2:C16)</f>
        <v>1263.5</v>
      </c>
      <c r="D17">
        <f>SUM(D2:D16)</f>
        <v>129.32022396604481</v>
      </c>
      <c r="E17" s="2">
        <f>SUM(E2:E16)</f>
        <v>0.99999999999999978</v>
      </c>
      <c r="F17">
        <f>SUM(F2:F16)</f>
        <v>100</v>
      </c>
      <c r="G17" s="14">
        <f>SUM(G2:G16)</f>
        <v>1.0000000000000002</v>
      </c>
      <c r="K17" s="15">
        <f>SUM(K2:K16)</f>
        <v>72.122</v>
      </c>
      <c r="L17">
        <f>K17*2000*2</f>
        <v>288488</v>
      </c>
    </row>
  </sheetData>
  <sortState xmlns:xlrd2="http://schemas.microsoft.com/office/spreadsheetml/2017/richdata2" ref="A2:C16">
    <sortCondition ref="B1:B16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动漫游戏蛋</vt:lpstr>
      <vt:lpstr>杜鹃花蛋</vt:lpstr>
      <vt:lpstr>透明玻璃</vt:lpstr>
      <vt:lpstr>粉红萌萌</vt:lpstr>
      <vt:lpstr>皮革背包</vt:lpstr>
      <vt:lpstr>恶搞趣味</vt:lpstr>
      <vt:lpstr>沙滩水桶</vt:lpstr>
      <vt:lpstr>普通装扮</vt:lpstr>
      <vt:lpstr>高级装扮</vt:lpstr>
      <vt:lpstr>酷爽冰块</vt:lpstr>
      <vt:lpstr>夏日虫鸣</vt:lpstr>
      <vt:lpstr>羊毛发型</vt:lpstr>
      <vt:lpstr>星级</vt:lpstr>
      <vt:lpstr>签到蛋</vt:lpstr>
      <vt:lpstr>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 tree</dc:creator>
  <cp:lastModifiedBy>chicken tree</cp:lastModifiedBy>
  <dcterms:created xsi:type="dcterms:W3CDTF">2015-06-05T18:17:20Z</dcterms:created>
  <dcterms:modified xsi:type="dcterms:W3CDTF">2024-01-17T14:13:50Z</dcterms:modified>
</cp:coreProperties>
</file>