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126"/>
  <workbookPr/>
  <mc:AlternateContent xmlns:mc="http://schemas.openxmlformats.org/markup-compatibility/2006">
    <mc:Choice Requires="x15">
      <x15ac:absPath xmlns:x15ac="http://schemas.microsoft.com/office/spreadsheetml/2010/11/ac" url="C:\Users\树上的小肥鸡\Desktop\"/>
    </mc:Choice>
  </mc:AlternateContent>
  <xr:revisionPtr revIDLastSave="0" documentId="13_ncr:1_{6F3641B9-B888-4699-8AC5-FC4455440DB6}" xr6:coauthVersionLast="47" xr6:coauthVersionMax="47" xr10:uidLastSave="{00000000-0000-0000-0000-000000000000}"/>
  <bookViews>
    <workbookView xWindow="22932" yWindow="-108" windowWidth="23256" windowHeight="12456" activeTab="7" xr2:uid="{00000000-000D-0000-FFFF-FFFF00000000}"/>
  </bookViews>
  <sheets>
    <sheet name="剑" sheetId="3" r:id="rId1"/>
    <sheet name="镐" sheetId="6" r:id="rId2"/>
    <sheet name="斧" sheetId="7" r:id="rId3"/>
    <sheet name="锹" sheetId="8" r:id="rId4"/>
    <sheet name="锄" sheetId="9" r:id="rId5"/>
    <sheet name="防具" sheetId="10" r:id="rId6"/>
    <sheet name="盾牌" sheetId="14" r:id="rId7"/>
    <sheet name="副本装备" sheetId="15" r:id="rId8"/>
    <sheet name="旧版装备" sheetId="16" r:id="rId9"/>
    <sheet name="弓" sheetId="11" r:id="rId10"/>
    <sheet name="三叉戟" sheetId="13" r:id="rId11"/>
    <sheet name="Sheet1" sheetId="4" state="hidden" r:id="rId1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14" i="15" l="1"/>
  <c r="L14" i="15"/>
  <c r="Q14" i="15"/>
  <c r="P14" i="15"/>
  <c r="L7" i="16"/>
  <c r="P7" i="16"/>
  <c r="Q7" i="16"/>
  <c r="O6" i="16"/>
  <c r="O7" i="16"/>
  <c r="L6" i="16"/>
  <c r="Q6" i="16"/>
  <c r="P6" i="16"/>
  <c r="Q5" i="16"/>
  <c r="P5" i="16"/>
  <c r="L5" i="16"/>
  <c r="O5" i="16" s="1"/>
  <c r="Q4" i="16"/>
  <c r="P4" i="16"/>
  <c r="O4" i="16"/>
  <c r="L4" i="16"/>
  <c r="Q3" i="16"/>
  <c r="P3" i="16"/>
  <c r="L3" i="16"/>
  <c r="O3" i="16" s="1"/>
  <c r="Q2" i="16"/>
  <c r="P2" i="16"/>
  <c r="O2" i="16"/>
  <c r="L2" i="16"/>
  <c r="O13" i="15"/>
  <c r="L13" i="15"/>
  <c r="Q13" i="15"/>
  <c r="P13" i="15"/>
  <c r="O12" i="15"/>
  <c r="L12" i="15"/>
  <c r="Q12" i="15"/>
  <c r="P12" i="15"/>
  <c r="L11" i="15"/>
  <c r="O11" i="15"/>
  <c r="P11" i="15"/>
  <c r="Q11" i="15"/>
  <c r="Q10" i="15"/>
  <c r="P10" i="15"/>
  <c r="O10" i="15"/>
  <c r="L10" i="15"/>
  <c r="L9" i="15"/>
  <c r="O9" i="15"/>
  <c r="P9" i="15"/>
  <c r="L8" i="15"/>
  <c r="O8" i="15"/>
  <c r="P8" i="15"/>
  <c r="Q8" i="15"/>
  <c r="L7" i="15"/>
  <c r="O7" i="15"/>
  <c r="P7" i="15"/>
  <c r="Q7" i="15"/>
  <c r="L5" i="15"/>
  <c r="O5" i="15"/>
  <c r="P5" i="15"/>
  <c r="Q5" i="15"/>
  <c r="L6" i="15"/>
  <c r="O6" i="15"/>
  <c r="P6" i="15"/>
  <c r="Q6" i="15"/>
  <c r="L4" i="15"/>
  <c r="O4" i="15"/>
  <c r="P4" i="15"/>
  <c r="Q4" i="15"/>
  <c r="L3" i="15"/>
  <c r="O3" i="15"/>
  <c r="P3" i="15"/>
  <c r="Q3" i="15"/>
  <c r="P2" i="15"/>
  <c r="L2" i="15"/>
  <c r="O2" i="15" s="1"/>
  <c r="P6" i="11"/>
  <c r="P7" i="11"/>
  <c r="Q2" i="15"/>
  <c r="E2" i="3"/>
  <c r="H13" i="3"/>
  <c r="K13" i="3" s="1"/>
  <c r="J13" i="3" s="1"/>
  <c r="I13" i="3"/>
  <c r="K14" i="11"/>
  <c r="H14" i="11"/>
  <c r="J14" i="11"/>
  <c r="I14" i="11"/>
  <c r="K13" i="11"/>
  <c r="I13" i="11"/>
  <c r="J13" i="11" s="1"/>
  <c r="K12" i="3"/>
  <c r="J12" i="3" s="1"/>
  <c r="H12" i="3"/>
  <c r="K11" i="3"/>
  <c r="J11" i="3" s="1"/>
  <c r="I12" i="3"/>
  <c r="I11" i="3"/>
  <c r="I2" i="9"/>
  <c r="I2" i="8"/>
  <c r="I2" i="7"/>
  <c r="I2" i="6"/>
  <c r="I2" i="3"/>
  <c r="K2" i="3" s="1"/>
  <c r="L2" i="3" s="1"/>
  <c r="N2" i="14"/>
  <c r="M2" i="14"/>
  <c r="K2" i="14"/>
  <c r="L2" i="14" s="1"/>
  <c r="L2" i="13"/>
  <c r="O2" i="13"/>
  <c r="M2" i="13"/>
  <c r="K2" i="13"/>
  <c r="N2" i="13"/>
  <c r="O7" i="11"/>
  <c r="N7" i="11"/>
  <c r="M7" i="11"/>
  <c r="K7" i="11"/>
  <c r="E7" i="11"/>
  <c r="O3" i="11"/>
  <c r="M3" i="11"/>
  <c r="K3" i="11"/>
  <c r="N3" i="11"/>
  <c r="P3" i="11" s="1"/>
  <c r="O6" i="11"/>
  <c r="M6" i="11"/>
  <c r="K6" i="11"/>
  <c r="E6" i="11"/>
  <c r="N6" i="11" s="1"/>
  <c r="O2" i="11"/>
  <c r="M2" i="11"/>
  <c r="K2" i="11"/>
  <c r="N2" i="11"/>
  <c r="P2" i="11" s="1"/>
  <c r="N32" i="10"/>
  <c r="M32" i="10"/>
  <c r="K32" i="10"/>
  <c r="O22" i="10"/>
  <c r="O23" i="10"/>
  <c r="O24" i="10"/>
  <c r="O25" i="10"/>
  <c r="O28" i="10"/>
  <c r="O29" i="10"/>
  <c r="O30" i="10"/>
  <c r="O27" i="10"/>
  <c r="E2" i="10"/>
  <c r="N2" i="10" s="1"/>
  <c r="E3" i="10"/>
  <c r="N3" i="10" s="1"/>
  <c r="E4" i="10"/>
  <c r="E5" i="10"/>
  <c r="E7" i="10"/>
  <c r="N7" i="10" s="1"/>
  <c r="E8" i="10"/>
  <c r="E9" i="10"/>
  <c r="E10" i="10"/>
  <c r="N4" i="10"/>
  <c r="N5" i="10"/>
  <c r="N8" i="10"/>
  <c r="N9" i="10"/>
  <c r="N10" i="10"/>
  <c r="N12" i="10"/>
  <c r="N13" i="10"/>
  <c r="N14" i="10"/>
  <c r="N15" i="10"/>
  <c r="N17" i="10"/>
  <c r="N18" i="10"/>
  <c r="N19" i="10"/>
  <c r="N20" i="10"/>
  <c r="N22" i="10"/>
  <c r="N23" i="10"/>
  <c r="N24" i="10"/>
  <c r="N25" i="10"/>
  <c r="N27" i="10"/>
  <c r="N28" i="10"/>
  <c r="N29" i="10"/>
  <c r="N30" i="10"/>
  <c r="M30" i="10"/>
  <c r="K30" i="10"/>
  <c r="E30" i="10"/>
  <c r="M29" i="10"/>
  <c r="K29" i="10"/>
  <c r="E29" i="10"/>
  <c r="M28" i="10"/>
  <c r="K28" i="10"/>
  <c r="E28" i="10"/>
  <c r="M27" i="10"/>
  <c r="K27" i="10"/>
  <c r="E27" i="10"/>
  <c r="M25" i="10"/>
  <c r="K25" i="10"/>
  <c r="E25" i="10"/>
  <c r="M24" i="10"/>
  <c r="K24" i="10"/>
  <c r="E24" i="10"/>
  <c r="M23" i="10"/>
  <c r="K23" i="10"/>
  <c r="E23" i="10"/>
  <c r="M22" i="10"/>
  <c r="K22" i="10"/>
  <c r="E22" i="10"/>
  <c r="O20" i="10"/>
  <c r="M20" i="10"/>
  <c r="K20" i="10"/>
  <c r="E20" i="10"/>
  <c r="O19" i="10"/>
  <c r="M19" i="10"/>
  <c r="K19" i="10"/>
  <c r="E19" i="10"/>
  <c r="O18" i="10"/>
  <c r="M18" i="10"/>
  <c r="K18" i="10"/>
  <c r="E18" i="10"/>
  <c r="O17" i="10"/>
  <c r="M17" i="10"/>
  <c r="K17" i="10"/>
  <c r="E17" i="10"/>
  <c r="O15" i="10"/>
  <c r="M15" i="10"/>
  <c r="K15" i="10"/>
  <c r="E15" i="10"/>
  <c r="O14" i="10"/>
  <c r="M14" i="10"/>
  <c r="K14" i="10"/>
  <c r="E14" i="10"/>
  <c r="O13" i="10"/>
  <c r="M13" i="10"/>
  <c r="K13" i="10"/>
  <c r="E13" i="10"/>
  <c r="O12" i="10"/>
  <c r="M12" i="10"/>
  <c r="K12" i="10"/>
  <c r="E12" i="10"/>
  <c r="O10" i="10"/>
  <c r="M10" i="10"/>
  <c r="K10" i="10"/>
  <c r="O9" i="10"/>
  <c r="M9" i="10"/>
  <c r="K9" i="10"/>
  <c r="O8" i="10"/>
  <c r="M8" i="10"/>
  <c r="K8" i="10"/>
  <c r="O7" i="10"/>
  <c r="Q8" i="10" s="1"/>
  <c r="M7" i="10"/>
  <c r="K7" i="10"/>
  <c r="O5" i="10"/>
  <c r="M5" i="10"/>
  <c r="K5" i="10"/>
  <c r="O4" i="10"/>
  <c r="M4" i="10"/>
  <c r="K4" i="10"/>
  <c r="O3" i="10"/>
  <c r="M3" i="10"/>
  <c r="K3" i="10"/>
  <c r="O2" i="10"/>
  <c r="M2" i="10"/>
  <c r="K2" i="10"/>
  <c r="E3" i="9"/>
  <c r="E4" i="9"/>
  <c r="E5" i="9"/>
  <c r="E6" i="9"/>
  <c r="E7" i="9"/>
  <c r="N7" i="9" s="1"/>
  <c r="E2" i="9"/>
  <c r="N2" i="9" s="1"/>
  <c r="O7" i="9"/>
  <c r="M7" i="9"/>
  <c r="K7" i="9"/>
  <c r="O6" i="9"/>
  <c r="M6" i="9"/>
  <c r="K6" i="9"/>
  <c r="N6" i="9"/>
  <c r="O5" i="9"/>
  <c r="M5" i="9"/>
  <c r="K5" i="9"/>
  <c r="N5" i="9"/>
  <c r="O4" i="9"/>
  <c r="M4" i="9"/>
  <c r="K4" i="9"/>
  <c r="N4" i="9"/>
  <c r="O3" i="9"/>
  <c r="M3" i="9"/>
  <c r="K3" i="9"/>
  <c r="N3" i="9"/>
  <c r="O2" i="9"/>
  <c r="M2" i="9"/>
  <c r="K2" i="9"/>
  <c r="O7" i="8"/>
  <c r="M7" i="8"/>
  <c r="K7" i="8"/>
  <c r="E7" i="8"/>
  <c r="N7" i="8" s="1"/>
  <c r="O6" i="8"/>
  <c r="M6" i="8"/>
  <c r="K6" i="8"/>
  <c r="E6" i="8"/>
  <c r="N6" i="8" s="1"/>
  <c r="O5" i="8"/>
  <c r="M5" i="8"/>
  <c r="K5" i="8"/>
  <c r="E5" i="8"/>
  <c r="N5" i="8" s="1"/>
  <c r="O4" i="8"/>
  <c r="M4" i="8"/>
  <c r="K4" i="8"/>
  <c r="E4" i="8"/>
  <c r="N4" i="8" s="1"/>
  <c r="O3" i="8"/>
  <c r="M3" i="8"/>
  <c r="K3" i="8"/>
  <c r="E3" i="8"/>
  <c r="N3" i="8" s="1"/>
  <c r="O2" i="8"/>
  <c r="M2" i="8"/>
  <c r="K2" i="8"/>
  <c r="E2" i="8"/>
  <c r="N2" i="8" s="1"/>
  <c r="O7" i="7"/>
  <c r="M7" i="7"/>
  <c r="K7" i="7"/>
  <c r="E7" i="7"/>
  <c r="N7" i="7" s="1"/>
  <c r="O6" i="7"/>
  <c r="M6" i="7"/>
  <c r="K6" i="7"/>
  <c r="E6" i="7"/>
  <c r="N6" i="7" s="1"/>
  <c r="O5" i="7"/>
  <c r="M5" i="7"/>
  <c r="K5" i="7"/>
  <c r="E5" i="7"/>
  <c r="N5" i="7" s="1"/>
  <c r="O4" i="7"/>
  <c r="M4" i="7"/>
  <c r="K4" i="7"/>
  <c r="E4" i="7"/>
  <c r="N4" i="7" s="1"/>
  <c r="O3" i="7"/>
  <c r="M3" i="7"/>
  <c r="K3" i="7"/>
  <c r="E3" i="7"/>
  <c r="N3" i="7" s="1"/>
  <c r="O2" i="7"/>
  <c r="N2" i="7"/>
  <c r="M2" i="7"/>
  <c r="K2" i="7"/>
  <c r="E2" i="7"/>
  <c r="O7" i="6"/>
  <c r="M7" i="6"/>
  <c r="K7" i="6"/>
  <c r="E7" i="6"/>
  <c r="N7" i="6" s="1"/>
  <c r="O6" i="6"/>
  <c r="M6" i="6"/>
  <c r="K6" i="6"/>
  <c r="E6" i="6"/>
  <c r="N6" i="6" s="1"/>
  <c r="O5" i="6"/>
  <c r="M5" i="6"/>
  <c r="K5" i="6"/>
  <c r="E5" i="6"/>
  <c r="N5" i="6" s="1"/>
  <c r="O4" i="6"/>
  <c r="M4" i="6"/>
  <c r="K4" i="6"/>
  <c r="E4" i="6"/>
  <c r="N4" i="6" s="1"/>
  <c r="O3" i="6"/>
  <c r="M3" i="6"/>
  <c r="K3" i="6"/>
  <c r="E3" i="6"/>
  <c r="N3" i="6" s="1"/>
  <c r="O2" i="6"/>
  <c r="M2" i="6"/>
  <c r="K2" i="6"/>
  <c r="E2" i="6"/>
  <c r="N2" i="6" s="1"/>
  <c r="E6" i="3"/>
  <c r="N2" i="3"/>
  <c r="E4" i="3"/>
  <c r="E5" i="3"/>
  <c r="E7" i="3"/>
  <c r="N7" i="3" s="1"/>
  <c r="E3" i="3"/>
  <c r="N3" i="3" s="1"/>
  <c r="N3" i="4"/>
  <c r="M3" i="4"/>
  <c r="J3" i="4"/>
  <c r="K3" i="4" s="1"/>
  <c r="N6" i="3"/>
  <c r="N5" i="3"/>
  <c r="N4" i="3"/>
  <c r="O6" i="3"/>
  <c r="K6" i="3"/>
  <c r="L6" i="3" s="1"/>
  <c r="M6" i="3"/>
  <c r="K5" i="3"/>
  <c r="L5" i="3" s="1"/>
  <c r="M5" i="3"/>
  <c r="O5" i="3"/>
  <c r="O4" i="3"/>
  <c r="K4" i="3"/>
  <c r="L4" i="3" s="1"/>
  <c r="M4" i="3"/>
  <c r="O3" i="3"/>
  <c r="K3" i="3"/>
  <c r="L3" i="3" s="1"/>
  <c r="M3" i="3"/>
  <c r="O2" i="3"/>
  <c r="M2" i="3"/>
  <c r="O7" i="3"/>
  <c r="M7" i="3"/>
  <c r="K7" i="3"/>
  <c r="L7" i="3" s="1"/>
  <c r="L23" i="10" l="1"/>
  <c r="L8" i="10"/>
  <c r="Q3" i="10"/>
  <c r="L18" i="10"/>
  <c r="L13" i="10"/>
  <c r="L3" i="10"/>
  <c r="L28" i="10"/>
  <c r="Q28" i="10"/>
  <c r="P28" i="10"/>
  <c r="P18" i="10"/>
  <c r="Q18" i="10"/>
  <c r="Q23" i="10"/>
  <c r="P23" i="10"/>
  <c r="Q13" i="10"/>
  <c r="P13" i="10"/>
  <c r="P8" i="10"/>
  <c r="P3" i="10"/>
</calcChain>
</file>

<file path=xl/sharedStrings.xml><?xml version="1.0" encoding="utf-8"?>
<sst xmlns="http://schemas.openxmlformats.org/spreadsheetml/2006/main" count="433" uniqueCount="206">
  <si>
    <t>最大强化次数</t>
    <phoneticPr fontId="2" type="noConversion"/>
  </si>
  <si>
    <t>初始攻击</t>
    <phoneticPr fontId="2" type="noConversion"/>
  </si>
  <si>
    <t>初始攻速</t>
    <phoneticPr fontId="2" type="noConversion"/>
  </si>
  <si>
    <t>强化成功率</t>
    <phoneticPr fontId="2" type="noConversion"/>
  </si>
  <si>
    <t>材料数量</t>
    <phoneticPr fontId="2" type="noConversion"/>
  </si>
  <si>
    <t>最终攻击</t>
    <phoneticPr fontId="2" type="noConversion"/>
  </si>
  <si>
    <t>最终攻速</t>
    <phoneticPr fontId="2" type="noConversion"/>
  </si>
  <si>
    <t>预计材料(个)</t>
    <phoneticPr fontId="2" type="noConversion"/>
  </si>
  <si>
    <t>攻击增幅</t>
    <phoneticPr fontId="2" type="noConversion"/>
  </si>
  <si>
    <t>攻速增幅</t>
    <phoneticPr fontId="2" type="noConversion"/>
  </si>
  <si>
    <t>下界合金头盔</t>
    <phoneticPr fontId="2" type="noConversion"/>
  </si>
  <si>
    <t>韧性增幅</t>
    <phoneticPr fontId="2" type="noConversion"/>
  </si>
  <si>
    <t>支付硬币</t>
    <phoneticPr fontId="2" type="noConversion"/>
  </si>
  <si>
    <t>47.5个木头</t>
    <phoneticPr fontId="2" type="noConversion"/>
  </si>
  <si>
    <t>19.5组圆石</t>
    <phoneticPr fontId="2" type="noConversion"/>
  </si>
  <si>
    <t>木棍</t>
    <phoneticPr fontId="2" type="noConversion"/>
  </si>
  <si>
    <t>圆石</t>
    <phoneticPr fontId="2" type="noConversion"/>
  </si>
  <si>
    <t>铁锭</t>
    <phoneticPr fontId="2" type="noConversion"/>
  </si>
  <si>
    <t>硬币数量</t>
    <phoneticPr fontId="2" type="noConversion"/>
  </si>
  <si>
    <t>14.75组铁锭</t>
    <phoneticPr fontId="2" type="noConversion"/>
  </si>
  <si>
    <t>预计材料</t>
    <phoneticPr fontId="2" type="noConversion"/>
  </si>
  <si>
    <t>金锭</t>
    <phoneticPr fontId="2" type="noConversion"/>
  </si>
  <si>
    <t>钻石</t>
    <phoneticPr fontId="2" type="noConversion"/>
  </si>
  <si>
    <t>4.9组钻石</t>
    <phoneticPr fontId="2" type="noConversion"/>
  </si>
  <si>
    <t>下界合金锭</t>
    <phoneticPr fontId="2" type="noConversion"/>
  </si>
  <si>
    <t>14.75组金锭</t>
    <phoneticPr fontId="2" type="noConversion"/>
  </si>
  <si>
    <t>15组下界残骸+金锭</t>
    <phoneticPr fontId="2" type="noConversion"/>
  </si>
  <si>
    <t>强化材料</t>
    <phoneticPr fontId="2" type="noConversion"/>
  </si>
  <si>
    <t>原版装备</t>
    <phoneticPr fontId="2" type="noConversion"/>
  </si>
  <si>
    <t>下界可以先升级钻石到+79再继续强化到+99</t>
    <phoneticPr fontId="2" type="noConversion"/>
  </si>
  <si>
    <t>木锹</t>
  </si>
  <si>
    <t>石锹</t>
  </si>
  <si>
    <t>铁锹</t>
  </si>
  <si>
    <t>金锹</t>
  </si>
  <si>
    <t>钻石锹</t>
  </si>
  <si>
    <t>下界合金锹</t>
  </si>
  <si>
    <t>木锄</t>
  </si>
  <si>
    <t>石锄</t>
  </si>
  <si>
    <t>铁锄</t>
  </si>
  <si>
    <t>金锄</t>
  </si>
  <si>
    <t>钻石锄</t>
  </si>
  <si>
    <t>下界合金锄</t>
  </si>
  <si>
    <t>皮革帽子</t>
    <phoneticPr fontId="2" type="noConversion"/>
  </si>
  <si>
    <t>皮革外套</t>
    <phoneticPr fontId="2" type="noConversion"/>
  </si>
  <si>
    <t>皮革裤子</t>
    <phoneticPr fontId="2" type="noConversion"/>
  </si>
  <si>
    <t>皮革靴子</t>
    <phoneticPr fontId="2" type="noConversion"/>
  </si>
  <si>
    <t>初始护甲</t>
    <phoneticPr fontId="2" type="noConversion"/>
  </si>
  <si>
    <t>初始盔甲韧性</t>
    <phoneticPr fontId="2" type="noConversion"/>
  </si>
  <si>
    <t>最终护甲韧性</t>
    <phoneticPr fontId="2" type="noConversion"/>
  </si>
  <si>
    <t>血量增幅</t>
    <phoneticPr fontId="2" type="noConversion"/>
  </si>
  <si>
    <t>最终血量</t>
    <phoneticPr fontId="2" type="noConversion"/>
  </si>
  <si>
    <t>套装血量</t>
    <phoneticPr fontId="2" type="noConversion"/>
  </si>
  <si>
    <t>套装韧性</t>
    <phoneticPr fontId="2" type="noConversion"/>
  </si>
  <si>
    <t>皮革</t>
    <phoneticPr fontId="2" type="noConversion"/>
  </si>
  <si>
    <t>锁链头盔</t>
    <phoneticPr fontId="2" type="noConversion"/>
  </si>
  <si>
    <t>锁链胸甲</t>
    <phoneticPr fontId="2" type="noConversion"/>
  </si>
  <si>
    <t>锁链护腿</t>
    <phoneticPr fontId="2" type="noConversion"/>
  </si>
  <si>
    <t>锁链靴子</t>
    <phoneticPr fontId="2" type="noConversion"/>
  </si>
  <si>
    <t>铁头盔</t>
    <phoneticPr fontId="2" type="noConversion"/>
  </si>
  <si>
    <t>铁胸甲</t>
    <phoneticPr fontId="2" type="noConversion"/>
  </si>
  <si>
    <t>铁护腿</t>
    <phoneticPr fontId="2" type="noConversion"/>
  </si>
  <si>
    <t>铁靴子</t>
    <phoneticPr fontId="2" type="noConversion"/>
  </si>
  <si>
    <t>金头盔</t>
    <phoneticPr fontId="2" type="noConversion"/>
  </si>
  <si>
    <t>金胸甲</t>
    <phoneticPr fontId="2" type="noConversion"/>
  </si>
  <si>
    <t>金护腿</t>
    <phoneticPr fontId="2" type="noConversion"/>
  </si>
  <si>
    <t>金靴子</t>
    <phoneticPr fontId="2" type="noConversion"/>
  </si>
  <si>
    <t>钻石头盔</t>
    <phoneticPr fontId="2" type="noConversion"/>
  </si>
  <si>
    <t>钻石胸甲</t>
    <phoneticPr fontId="2" type="noConversion"/>
  </si>
  <si>
    <t>钻石护腿</t>
    <phoneticPr fontId="2" type="noConversion"/>
  </si>
  <si>
    <t>钻石靴子</t>
    <phoneticPr fontId="2" type="noConversion"/>
  </si>
  <si>
    <t>下界合金胸甲</t>
    <phoneticPr fontId="2" type="noConversion"/>
  </si>
  <si>
    <t>下界合金护腿</t>
    <phoneticPr fontId="2" type="noConversion"/>
  </si>
  <si>
    <t>下界合金靴子</t>
    <phoneticPr fontId="2" type="noConversion"/>
  </si>
  <si>
    <t>3.6组皮革</t>
    <phoneticPr fontId="2" type="noConversion"/>
  </si>
  <si>
    <t>8.3组铁链</t>
    <phoneticPr fontId="2" type="noConversion"/>
  </si>
  <si>
    <t>铁锭</t>
    <phoneticPr fontId="2" type="noConversion"/>
  </si>
  <si>
    <t>16组铁锭</t>
    <phoneticPr fontId="2" type="noConversion"/>
  </si>
  <si>
    <t>金锭</t>
    <phoneticPr fontId="2" type="noConversion"/>
  </si>
  <si>
    <t>16.9组金锭</t>
    <phoneticPr fontId="2" type="noConversion"/>
  </si>
  <si>
    <t>钻石</t>
    <phoneticPr fontId="2" type="noConversion"/>
  </si>
  <si>
    <t>27.1组钻石</t>
    <phoneticPr fontId="2" type="noConversion"/>
  </si>
  <si>
    <t>15组下界合金锭</t>
    <phoneticPr fontId="2" type="noConversion"/>
  </si>
  <si>
    <t>但建议先+99钻石，再锻造成下界合金</t>
    <phoneticPr fontId="2" type="noConversion"/>
  </si>
  <si>
    <t>海龟壳</t>
    <phoneticPr fontId="2" type="noConversion"/>
  </si>
  <si>
    <t>鳞甲</t>
    <phoneticPr fontId="2" type="noConversion"/>
  </si>
  <si>
    <t>4组鳞甲</t>
    <phoneticPr fontId="2" type="noConversion"/>
  </si>
  <si>
    <t>锁链</t>
    <phoneticPr fontId="2" type="noConversion"/>
  </si>
  <si>
    <t>弓</t>
    <phoneticPr fontId="2" type="noConversion"/>
  </si>
  <si>
    <t>30.2组木棍</t>
    <phoneticPr fontId="2" type="noConversion"/>
  </si>
  <si>
    <t>下界合金弓</t>
    <phoneticPr fontId="2" type="noConversion"/>
  </si>
  <si>
    <t>弩</t>
    <phoneticPr fontId="2" type="noConversion"/>
  </si>
  <si>
    <t>拓展装备（在锻造台里用合金锭升级）</t>
    <phoneticPr fontId="2" type="noConversion"/>
  </si>
  <si>
    <t>星级</t>
  </si>
  <si>
    <t>预计材料（组）</t>
    <phoneticPr fontId="2" type="noConversion"/>
  </si>
  <si>
    <t>三叉戟</t>
    <phoneticPr fontId="2" type="noConversion"/>
  </si>
  <si>
    <t>鹦鹉螺壳</t>
    <phoneticPr fontId="2" type="noConversion"/>
  </si>
  <si>
    <t>盾牌</t>
    <phoneticPr fontId="2" type="noConversion"/>
  </si>
  <si>
    <t>伤害减免</t>
    <phoneticPr fontId="2" type="noConversion"/>
  </si>
  <si>
    <t>伤害减免增幅</t>
    <phoneticPr fontId="2" type="noConversion"/>
  </si>
  <si>
    <t>力量加成</t>
    <phoneticPr fontId="2" type="noConversion"/>
  </si>
  <si>
    <t>剑之大师</t>
    <phoneticPr fontId="2" type="noConversion"/>
  </si>
  <si>
    <t>暴击伤害</t>
    <phoneticPr fontId="2" type="noConversion"/>
  </si>
  <si>
    <t>计算伤害</t>
    <phoneticPr fontId="2" type="noConversion"/>
  </si>
  <si>
    <t>技能暴击伤害</t>
    <phoneticPr fontId="2" type="noConversion"/>
  </si>
  <si>
    <t>技能暴击倍率</t>
    <phoneticPr fontId="2" type="noConversion"/>
  </si>
  <si>
    <t>宝石加成</t>
    <phoneticPr fontId="2" type="noConversion"/>
  </si>
  <si>
    <t>伤害计算</t>
    <phoneticPr fontId="2" type="noConversion"/>
  </si>
  <si>
    <t>技能等级</t>
    <phoneticPr fontId="2" type="noConversion"/>
  </si>
  <si>
    <t>武器伤害</t>
    <phoneticPr fontId="2" type="noConversion"/>
  </si>
  <si>
    <t>锋利附魔等级</t>
    <phoneticPr fontId="2" type="noConversion"/>
  </si>
  <si>
    <t>锋利+伤害</t>
    <phoneticPr fontId="2" type="noConversion"/>
  </si>
  <si>
    <t>力量附魔等级</t>
    <phoneticPr fontId="2" type="noConversion"/>
  </si>
  <si>
    <t>弓箭大师</t>
    <phoneticPr fontId="2" type="noConversion"/>
  </si>
  <si>
    <t>力量+倍率伤害</t>
    <phoneticPr fontId="2" type="noConversion"/>
  </si>
  <si>
    <t>此为违禁品伤害</t>
    <phoneticPr fontId="2" type="noConversion"/>
  </si>
  <si>
    <t>改良的木剑</t>
    <phoneticPr fontId="2" type="noConversion"/>
  </si>
  <si>
    <t>打造装备</t>
    <phoneticPr fontId="2" type="noConversion"/>
  </si>
  <si>
    <t>改良的石剑</t>
    <phoneticPr fontId="2" type="noConversion"/>
  </si>
  <si>
    <t>改良的铁剑</t>
    <phoneticPr fontId="2" type="noConversion"/>
  </si>
  <si>
    <t>改良的金剑</t>
    <phoneticPr fontId="2" type="noConversion"/>
  </si>
  <si>
    <t>改良的钻石剑</t>
    <phoneticPr fontId="2" type="noConversion"/>
  </si>
  <si>
    <t>改良的下界合金剑</t>
    <phoneticPr fontId="2" type="noConversion"/>
  </si>
  <si>
    <t>改良的木镐</t>
    <phoneticPr fontId="2" type="noConversion"/>
  </si>
  <si>
    <t>改良的石镐</t>
    <phoneticPr fontId="2" type="noConversion"/>
  </si>
  <si>
    <t>改良的铁镐</t>
    <phoneticPr fontId="2" type="noConversion"/>
  </si>
  <si>
    <t>改良的金镐</t>
    <phoneticPr fontId="2" type="noConversion"/>
  </si>
  <si>
    <t>改良的钻石镐</t>
    <phoneticPr fontId="2" type="noConversion"/>
  </si>
  <si>
    <t>改良的下界合金镐</t>
    <phoneticPr fontId="2" type="noConversion"/>
  </si>
  <si>
    <t>改良的木斧</t>
    <phoneticPr fontId="2" type="noConversion"/>
  </si>
  <si>
    <t>改良的石斧</t>
    <phoneticPr fontId="2" type="noConversion"/>
  </si>
  <si>
    <t>改良的铁斧</t>
    <phoneticPr fontId="2" type="noConversion"/>
  </si>
  <si>
    <t>改良的金斧</t>
    <phoneticPr fontId="2" type="noConversion"/>
  </si>
  <si>
    <t>改良的钻石斧</t>
    <phoneticPr fontId="2" type="noConversion"/>
  </si>
  <si>
    <t>改良的下界合金斧</t>
    <phoneticPr fontId="2" type="noConversion"/>
  </si>
  <si>
    <t>强化材料成功率</t>
    <phoneticPr fontId="2" type="noConversion"/>
  </si>
  <si>
    <t>装备强化成功率</t>
    <phoneticPr fontId="2" type="noConversion"/>
  </si>
  <si>
    <t>力量5</t>
    <phoneticPr fontId="2" type="noConversion"/>
  </si>
  <si>
    <t>雪怪巨斧</t>
    <phoneticPr fontId="2" type="noConversion"/>
  </si>
  <si>
    <t>星级</t>
    <phoneticPr fontId="2" type="noConversion"/>
  </si>
  <si>
    <t>实际成功率</t>
    <phoneticPr fontId="2" type="noConversion"/>
  </si>
  <si>
    <t>僵尸农民的镰刀</t>
    <phoneticPr fontId="2" type="noConversion"/>
  </si>
  <si>
    <t>名字</t>
    <phoneticPr fontId="2" type="noConversion"/>
  </si>
  <si>
    <t>id</t>
    <phoneticPr fontId="2" type="noConversion"/>
  </si>
  <si>
    <t>ZOMBIE_FARMER_SICKLE</t>
    <phoneticPr fontId="2" type="noConversion"/>
  </si>
  <si>
    <t>YETI_AXE</t>
    <phoneticPr fontId="2" type="noConversion"/>
  </si>
  <si>
    <t>S1</t>
    <phoneticPr fontId="2" type="noConversion"/>
  </si>
  <si>
    <t>S2</t>
    <phoneticPr fontId="2" type="noConversion"/>
  </si>
  <si>
    <t>S3</t>
    <phoneticPr fontId="2" type="noConversion"/>
  </si>
  <si>
    <t>S4</t>
    <phoneticPr fontId="2" type="noConversion"/>
  </si>
  <si>
    <t>S5</t>
    <phoneticPr fontId="2" type="noConversion"/>
  </si>
  <si>
    <t>S6</t>
    <phoneticPr fontId="2" type="noConversion"/>
  </si>
  <si>
    <t>装备星级</t>
    <phoneticPr fontId="2" type="noConversion"/>
  </si>
  <si>
    <t>强化概率</t>
    <phoneticPr fontId="2" type="noConversion"/>
  </si>
  <si>
    <t>ZOMBIE_BUTCHER_KNIFE</t>
  </si>
  <si>
    <t>僵尸屠夫的杀猪刀</t>
  </si>
  <si>
    <t>烟花枪</t>
    <phoneticPr fontId="2" type="noConversion"/>
  </si>
  <si>
    <t>种类</t>
    <phoneticPr fontId="2" type="noConversion"/>
  </si>
  <si>
    <t>巨斧</t>
    <phoneticPr fontId="2" type="noConversion"/>
  </si>
  <si>
    <t>剑</t>
    <phoneticPr fontId="2" type="noConversion"/>
  </si>
  <si>
    <t>滑膛枪</t>
  </si>
  <si>
    <t>滑膛枪</t>
    <phoneticPr fontId="2" type="noConversion"/>
  </si>
  <si>
    <t>FIREWORK_GUN</t>
  </si>
  <si>
    <t>ZOMBIE_WEAPONSMITH_IRON_HAMMER</t>
  </si>
  <si>
    <t>僵尸铁匠的铁锤</t>
    <phoneticPr fontId="2" type="noConversion"/>
  </si>
  <si>
    <t>锤</t>
    <phoneticPr fontId="2" type="noConversion"/>
  </si>
  <si>
    <t>PIG_HAMMER</t>
  </si>
  <si>
    <t>小猪锤</t>
    <phoneticPr fontId="2" type="noConversion"/>
  </si>
  <si>
    <t>WUPAPA_HAMMER</t>
  </si>
  <si>
    <t>乌帕帕战锤</t>
  </si>
  <si>
    <t>CHICKEN_GUN</t>
    <phoneticPr fontId="2" type="noConversion"/>
  </si>
  <si>
    <t>战斗鸡枪</t>
    <phoneticPr fontId="2" type="noConversion"/>
  </si>
  <si>
    <t>枪</t>
    <phoneticPr fontId="2" type="noConversion"/>
  </si>
  <si>
    <t>1s</t>
    <phoneticPr fontId="2" type="noConversion"/>
  </si>
  <si>
    <t>备注</t>
    <phoneticPr fontId="2" type="noConversion"/>
  </si>
  <si>
    <t>三连击=伤害*3</t>
    <phoneticPr fontId="2" type="noConversion"/>
  </si>
  <si>
    <t>HUNTER_BOW</t>
  </si>
  <si>
    <t>盗猎者的弓</t>
    <phoneticPr fontId="2" type="noConversion"/>
  </si>
  <si>
    <t>弓</t>
    <phoneticPr fontId="2" type="noConversion"/>
  </si>
  <si>
    <t>力量V=伤害*2.5</t>
    <phoneticPr fontId="2" type="noConversion"/>
  </si>
  <si>
    <t>HOOK</t>
  </si>
  <si>
    <t>死胡子铁钩</t>
    <phoneticPr fontId="2" type="noConversion"/>
  </si>
  <si>
    <t>护手</t>
    <phoneticPr fontId="2" type="noConversion"/>
  </si>
  <si>
    <t>FLINTLOCK</t>
  </si>
  <si>
    <t>死胡子燧发枪</t>
  </si>
  <si>
    <t>幽灵海盗弯刀</t>
  </si>
  <si>
    <t>GHOST_PIRAT_CUTLASS</t>
  </si>
  <si>
    <t>剑</t>
    <phoneticPr fontId="2" type="noConversion"/>
  </si>
  <si>
    <t>猪灵男巫的宝石左手</t>
  </si>
  <si>
    <t>WIZPIGLIN_LEFTHAND</t>
  </si>
  <si>
    <t>BAN</t>
    <phoneticPr fontId="2" type="noConversion"/>
  </si>
  <si>
    <t>SUNKEN</t>
  </si>
  <si>
    <t>陨落</t>
    <phoneticPr fontId="2" type="noConversion"/>
  </si>
  <si>
    <t>PERCEPTION</t>
    <phoneticPr fontId="2" type="noConversion"/>
  </si>
  <si>
    <t>预知</t>
    <phoneticPr fontId="2" type="noConversion"/>
  </si>
  <si>
    <t>旧版装备削弱</t>
  </si>
  <si>
    <t>旧版装备削弱</t>
    <phoneticPr fontId="2" type="noConversion"/>
  </si>
  <si>
    <t>库尔大长刀</t>
    <phoneticPr fontId="2" type="noConversion"/>
  </si>
  <si>
    <t>螃蟹钳</t>
    <phoneticPr fontId="2" type="noConversion"/>
  </si>
  <si>
    <t>剑</t>
    <phoneticPr fontId="2" type="noConversion"/>
  </si>
  <si>
    <t>GIGASCLAW</t>
  </si>
  <si>
    <t>GIGASCLAW</t>
    <phoneticPr fontId="2" type="noConversion"/>
  </si>
  <si>
    <t>KUR_GLAIVE</t>
    <phoneticPr fontId="2" type="noConversion"/>
  </si>
  <si>
    <t>SLIME_HAND</t>
    <phoneticPr fontId="2" type="noConversion"/>
  </si>
  <si>
    <t>粘液魔爪</t>
    <phoneticPr fontId="2" type="noConversion"/>
  </si>
  <si>
    <t>巨型螃蟹钳</t>
    <phoneticPr fontId="2" type="noConversion"/>
  </si>
  <si>
    <t>护手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</si>
</sst>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0.0"/>
    <numFmt numFmtId="177" formatCode="0.0_ "/>
    <numFmt numFmtId="178" formatCode="0.0000%"/>
  </numFmts>
  <fonts count="10" x14ac:knownFonts="1">
    <font>
      <sz val="11"/>
      <color theme="1"/>
      <name val="等线"/>
      <family val="2"/>
      <scheme val="minor"/>
    </font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rgb="FFFF0000"/>
      <name val="等线"/>
      <family val="2"/>
      <scheme val="minor"/>
    </font>
    <font>
      <sz val="11"/>
      <name val="等线"/>
      <family val="2"/>
      <scheme val="minor"/>
    </font>
    <font>
      <sz val="11"/>
      <color rgb="FFC00000"/>
      <name val="等线"/>
      <family val="2"/>
      <scheme val="minor"/>
    </font>
    <font>
      <sz val="11"/>
      <color theme="0"/>
      <name val="等线"/>
      <family val="2"/>
      <scheme val="minor"/>
    </font>
    <font>
      <sz val="11"/>
      <color theme="0"/>
      <name val="等线"/>
      <family val="3"/>
      <charset val="134"/>
      <scheme val="minor"/>
    </font>
    <font>
      <sz val="8"/>
      <color rgb="FF000000"/>
      <name val="微软雅黑"/>
      <family val="2"/>
      <charset val="134"/>
    </font>
    <font>
      <sz val="11"/>
      <name val="等线"/>
      <family val="3"/>
      <charset val="134"/>
      <scheme val="minor"/>
    </font>
  </fonts>
  <fills count="17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A48F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0000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ck">
        <color auto="1"/>
      </top>
      <bottom style="thin">
        <color auto="1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>
      <alignment vertical="center"/>
    </xf>
  </cellStyleXfs>
  <cellXfs count="54">
    <xf numFmtId="0" fontId="0" fillId="0" borderId="0" xfId="0"/>
    <xf numFmtId="0" fontId="0" fillId="2" borderId="0" xfId="0" applyFill="1"/>
    <xf numFmtId="0" fontId="0" fillId="3" borderId="0" xfId="0" applyFill="1"/>
    <xf numFmtId="2" fontId="3" fillId="3" borderId="0" xfId="0" applyNumberFormat="1" applyFont="1" applyFill="1"/>
    <xf numFmtId="10" fontId="0" fillId="2" borderId="0" xfId="1" applyNumberFormat="1" applyFont="1" applyFill="1" applyAlignment="1"/>
    <xf numFmtId="0" fontId="0" fillId="0" borderId="0" xfId="1" applyNumberFormat="1" applyFont="1" applyFill="1" applyAlignment="1"/>
    <xf numFmtId="2" fontId="4" fillId="0" borderId="0" xfId="0" applyNumberFormat="1" applyFont="1"/>
    <xf numFmtId="176" fontId="4" fillId="0" borderId="0" xfId="0" applyNumberFormat="1" applyFont="1"/>
    <xf numFmtId="0" fontId="0" fillId="4" borderId="0" xfId="0" applyFill="1"/>
    <xf numFmtId="177" fontId="0" fillId="3" borderId="0" xfId="0" applyNumberFormat="1" applyFill="1"/>
    <xf numFmtId="2" fontId="4" fillId="5" borderId="0" xfId="0" applyNumberFormat="1" applyFont="1" applyFill="1"/>
    <xf numFmtId="9" fontId="0" fillId="0" borderId="0" xfId="1" applyFont="1" applyFill="1" applyAlignment="1"/>
    <xf numFmtId="0" fontId="0" fillId="6" borderId="0" xfId="0" applyFill="1"/>
    <xf numFmtId="0" fontId="0" fillId="7" borderId="0" xfId="0" applyFill="1"/>
    <xf numFmtId="0" fontId="0" fillId="5" borderId="0" xfId="0" applyFill="1"/>
    <xf numFmtId="0" fontId="0" fillId="8" borderId="0" xfId="0" applyFill="1"/>
    <xf numFmtId="2" fontId="0" fillId="0" borderId="0" xfId="0" applyNumberFormat="1"/>
    <xf numFmtId="177" fontId="0" fillId="0" borderId="0" xfId="0" applyNumberFormat="1"/>
    <xf numFmtId="10" fontId="0" fillId="0" borderId="0" xfId="0" applyNumberFormat="1"/>
    <xf numFmtId="9" fontId="0" fillId="0" borderId="0" xfId="1" applyFont="1" applyAlignment="1"/>
    <xf numFmtId="9" fontId="0" fillId="0" borderId="0" xfId="0" applyNumberFormat="1"/>
    <xf numFmtId="178" fontId="0" fillId="0" borderId="0" xfId="0" applyNumberFormat="1"/>
    <xf numFmtId="0" fontId="4" fillId="9" borderId="0" xfId="0" applyFont="1" applyFill="1"/>
    <xf numFmtId="0" fontId="0" fillId="9" borderId="0" xfId="0" applyFill="1"/>
    <xf numFmtId="0" fontId="0" fillId="10" borderId="0" xfId="0" applyFill="1"/>
    <xf numFmtId="9" fontId="0" fillId="10" borderId="0" xfId="1" applyFont="1" applyFill="1" applyAlignment="1"/>
    <xf numFmtId="0" fontId="0" fillId="10" borderId="0" xfId="1" applyNumberFormat="1" applyFont="1" applyFill="1" applyAlignment="1"/>
    <xf numFmtId="178" fontId="0" fillId="10" borderId="0" xfId="0" applyNumberFormat="1" applyFill="1"/>
    <xf numFmtId="2" fontId="0" fillId="10" borderId="0" xfId="0" applyNumberFormat="1" applyFill="1"/>
    <xf numFmtId="0" fontId="0" fillId="0" borderId="0" xfId="1" applyNumberFormat="1" applyFont="1" applyFill="1" applyAlignment="1">
      <alignment vertical="center" wrapText="1"/>
    </xf>
    <xf numFmtId="0" fontId="0" fillId="0" borderId="0" xfId="0" applyAlignment="1">
      <alignment vertical="center" wrapText="1"/>
    </xf>
    <xf numFmtId="0" fontId="4" fillId="0" borderId="0" xfId="0" applyFont="1" applyAlignment="1">
      <alignment vertical="center" wrapText="1"/>
    </xf>
    <xf numFmtId="1" fontId="5" fillId="0" borderId="0" xfId="0" applyNumberFormat="1" applyFont="1" applyAlignment="1">
      <alignment vertical="center" wrapText="1"/>
    </xf>
    <xf numFmtId="2" fontId="4" fillId="0" borderId="0" xfId="0" applyNumberFormat="1" applyFont="1" applyAlignment="1">
      <alignment vertical="center" wrapText="1"/>
    </xf>
    <xf numFmtId="0" fontId="0" fillId="12" borderId="0" xfId="0" applyFill="1" applyAlignment="1">
      <alignment vertical="center" wrapText="1"/>
    </xf>
    <xf numFmtId="9" fontId="0" fillId="12" borderId="0" xfId="0" applyNumberFormat="1" applyFill="1" applyAlignment="1">
      <alignment vertical="center" wrapText="1"/>
    </xf>
    <xf numFmtId="176" fontId="4" fillId="12" borderId="0" xfId="0" applyNumberFormat="1" applyFont="1" applyFill="1" applyAlignment="1">
      <alignment vertical="center" wrapText="1"/>
    </xf>
    <xf numFmtId="0" fontId="0" fillId="13" borderId="0" xfId="0" applyFill="1" applyAlignment="1">
      <alignment vertical="center" wrapText="1"/>
    </xf>
    <xf numFmtId="0" fontId="6" fillId="0" borderId="0" xfId="0" applyFont="1" applyAlignment="1">
      <alignment vertical="center" wrapText="1"/>
    </xf>
    <xf numFmtId="0" fontId="0" fillId="14" borderId="1" xfId="0" applyFill="1" applyBorder="1" applyAlignment="1">
      <alignment vertical="center" wrapText="1"/>
    </xf>
    <xf numFmtId="0" fontId="0" fillId="15" borderId="2" xfId="0" applyFill="1" applyBorder="1" applyAlignment="1">
      <alignment vertical="center" wrapText="1"/>
    </xf>
    <xf numFmtId="2" fontId="7" fillId="11" borderId="3" xfId="0" applyNumberFormat="1" applyFont="1" applyFill="1" applyBorder="1" applyAlignment="1">
      <alignment vertical="center" wrapText="1"/>
    </xf>
    <xf numFmtId="0" fontId="7" fillId="11" borderId="3" xfId="0" applyFont="1" applyFill="1" applyBorder="1" applyAlignment="1">
      <alignment vertical="center" wrapText="1"/>
    </xf>
    <xf numFmtId="176" fontId="7" fillId="11" borderId="3" xfId="0" applyNumberFormat="1" applyFont="1" applyFill="1" applyBorder="1" applyAlignment="1">
      <alignment vertical="center" wrapText="1"/>
    </xf>
    <xf numFmtId="0" fontId="0" fillId="0" borderId="2" xfId="0" applyBorder="1" applyAlignment="1">
      <alignment vertical="center" wrapText="1"/>
    </xf>
    <xf numFmtId="0" fontId="6" fillId="11" borderId="4" xfId="0" applyFont="1" applyFill="1" applyBorder="1" applyAlignment="1">
      <alignment vertical="center" wrapText="1"/>
    </xf>
    <xf numFmtId="0" fontId="7" fillId="11" borderId="4" xfId="0" applyFont="1" applyFill="1" applyBorder="1" applyAlignment="1">
      <alignment vertical="center" wrapText="1"/>
    </xf>
    <xf numFmtId="0" fontId="0" fillId="16" borderId="0" xfId="0" applyFill="1" applyAlignment="1">
      <alignment vertical="center" wrapText="1"/>
    </xf>
    <xf numFmtId="0" fontId="7" fillId="16" borderId="3" xfId="0" applyFont="1" applyFill="1" applyBorder="1" applyAlignment="1">
      <alignment vertical="center" wrapText="1"/>
    </xf>
    <xf numFmtId="0" fontId="8" fillId="0" borderId="0" xfId="0" applyFont="1"/>
    <xf numFmtId="0" fontId="0" fillId="0" borderId="1" xfId="0" applyBorder="1" applyAlignment="1">
      <alignment vertical="center" wrapText="1"/>
    </xf>
    <xf numFmtId="0" fontId="9" fillId="0" borderId="3" xfId="0" applyFont="1" applyBorder="1" applyAlignment="1">
      <alignment vertical="center" wrapText="1"/>
    </xf>
    <xf numFmtId="2" fontId="9" fillId="0" borderId="3" xfId="0" applyNumberFormat="1" applyFont="1" applyBorder="1" applyAlignment="1">
      <alignment vertical="center" wrapText="1"/>
    </xf>
    <xf numFmtId="176" fontId="9" fillId="0" borderId="3" xfId="0" applyNumberFormat="1" applyFont="1" applyBorder="1" applyAlignment="1">
      <alignment vertical="center" wrapText="1"/>
    </xf>
  </cellXfs>
  <cellStyles count="2">
    <cellStyle name="百分比" xfId="1" builtinId="5"/>
    <cellStyle name="常规" xfId="0" builtinId="0"/>
  </cellStyles>
  <dxfs count="0"/>
  <tableStyles count="0" defaultTableStyle="TableStyleMedium2" defaultPivotStyle="PivotStyleLight16"/>
  <colors>
    <mruColors>
      <color rgb="FFFFA48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8FF81B-9C03-4F5F-9C27-32314D566872}">
  <dimension ref="A1:P19"/>
  <sheetViews>
    <sheetView workbookViewId="0">
      <selection activeCell="B18" sqref="B18"/>
    </sheetView>
  </sheetViews>
  <sheetFormatPr defaultRowHeight="13.8" x14ac:dyDescent="0.25"/>
  <cols>
    <col min="1" max="1" width="19.5546875" customWidth="1"/>
    <col min="2" max="2" width="13.33203125" customWidth="1"/>
    <col min="3" max="3" width="17.44140625" customWidth="1"/>
    <col min="4" max="4" width="15.88671875" customWidth="1"/>
    <col min="5" max="5" width="13.33203125" customWidth="1"/>
    <col min="6" max="6" width="15" customWidth="1"/>
    <col min="7" max="7" width="13.88671875" customWidth="1"/>
    <col min="8" max="8" width="11.109375" customWidth="1"/>
    <col min="9" max="9" width="12.77734375" customWidth="1"/>
    <col min="11" max="11" width="12.6640625" customWidth="1"/>
    <col min="12" max="12" width="19.21875" customWidth="1"/>
  </cols>
  <sheetData>
    <row r="1" spans="1:16" x14ac:dyDescent="0.25">
      <c r="A1" s="8" t="s">
        <v>116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93</v>
      </c>
      <c r="M1" t="s">
        <v>12</v>
      </c>
      <c r="N1" t="s">
        <v>5</v>
      </c>
      <c r="O1" t="s">
        <v>6</v>
      </c>
      <c r="P1" t="s">
        <v>92</v>
      </c>
    </row>
    <row r="2" spans="1:16" x14ac:dyDescent="0.25">
      <c r="A2" t="s">
        <v>115</v>
      </c>
      <c r="B2">
        <v>99</v>
      </c>
      <c r="C2">
        <v>4</v>
      </c>
      <c r="D2">
        <v>1.6</v>
      </c>
      <c r="E2" s="5">
        <f>C2/20</f>
        <v>0.2</v>
      </c>
      <c r="F2" s="5">
        <v>0</v>
      </c>
      <c r="G2">
        <v>0.9</v>
      </c>
      <c r="H2" t="s">
        <v>15</v>
      </c>
      <c r="I2">
        <f>16*4</f>
        <v>64</v>
      </c>
      <c r="J2">
        <v>100</v>
      </c>
      <c r="K2" s="16">
        <f t="shared" ref="K2:K7" si="0">(1/G2)*B2*I2</f>
        <v>7040</v>
      </c>
      <c r="L2" s="16">
        <f>K2/64</f>
        <v>110</v>
      </c>
      <c r="M2">
        <f t="shared" ref="M2:M7" si="1">B2*J2</f>
        <v>9900</v>
      </c>
      <c r="N2" s="6">
        <f t="shared" ref="N2:N7" si="2">C2+E2*B2</f>
        <v>23.8</v>
      </c>
      <c r="O2" s="7">
        <f t="shared" ref="O2:O7" si="3">D2+F2*B2</f>
        <v>1.6</v>
      </c>
    </row>
    <row r="3" spans="1:16" x14ac:dyDescent="0.25">
      <c r="A3" t="s">
        <v>117</v>
      </c>
      <c r="B3">
        <v>99</v>
      </c>
      <c r="C3">
        <v>5</v>
      </c>
      <c r="D3">
        <v>1.6</v>
      </c>
      <c r="E3" s="5">
        <f>C3/20</f>
        <v>0.25</v>
      </c>
      <c r="F3" s="5">
        <v>0</v>
      </c>
      <c r="G3">
        <v>0.8</v>
      </c>
      <c r="H3" t="s">
        <v>16</v>
      </c>
      <c r="I3">
        <v>32</v>
      </c>
      <c r="J3">
        <v>200</v>
      </c>
      <c r="K3" s="16">
        <f t="shared" si="0"/>
        <v>3960</v>
      </c>
      <c r="L3" s="16">
        <f t="shared" ref="L3:L7" si="4">K3/64</f>
        <v>61.875</v>
      </c>
      <c r="M3">
        <f t="shared" si="1"/>
        <v>19800</v>
      </c>
      <c r="N3" s="6">
        <f t="shared" si="2"/>
        <v>29.75</v>
      </c>
      <c r="O3" s="7">
        <f t="shared" si="3"/>
        <v>1.6</v>
      </c>
    </row>
    <row r="4" spans="1:16" x14ac:dyDescent="0.25">
      <c r="A4" t="s">
        <v>118</v>
      </c>
      <c r="B4">
        <v>99</v>
      </c>
      <c r="C4">
        <v>6</v>
      </c>
      <c r="D4">
        <v>1.6</v>
      </c>
      <c r="E4" s="5">
        <f t="shared" ref="E4:E7" si="5">C4/20</f>
        <v>0.3</v>
      </c>
      <c r="F4" s="5">
        <v>0</v>
      </c>
      <c r="G4">
        <v>0.6</v>
      </c>
      <c r="H4" t="s">
        <v>17</v>
      </c>
      <c r="I4">
        <v>16</v>
      </c>
      <c r="J4">
        <v>400</v>
      </c>
      <c r="K4" s="16">
        <f t="shared" si="0"/>
        <v>2640</v>
      </c>
      <c r="L4" s="16">
        <f t="shared" si="4"/>
        <v>41.25</v>
      </c>
      <c r="M4">
        <f t="shared" si="1"/>
        <v>39600</v>
      </c>
      <c r="N4" s="6">
        <f t="shared" si="2"/>
        <v>35.700000000000003</v>
      </c>
      <c r="O4" s="7">
        <f t="shared" si="3"/>
        <v>1.6</v>
      </c>
    </row>
    <row r="5" spans="1:16" x14ac:dyDescent="0.25">
      <c r="A5" t="s">
        <v>119</v>
      </c>
      <c r="B5">
        <v>99</v>
      </c>
      <c r="C5">
        <v>4</v>
      </c>
      <c r="D5">
        <v>1.6</v>
      </c>
      <c r="E5" s="5">
        <f t="shared" si="5"/>
        <v>0.2</v>
      </c>
      <c r="F5" s="5">
        <v>0</v>
      </c>
      <c r="G5">
        <v>0.7</v>
      </c>
      <c r="H5" t="s">
        <v>21</v>
      </c>
      <c r="I5">
        <v>16</v>
      </c>
      <c r="J5">
        <v>300</v>
      </c>
      <c r="K5" s="16">
        <f t="shared" si="0"/>
        <v>2262.8571428571431</v>
      </c>
      <c r="L5" s="16">
        <f t="shared" si="4"/>
        <v>35.357142857142861</v>
      </c>
      <c r="M5">
        <f t="shared" si="1"/>
        <v>29700</v>
      </c>
      <c r="N5" s="6">
        <f t="shared" si="2"/>
        <v>23.8</v>
      </c>
      <c r="O5" s="7">
        <f t="shared" si="3"/>
        <v>1.6</v>
      </c>
    </row>
    <row r="6" spans="1:16" x14ac:dyDescent="0.25">
      <c r="A6" t="s">
        <v>120</v>
      </c>
      <c r="B6">
        <v>99</v>
      </c>
      <c r="C6">
        <v>7</v>
      </c>
      <c r="D6">
        <v>1.6</v>
      </c>
      <c r="E6" s="5">
        <f>C6/20</f>
        <v>0.35</v>
      </c>
      <c r="F6" s="5">
        <v>0</v>
      </c>
      <c r="G6">
        <v>0.5</v>
      </c>
      <c r="H6" t="s">
        <v>22</v>
      </c>
      <c r="I6">
        <v>8</v>
      </c>
      <c r="J6">
        <v>500</v>
      </c>
      <c r="K6" s="16">
        <f t="shared" si="0"/>
        <v>1584</v>
      </c>
      <c r="L6" s="16">
        <f t="shared" si="4"/>
        <v>24.75</v>
      </c>
      <c r="M6">
        <f t="shared" si="1"/>
        <v>49500</v>
      </c>
      <c r="N6" s="6">
        <f t="shared" si="2"/>
        <v>41.65</v>
      </c>
      <c r="O6" s="7">
        <f t="shared" si="3"/>
        <v>1.6</v>
      </c>
    </row>
    <row r="7" spans="1:16" x14ac:dyDescent="0.25">
      <c r="A7" t="s">
        <v>121</v>
      </c>
      <c r="B7">
        <v>99</v>
      </c>
      <c r="C7">
        <v>8</v>
      </c>
      <c r="D7">
        <v>1.6</v>
      </c>
      <c r="E7" s="5">
        <f t="shared" si="5"/>
        <v>0.4</v>
      </c>
      <c r="F7" s="5">
        <v>0</v>
      </c>
      <c r="G7">
        <v>0.5</v>
      </c>
      <c r="H7" t="s">
        <v>22</v>
      </c>
      <c r="I7">
        <v>8</v>
      </c>
      <c r="J7">
        <v>800</v>
      </c>
      <c r="K7" s="16">
        <f t="shared" si="0"/>
        <v>1584</v>
      </c>
      <c r="L7" s="16">
        <f t="shared" si="4"/>
        <v>24.75</v>
      </c>
      <c r="M7">
        <f t="shared" si="1"/>
        <v>79200</v>
      </c>
      <c r="N7" s="6">
        <f t="shared" si="2"/>
        <v>47.6</v>
      </c>
      <c r="O7" s="7">
        <f t="shared" si="3"/>
        <v>1.6</v>
      </c>
      <c r="P7" t="s">
        <v>29</v>
      </c>
    </row>
    <row r="9" spans="1:16" x14ac:dyDescent="0.25">
      <c r="A9" s="22" t="s">
        <v>106</v>
      </c>
    </row>
    <row r="10" spans="1:16" x14ac:dyDescent="0.25">
      <c r="A10" t="s">
        <v>107</v>
      </c>
      <c r="B10" t="s">
        <v>108</v>
      </c>
      <c r="C10" t="s">
        <v>105</v>
      </c>
      <c r="D10" t="s">
        <v>99</v>
      </c>
      <c r="E10" t="s">
        <v>100</v>
      </c>
      <c r="F10" t="s">
        <v>103</v>
      </c>
      <c r="G10" t="s">
        <v>109</v>
      </c>
      <c r="H10" s="23" t="s">
        <v>110</v>
      </c>
      <c r="I10" s="23" t="s">
        <v>104</v>
      </c>
      <c r="J10" s="23" t="s">
        <v>101</v>
      </c>
      <c r="K10" s="23" t="s">
        <v>102</v>
      </c>
      <c r="L10" s="16"/>
      <c r="N10" s="6"/>
      <c r="O10" s="7"/>
    </row>
    <row r="11" spans="1:16" x14ac:dyDescent="0.25">
      <c r="A11">
        <v>1</v>
      </c>
      <c r="B11">
        <v>8</v>
      </c>
      <c r="C11">
        <v>0</v>
      </c>
      <c r="D11">
        <v>0</v>
      </c>
      <c r="E11">
        <v>0</v>
      </c>
      <c r="G11">
        <v>0</v>
      </c>
      <c r="H11">
        <v>0</v>
      </c>
      <c r="I11" s="21">
        <f>1.5*(1+F11)</f>
        <v>1.5</v>
      </c>
      <c r="J11">
        <f>K11*I11</f>
        <v>12</v>
      </c>
      <c r="K11">
        <f>(B11+D11+C11)*(1+E11)</f>
        <v>8</v>
      </c>
      <c r="L11" s="16"/>
      <c r="N11" s="6"/>
      <c r="O11" s="7"/>
    </row>
    <row r="12" spans="1:16" x14ac:dyDescent="0.25">
      <c r="A12">
        <v>97</v>
      </c>
      <c r="B12">
        <v>47.6</v>
      </c>
      <c r="C12">
        <v>7.2</v>
      </c>
      <c r="D12">
        <v>38.4</v>
      </c>
      <c r="E12" s="20">
        <v>0.39</v>
      </c>
      <c r="F12" s="20">
        <v>0.62</v>
      </c>
      <c r="G12">
        <v>5</v>
      </c>
      <c r="H12">
        <f>G12*0.5+0.5</f>
        <v>3</v>
      </c>
      <c r="I12" s="21">
        <f>1.5*(1+F12)</f>
        <v>2.4300000000000002</v>
      </c>
      <c r="J12">
        <f>K12*I12</f>
        <v>324.93474000000009</v>
      </c>
      <c r="K12">
        <f>(B12+D12+C12+H12)*(1+E12)</f>
        <v>133.71800000000002</v>
      </c>
      <c r="L12" s="16"/>
      <c r="N12" s="6"/>
      <c r="O12" s="7"/>
    </row>
    <row r="13" spans="1:16" x14ac:dyDescent="0.25">
      <c r="A13" s="24">
        <v>97</v>
      </c>
      <c r="B13" s="24">
        <v>158</v>
      </c>
      <c r="C13" s="24">
        <v>0</v>
      </c>
      <c r="D13" s="24">
        <v>38.4</v>
      </c>
      <c r="E13" s="25">
        <v>0.39</v>
      </c>
      <c r="F13" s="25">
        <v>0.62</v>
      </c>
      <c r="G13" s="26">
        <v>5</v>
      </c>
      <c r="H13" s="24">
        <f>G13*0.5+0.5</f>
        <v>3</v>
      </c>
      <c r="I13" s="27">
        <f>1.5*(1+F13)</f>
        <v>2.4300000000000002</v>
      </c>
      <c r="J13" s="24">
        <f>K13*I13</f>
        <v>673.51338000000021</v>
      </c>
      <c r="K13" s="24">
        <f>(B13+D13+C13+H13)*(1+E13)</f>
        <v>277.16600000000005</v>
      </c>
      <c r="L13" s="28" t="s">
        <v>114</v>
      </c>
      <c r="N13" s="6"/>
      <c r="O13" s="7"/>
    </row>
    <row r="14" spans="1:16" x14ac:dyDescent="0.25">
      <c r="E14" s="5"/>
      <c r="F14" s="5"/>
      <c r="G14" s="5"/>
      <c r="N14" s="6"/>
      <c r="O14" s="7"/>
    </row>
    <row r="15" spans="1:16" x14ac:dyDescent="0.25">
      <c r="E15" s="5"/>
      <c r="F15" s="5"/>
      <c r="G15" s="5"/>
      <c r="L15" s="16"/>
      <c r="N15" s="6"/>
      <c r="O15" s="7"/>
    </row>
    <row r="16" spans="1:16" x14ac:dyDescent="0.25">
      <c r="E16" s="5"/>
      <c r="F16" s="5"/>
      <c r="G16" s="5"/>
      <c r="L16" s="16"/>
      <c r="N16" s="6"/>
      <c r="O16" s="7"/>
    </row>
    <row r="19" spans="5:15" x14ac:dyDescent="0.25">
      <c r="E19" s="5"/>
      <c r="F19" s="5"/>
      <c r="N19" s="6"/>
      <c r="O19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10BBF7-E6C3-44F8-B01B-E56B24493B5F}">
  <dimension ref="A1:P14"/>
  <sheetViews>
    <sheetView workbookViewId="0">
      <selection activeCell="O17" sqref="O17"/>
    </sheetView>
  </sheetViews>
  <sheetFormatPr defaultRowHeight="13.8" x14ac:dyDescent="0.25"/>
  <cols>
    <col min="1" max="1" width="11.109375" customWidth="1"/>
    <col min="2" max="2" width="13.5546875" customWidth="1"/>
    <col min="6" max="6" width="14.21875" customWidth="1"/>
    <col min="7" max="7" width="22.109375" customWidth="1"/>
    <col min="8" max="8" width="18.5546875" customWidth="1"/>
    <col min="9" max="9" width="14.6640625" customWidth="1"/>
    <col min="11" max="12" width="11" customWidth="1"/>
  </cols>
  <sheetData>
    <row r="1" spans="1:16" x14ac:dyDescent="0.25">
      <c r="A1" s="8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  <c r="P1" t="s">
        <v>136</v>
      </c>
    </row>
    <row r="2" spans="1:16" x14ac:dyDescent="0.25">
      <c r="A2" t="s">
        <v>87</v>
      </c>
      <c r="B2">
        <v>99</v>
      </c>
      <c r="C2">
        <v>8</v>
      </c>
      <c r="D2">
        <v>0</v>
      </c>
      <c r="E2" s="5">
        <v>0.2</v>
      </c>
      <c r="F2" s="5">
        <v>0</v>
      </c>
      <c r="G2">
        <v>0.5</v>
      </c>
      <c r="H2" t="s">
        <v>15</v>
      </c>
      <c r="I2">
        <v>64</v>
      </c>
      <c r="J2">
        <v>100</v>
      </c>
      <c r="K2">
        <f t="shared" ref="K2" si="0">(1/G2)*B2*I2</f>
        <v>12672</v>
      </c>
      <c r="L2" t="s">
        <v>88</v>
      </c>
      <c r="M2">
        <f t="shared" ref="M2" si="1">B2*J2</f>
        <v>9900</v>
      </c>
      <c r="N2" s="6">
        <f t="shared" ref="N2" si="2">C2+E2*B2</f>
        <v>27.8</v>
      </c>
      <c r="O2" s="7">
        <f t="shared" ref="O2" si="3">D2+F2*B2</f>
        <v>0</v>
      </c>
      <c r="P2">
        <f>N2*2.5</f>
        <v>69.5</v>
      </c>
    </row>
    <row r="3" spans="1:16" x14ac:dyDescent="0.25">
      <c r="A3" t="s">
        <v>90</v>
      </c>
      <c r="B3">
        <v>99</v>
      </c>
      <c r="C3">
        <v>9</v>
      </c>
      <c r="D3">
        <v>0</v>
      </c>
      <c r="E3" s="5">
        <v>0.3</v>
      </c>
      <c r="F3" s="5">
        <v>0</v>
      </c>
      <c r="G3">
        <v>0.5</v>
      </c>
      <c r="H3" t="s">
        <v>15</v>
      </c>
      <c r="I3">
        <v>64</v>
      </c>
      <c r="J3">
        <v>100</v>
      </c>
      <c r="K3">
        <f t="shared" ref="K3" si="4">(1/G3)*B3*I3</f>
        <v>12672</v>
      </c>
      <c r="L3" t="s">
        <v>88</v>
      </c>
      <c r="M3">
        <f t="shared" ref="M3" si="5">B3*J3</f>
        <v>9900</v>
      </c>
      <c r="N3" s="6">
        <f t="shared" ref="N3" si="6">C3+E3*B3</f>
        <v>38.700000000000003</v>
      </c>
      <c r="O3" s="7">
        <f t="shared" ref="O3" si="7">D3+F3*B3</f>
        <v>0</v>
      </c>
      <c r="P3">
        <f t="shared" ref="P3:P7" si="8">N3*2.5</f>
        <v>96.75</v>
      </c>
    </row>
    <row r="5" spans="1:16" x14ac:dyDescent="0.25">
      <c r="A5" s="8" t="s">
        <v>91</v>
      </c>
    </row>
    <row r="6" spans="1:16" x14ac:dyDescent="0.25">
      <c r="A6" t="s">
        <v>89</v>
      </c>
      <c r="B6">
        <v>99</v>
      </c>
      <c r="C6">
        <v>10</v>
      </c>
      <c r="D6">
        <v>0</v>
      </c>
      <c r="E6" s="5">
        <f>C6/20</f>
        <v>0.5</v>
      </c>
      <c r="F6" s="5">
        <v>0</v>
      </c>
      <c r="G6">
        <v>0.4</v>
      </c>
      <c r="H6" t="s">
        <v>24</v>
      </c>
      <c r="I6">
        <v>2</v>
      </c>
      <c r="J6">
        <v>800</v>
      </c>
      <c r="K6">
        <f t="shared" ref="K6" si="9">(1/G6)*B6*I6</f>
        <v>495</v>
      </c>
      <c r="M6">
        <f t="shared" ref="M6" si="10">B6*J6</f>
        <v>79200</v>
      </c>
      <c r="N6" s="6">
        <f t="shared" ref="N6" si="11">C6+E6*B6</f>
        <v>59.5</v>
      </c>
      <c r="O6" s="7">
        <f t="shared" ref="O6" si="12">D6+F6*B6</f>
        <v>0</v>
      </c>
      <c r="P6">
        <f t="shared" si="8"/>
        <v>148.75</v>
      </c>
    </row>
    <row r="7" spans="1:16" x14ac:dyDescent="0.25">
      <c r="A7" t="s">
        <v>89</v>
      </c>
      <c r="B7">
        <v>99</v>
      </c>
      <c r="C7">
        <v>11</v>
      </c>
      <c r="D7">
        <v>0</v>
      </c>
      <c r="E7" s="5">
        <f>C7/20</f>
        <v>0.55000000000000004</v>
      </c>
      <c r="F7" s="5">
        <v>0</v>
      </c>
      <c r="G7">
        <v>0.4</v>
      </c>
      <c r="H7" t="s">
        <v>24</v>
      </c>
      <c r="I7">
        <v>2</v>
      </c>
      <c r="J7">
        <v>800</v>
      </c>
      <c r="K7">
        <f t="shared" ref="K7" si="13">(1/G7)*B7*I7</f>
        <v>495</v>
      </c>
      <c r="M7">
        <f t="shared" ref="M7" si="14">B7*J7</f>
        <v>79200</v>
      </c>
      <c r="N7" s="6">
        <f t="shared" ref="N7" si="15">C7+E7*B7</f>
        <v>65.45</v>
      </c>
      <c r="O7" s="7">
        <f t="shared" ref="O7" si="16">D7+F7*B7</f>
        <v>0</v>
      </c>
      <c r="P7">
        <f t="shared" si="8"/>
        <v>163.625</v>
      </c>
    </row>
    <row r="11" spans="1:16" x14ac:dyDescent="0.25">
      <c r="A11" s="22" t="s">
        <v>106</v>
      </c>
    </row>
    <row r="12" spans="1:16" x14ac:dyDescent="0.25">
      <c r="A12" t="s">
        <v>107</v>
      </c>
      <c r="B12" t="s">
        <v>108</v>
      </c>
      <c r="C12" t="s">
        <v>105</v>
      </c>
      <c r="D12" t="s">
        <v>99</v>
      </c>
      <c r="E12" t="s">
        <v>112</v>
      </c>
      <c r="F12" t="s">
        <v>103</v>
      </c>
      <c r="G12" t="s">
        <v>111</v>
      </c>
      <c r="H12" s="23" t="s">
        <v>113</v>
      </c>
      <c r="I12" s="23" t="s">
        <v>104</v>
      </c>
      <c r="J12" s="23" t="s">
        <v>101</v>
      </c>
      <c r="K12" s="23" t="s">
        <v>102</v>
      </c>
    </row>
    <row r="13" spans="1:16" x14ac:dyDescent="0.25">
      <c r="A13">
        <v>1</v>
      </c>
      <c r="B13">
        <v>8</v>
      </c>
      <c r="C13">
        <v>0</v>
      </c>
      <c r="D13">
        <v>0</v>
      </c>
      <c r="E13">
        <v>0</v>
      </c>
      <c r="G13">
        <v>0</v>
      </c>
      <c r="H13">
        <v>0</v>
      </c>
      <c r="I13" s="21">
        <f>1.5*(1+F13)</f>
        <v>1.5</v>
      </c>
      <c r="J13">
        <f>K13*I13</f>
        <v>12</v>
      </c>
      <c r="K13">
        <f>(B13+D13+C13)*(1+E13)</f>
        <v>8</v>
      </c>
    </row>
    <row r="14" spans="1:16" x14ac:dyDescent="0.25">
      <c r="A14">
        <v>97</v>
      </c>
      <c r="B14">
        <v>47.6</v>
      </c>
      <c r="C14">
        <v>7.2</v>
      </c>
      <c r="D14">
        <v>38.4</v>
      </c>
      <c r="E14" s="20">
        <v>0.39</v>
      </c>
      <c r="F14" s="20">
        <v>0.62</v>
      </c>
      <c r="G14">
        <v>5</v>
      </c>
      <c r="H14">
        <f>0.25*(G14+1)</f>
        <v>1.5</v>
      </c>
      <c r="I14" s="21">
        <f>1.5*(1+F14)</f>
        <v>2.4300000000000002</v>
      </c>
      <c r="J14">
        <f>K14*I14</f>
        <v>787.00410000000011</v>
      </c>
      <c r="K14">
        <f>(B14+D14+C14)*(1+E14)*(1+H14)</f>
        <v>323.87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468872-F9FA-4A23-9E13-84254602470E}">
  <dimension ref="A1:O2"/>
  <sheetViews>
    <sheetView workbookViewId="0">
      <selection activeCell="E14" sqref="E14"/>
    </sheetView>
  </sheetViews>
  <sheetFormatPr defaultRowHeight="13.8" x14ac:dyDescent="0.25"/>
  <cols>
    <col min="7" max="7" width="12.109375" customWidth="1"/>
    <col min="8" max="8" width="28.77734375" customWidth="1"/>
  </cols>
  <sheetData>
    <row r="1" spans="1:15" x14ac:dyDescent="0.25">
      <c r="A1" s="8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</row>
    <row r="2" spans="1:15" x14ac:dyDescent="0.25">
      <c r="A2" t="s">
        <v>94</v>
      </c>
      <c r="B2">
        <v>99</v>
      </c>
      <c r="C2">
        <v>8</v>
      </c>
      <c r="D2">
        <v>1.1000000000000001</v>
      </c>
      <c r="E2" s="5">
        <v>0.4</v>
      </c>
      <c r="F2" s="5">
        <v>0</v>
      </c>
      <c r="G2">
        <v>0.4</v>
      </c>
      <c r="H2" t="s">
        <v>95</v>
      </c>
      <c r="I2">
        <v>2</v>
      </c>
      <c r="J2">
        <v>800</v>
      </c>
      <c r="K2">
        <f t="shared" ref="K2" si="0">(1/G2)*B2*I2</f>
        <v>495</v>
      </c>
      <c r="L2">
        <f>K2/64</f>
        <v>7.734375</v>
      </c>
      <c r="M2">
        <f t="shared" ref="M2" si="1">B2*J2</f>
        <v>79200</v>
      </c>
      <c r="N2" s="6">
        <f t="shared" ref="N2" si="2">C2+E2*B2</f>
        <v>47.6</v>
      </c>
      <c r="O2" s="7">
        <f t="shared" ref="O2" si="3">D2+F2*B2</f>
        <v>1.1000000000000001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AB6AC-841C-4841-AB9C-29CDDBEF2C90}">
  <dimension ref="A3:N3"/>
  <sheetViews>
    <sheetView workbookViewId="0">
      <selection activeCell="F7" sqref="F7"/>
    </sheetView>
  </sheetViews>
  <sheetFormatPr defaultRowHeight="13.8" x14ac:dyDescent="0.25"/>
  <sheetData>
    <row r="3" spans="1:14" x14ac:dyDescent="0.25">
      <c r="A3" t="s">
        <v>10</v>
      </c>
      <c r="B3">
        <v>99</v>
      </c>
      <c r="C3">
        <v>3</v>
      </c>
      <c r="D3">
        <v>3</v>
      </c>
      <c r="E3" s="4">
        <v>0.03</v>
      </c>
      <c r="F3" s="4">
        <v>0.02</v>
      </c>
      <c r="G3" s="1">
        <v>0.2</v>
      </c>
      <c r="H3" s="1">
        <v>1</v>
      </c>
      <c r="J3" s="2">
        <f>(1/G3)*B3*H3</f>
        <v>495</v>
      </c>
      <c r="K3">
        <f>J3/64</f>
        <v>7.734375</v>
      </c>
      <c r="M3" s="3">
        <f>C3*(1+E3)^B3</f>
        <v>55.97659800249383</v>
      </c>
      <c r="N3" s="3">
        <f>D3*(1+F3)^B3</f>
        <v>21.307782700742152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1EBC76-AAF9-4C92-9215-62591DBF1E27}">
  <dimension ref="A1:P10"/>
  <sheetViews>
    <sheetView workbookViewId="0"/>
  </sheetViews>
  <sheetFormatPr defaultRowHeight="13.8" x14ac:dyDescent="0.25"/>
  <cols>
    <col min="1" max="1" width="19.5546875" customWidth="1"/>
    <col min="2" max="2" width="20.6640625" customWidth="1"/>
    <col min="3" max="3" width="17.44140625" customWidth="1"/>
    <col min="4" max="4" width="15.88671875" customWidth="1"/>
    <col min="5" max="5" width="13.33203125" customWidth="1"/>
    <col min="6" max="6" width="15" customWidth="1"/>
    <col min="7" max="7" width="13.88671875" customWidth="1"/>
    <col min="8" max="8" width="11.109375" customWidth="1"/>
    <col min="9" max="9" width="12.77734375" customWidth="1"/>
    <col min="11" max="11" width="12.6640625" customWidth="1"/>
    <col min="12" max="12" width="16.88671875" customWidth="1"/>
    <col min="16" max="16" width="16.33203125" customWidth="1"/>
  </cols>
  <sheetData>
    <row r="1" spans="1:16" x14ac:dyDescent="0.25">
      <c r="A1" s="8" t="s">
        <v>116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</row>
    <row r="2" spans="1:16" x14ac:dyDescent="0.25">
      <c r="A2" t="s">
        <v>122</v>
      </c>
      <c r="B2">
        <v>99</v>
      </c>
      <c r="C2">
        <v>2</v>
      </c>
      <c r="D2">
        <v>1.2</v>
      </c>
      <c r="E2" s="5">
        <f>C2/20</f>
        <v>0.1</v>
      </c>
      <c r="F2" s="5">
        <v>0</v>
      </c>
      <c r="G2">
        <v>0.9</v>
      </c>
      <c r="H2" t="s">
        <v>15</v>
      </c>
      <c r="I2">
        <f>16*4</f>
        <v>64</v>
      </c>
      <c r="J2">
        <v>100</v>
      </c>
      <c r="K2">
        <f t="shared" ref="K2:K7" si="0">(1/G2)*B2*I2</f>
        <v>7040</v>
      </c>
      <c r="L2" t="s">
        <v>13</v>
      </c>
      <c r="M2">
        <f t="shared" ref="M2:M7" si="1">B2*J2</f>
        <v>9900</v>
      </c>
      <c r="N2" s="6">
        <f t="shared" ref="N2:N7" si="2">C2+E2*B2</f>
        <v>11.9</v>
      </c>
      <c r="O2" s="7">
        <f t="shared" ref="O2:O7" si="3">D2+F2*B2</f>
        <v>1.2</v>
      </c>
    </row>
    <row r="3" spans="1:16" x14ac:dyDescent="0.25">
      <c r="A3" t="s">
        <v>123</v>
      </c>
      <c r="B3">
        <v>99</v>
      </c>
      <c r="C3">
        <v>3</v>
      </c>
      <c r="D3">
        <v>1.2</v>
      </c>
      <c r="E3" s="5">
        <f>C3/20</f>
        <v>0.15</v>
      </c>
      <c r="F3" s="5">
        <v>0</v>
      </c>
      <c r="G3">
        <v>0.8</v>
      </c>
      <c r="H3" t="s">
        <v>16</v>
      </c>
      <c r="I3">
        <v>32</v>
      </c>
      <c r="J3">
        <v>200</v>
      </c>
      <c r="K3">
        <f t="shared" si="0"/>
        <v>3960</v>
      </c>
      <c r="L3" t="s">
        <v>14</v>
      </c>
      <c r="M3">
        <f t="shared" si="1"/>
        <v>19800</v>
      </c>
      <c r="N3" s="6">
        <f t="shared" si="2"/>
        <v>17.850000000000001</v>
      </c>
      <c r="O3" s="7">
        <f t="shared" si="3"/>
        <v>1.2</v>
      </c>
    </row>
    <row r="4" spans="1:16" x14ac:dyDescent="0.25">
      <c r="A4" t="s">
        <v>124</v>
      </c>
      <c r="B4">
        <v>99</v>
      </c>
      <c r="C4">
        <v>4</v>
      </c>
      <c r="D4">
        <v>1.2</v>
      </c>
      <c r="E4" s="5">
        <f t="shared" ref="E4:E7" si="4">C4/20</f>
        <v>0.2</v>
      </c>
      <c r="F4" s="5">
        <v>0</v>
      </c>
      <c r="G4">
        <v>0.6</v>
      </c>
      <c r="H4" t="s">
        <v>17</v>
      </c>
      <c r="I4">
        <v>16</v>
      </c>
      <c r="J4">
        <v>400</v>
      </c>
      <c r="K4">
        <f t="shared" si="0"/>
        <v>2640</v>
      </c>
      <c r="L4" t="s">
        <v>19</v>
      </c>
      <c r="M4">
        <f t="shared" si="1"/>
        <v>39600</v>
      </c>
      <c r="N4" s="6">
        <f t="shared" si="2"/>
        <v>23.8</v>
      </c>
      <c r="O4" s="7">
        <f t="shared" si="3"/>
        <v>1.2</v>
      </c>
    </row>
    <row r="5" spans="1:16" x14ac:dyDescent="0.25">
      <c r="A5" t="s">
        <v>125</v>
      </c>
      <c r="B5">
        <v>99</v>
      </c>
      <c r="C5">
        <v>2</v>
      </c>
      <c r="D5">
        <v>1.2</v>
      </c>
      <c r="E5" s="5">
        <f t="shared" si="4"/>
        <v>0.1</v>
      </c>
      <c r="F5" s="5">
        <v>0</v>
      </c>
      <c r="G5">
        <v>0.7</v>
      </c>
      <c r="H5" t="s">
        <v>21</v>
      </c>
      <c r="I5">
        <v>16</v>
      </c>
      <c r="J5">
        <v>300</v>
      </c>
      <c r="K5">
        <f t="shared" si="0"/>
        <v>2262.8571428571431</v>
      </c>
      <c r="L5" t="s">
        <v>25</v>
      </c>
      <c r="M5">
        <f t="shared" si="1"/>
        <v>29700</v>
      </c>
      <c r="N5" s="6">
        <f t="shared" si="2"/>
        <v>11.9</v>
      </c>
      <c r="O5" s="7">
        <f t="shared" si="3"/>
        <v>1.2</v>
      </c>
    </row>
    <row r="6" spans="1:16" x14ac:dyDescent="0.25">
      <c r="A6" t="s">
        <v>126</v>
      </c>
      <c r="B6">
        <v>99</v>
      </c>
      <c r="C6">
        <v>5</v>
      </c>
      <c r="D6">
        <v>1.2</v>
      </c>
      <c r="E6" s="5">
        <f>C6/20</f>
        <v>0.25</v>
      </c>
      <c r="F6" s="5">
        <v>0</v>
      </c>
      <c r="G6">
        <v>0.5</v>
      </c>
      <c r="H6" t="s">
        <v>22</v>
      </c>
      <c r="I6">
        <v>8</v>
      </c>
      <c r="J6">
        <v>500</v>
      </c>
      <c r="K6">
        <f t="shared" si="0"/>
        <v>1584</v>
      </c>
      <c r="L6" t="s">
        <v>23</v>
      </c>
      <c r="M6">
        <f t="shared" si="1"/>
        <v>49500</v>
      </c>
      <c r="N6" s="6">
        <f t="shared" si="2"/>
        <v>29.75</v>
      </c>
      <c r="O6" s="7">
        <f t="shared" si="3"/>
        <v>1.2</v>
      </c>
    </row>
    <row r="7" spans="1:16" x14ac:dyDescent="0.25">
      <c r="A7" t="s">
        <v>127</v>
      </c>
      <c r="B7">
        <v>99</v>
      </c>
      <c r="C7">
        <v>6</v>
      </c>
      <c r="D7">
        <v>1.2</v>
      </c>
      <c r="E7" s="5">
        <f t="shared" si="4"/>
        <v>0.3</v>
      </c>
      <c r="F7" s="5">
        <v>0</v>
      </c>
      <c r="G7">
        <v>0.5</v>
      </c>
      <c r="H7" t="s">
        <v>22</v>
      </c>
      <c r="I7">
        <v>8</v>
      </c>
      <c r="J7">
        <v>800</v>
      </c>
      <c r="K7">
        <f t="shared" si="0"/>
        <v>1584</v>
      </c>
      <c r="L7" t="s">
        <v>26</v>
      </c>
      <c r="M7">
        <f t="shared" si="1"/>
        <v>79200</v>
      </c>
      <c r="N7" s="6">
        <f t="shared" si="2"/>
        <v>35.700000000000003</v>
      </c>
      <c r="O7" s="7">
        <f t="shared" si="3"/>
        <v>1.2</v>
      </c>
      <c r="P7" t="s">
        <v>29</v>
      </c>
    </row>
    <row r="10" spans="1:16" x14ac:dyDescent="0.25">
      <c r="E10" s="5"/>
      <c r="F10" s="5"/>
      <c r="N10" s="6"/>
      <c r="O10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8FFDDE-8573-4D06-B9B6-9627181D92D3}">
  <dimension ref="A1:P7"/>
  <sheetViews>
    <sheetView workbookViewId="0">
      <selection activeCell="D30" sqref="D30"/>
    </sheetView>
  </sheetViews>
  <sheetFormatPr defaultRowHeight="13.8" x14ac:dyDescent="0.25"/>
  <cols>
    <col min="1" max="1" width="16" customWidth="1"/>
    <col min="2" max="2" width="21" customWidth="1"/>
    <col min="3" max="3" width="10.77734375" customWidth="1"/>
  </cols>
  <sheetData>
    <row r="1" spans="1:16" x14ac:dyDescent="0.25">
      <c r="A1" s="8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</row>
    <row r="2" spans="1:16" x14ac:dyDescent="0.25">
      <c r="A2" t="s">
        <v>128</v>
      </c>
      <c r="B2">
        <v>99</v>
      </c>
      <c r="C2">
        <v>7</v>
      </c>
      <c r="D2">
        <v>0.8</v>
      </c>
      <c r="E2" s="5">
        <f>C2/20</f>
        <v>0.35</v>
      </c>
      <c r="F2" s="5">
        <v>0</v>
      </c>
      <c r="G2">
        <v>0.9</v>
      </c>
      <c r="H2" t="s">
        <v>15</v>
      </c>
      <c r="I2">
        <f>16*4</f>
        <v>64</v>
      </c>
      <c r="J2">
        <v>100</v>
      </c>
      <c r="K2">
        <f t="shared" ref="K2:K7" si="0">(1/G2)*B2*I2</f>
        <v>7040</v>
      </c>
      <c r="L2" t="s">
        <v>13</v>
      </c>
      <c r="M2">
        <f t="shared" ref="M2:M7" si="1">B2*J2</f>
        <v>9900</v>
      </c>
      <c r="N2" s="6">
        <f t="shared" ref="N2:N7" si="2">C2+E2*B2</f>
        <v>41.65</v>
      </c>
      <c r="O2" s="7">
        <f t="shared" ref="O2:O7" si="3">D2+F2*B2</f>
        <v>0.8</v>
      </c>
    </row>
    <row r="3" spans="1:16" x14ac:dyDescent="0.25">
      <c r="A3" t="s">
        <v>129</v>
      </c>
      <c r="B3">
        <v>99</v>
      </c>
      <c r="C3">
        <v>9</v>
      </c>
      <c r="D3">
        <v>0.8</v>
      </c>
      <c r="E3" s="5">
        <f>C3/20</f>
        <v>0.45</v>
      </c>
      <c r="F3" s="5">
        <v>0</v>
      </c>
      <c r="G3">
        <v>0.8</v>
      </c>
      <c r="H3" t="s">
        <v>16</v>
      </c>
      <c r="I3">
        <v>32</v>
      </c>
      <c r="J3">
        <v>200</v>
      </c>
      <c r="K3">
        <f t="shared" si="0"/>
        <v>3960</v>
      </c>
      <c r="L3" t="s">
        <v>14</v>
      </c>
      <c r="M3">
        <f t="shared" si="1"/>
        <v>19800</v>
      </c>
      <c r="N3" s="6">
        <f t="shared" si="2"/>
        <v>53.550000000000004</v>
      </c>
      <c r="O3" s="7">
        <f t="shared" si="3"/>
        <v>0.8</v>
      </c>
    </row>
    <row r="4" spans="1:16" x14ac:dyDescent="0.25">
      <c r="A4" t="s">
        <v>130</v>
      </c>
      <c r="B4">
        <v>99</v>
      </c>
      <c r="C4">
        <v>9</v>
      </c>
      <c r="D4">
        <v>0.9</v>
      </c>
      <c r="E4" s="5">
        <f t="shared" ref="E4:E7" si="4">C4/20</f>
        <v>0.45</v>
      </c>
      <c r="F4" s="5">
        <v>0</v>
      </c>
      <c r="G4">
        <v>0.6</v>
      </c>
      <c r="H4" t="s">
        <v>17</v>
      </c>
      <c r="I4">
        <v>16</v>
      </c>
      <c r="J4">
        <v>400</v>
      </c>
      <c r="K4">
        <f t="shared" si="0"/>
        <v>2640</v>
      </c>
      <c r="L4" t="s">
        <v>19</v>
      </c>
      <c r="M4">
        <f t="shared" si="1"/>
        <v>39600</v>
      </c>
      <c r="N4" s="6">
        <f t="shared" si="2"/>
        <v>53.550000000000004</v>
      </c>
      <c r="O4" s="7">
        <f t="shared" si="3"/>
        <v>0.9</v>
      </c>
    </row>
    <row r="5" spans="1:16" x14ac:dyDescent="0.25">
      <c r="A5" t="s">
        <v>131</v>
      </c>
      <c r="B5">
        <v>99</v>
      </c>
      <c r="C5">
        <v>7</v>
      </c>
      <c r="D5">
        <v>1</v>
      </c>
      <c r="E5" s="5">
        <f t="shared" si="4"/>
        <v>0.35</v>
      </c>
      <c r="F5" s="5">
        <v>0</v>
      </c>
      <c r="G5">
        <v>0.7</v>
      </c>
      <c r="H5" t="s">
        <v>21</v>
      </c>
      <c r="I5">
        <v>16</v>
      </c>
      <c r="J5">
        <v>300</v>
      </c>
      <c r="K5">
        <f t="shared" si="0"/>
        <v>2262.8571428571431</v>
      </c>
      <c r="L5" t="s">
        <v>25</v>
      </c>
      <c r="M5">
        <f t="shared" si="1"/>
        <v>29700</v>
      </c>
      <c r="N5" s="6">
        <f t="shared" si="2"/>
        <v>41.65</v>
      </c>
      <c r="O5" s="7">
        <f t="shared" si="3"/>
        <v>1</v>
      </c>
    </row>
    <row r="6" spans="1:16" x14ac:dyDescent="0.25">
      <c r="A6" t="s">
        <v>132</v>
      </c>
      <c r="B6">
        <v>99</v>
      </c>
      <c r="C6">
        <v>9</v>
      </c>
      <c r="D6">
        <v>1</v>
      </c>
      <c r="E6" s="5">
        <f>C6/20</f>
        <v>0.45</v>
      </c>
      <c r="F6" s="5">
        <v>0</v>
      </c>
      <c r="G6">
        <v>0.5</v>
      </c>
      <c r="H6" t="s">
        <v>22</v>
      </c>
      <c r="I6">
        <v>8</v>
      </c>
      <c r="J6">
        <v>500</v>
      </c>
      <c r="K6">
        <f t="shared" si="0"/>
        <v>1584</v>
      </c>
      <c r="L6" t="s">
        <v>23</v>
      </c>
      <c r="M6">
        <f t="shared" si="1"/>
        <v>49500</v>
      </c>
      <c r="N6" s="6">
        <f t="shared" si="2"/>
        <v>53.550000000000004</v>
      </c>
      <c r="O6" s="7">
        <f t="shared" si="3"/>
        <v>1</v>
      </c>
    </row>
    <row r="7" spans="1:16" x14ac:dyDescent="0.25">
      <c r="A7" t="s">
        <v>133</v>
      </c>
      <c r="B7">
        <v>99</v>
      </c>
      <c r="C7">
        <v>10</v>
      </c>
      <c r="D7">
        <v>1</v>
      </c>
      <c r="E7" s="5">
        <f t="shared" si="4"/>
        <v>0.5</v>
      </c>
      <c r="F7" s="5">
        <v>0</v>
      </c>
      <c r="G7">
        <v>0.5</v>
      </c>
      <c r="H7" t="s">
        <v>22</v>
      </c>
      <c r="I7">
        <v>8</v>
      </c>
      <c r="J7">
        <v>800</v>
      </c>
      <c r="K7">
        <f t="shared" si="0"/>
        <v>1584</v>
      </c>
      <c r="L7" t="s">
        <v>26</v>
      </c>
      <c r="M7">
        <f t="shared" si="1"/>
        <v>79200</v>
      </c>
      <c r="N7" s="6">
        <f t="shared" si="2"/>
        <v>59.5</v>
      </c>
      <c r="O7" s="7">
        <f t="shared" si="3"/>
        <v>1</v>
      </c>
      <c r="P7" t="s">
        <v>29</v>
      </c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DE8C51-22A9-45B4-9085-C5359FE59200}">
  <dimension ref="A1:P7"/>
  <sheetViews>
    <sheetView workbookViewId="0">
      <selection activeCell="C18" sqref="C18"/>
    </sheetView>
  </sheetViews>
  <sheetFormatPr defaultRowHeight="13.8" x14ac:dyDescent="0.25"/>
  <cols>
    <col min="3" max="3" width="11.109375" customWidth="1"/>
    <col min="5" max="5" width="14.109375" customWidth="1"/>
    <col min="14" max="14" width="11" customWidth="1"/>
  </cols>
  <sheetData>
    <row r="1" spans="1:16" x14ac:dyDescent="0.25">
      <c r="A1" s="8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</row>
    <row r="2" spans="1:16" x14ac:dyDescent="0.25">
      <c r="A2" t="s">
        <v>30</v>
      </c>
      <c r="B2">
        <v>99</v>
      </c>
      <c r="C2">
        <v>2.5</v>
      </c>
      <c r="D2">
        <v>1</v>
      </c>
      <c r="E2" s="5">
        <f>C2/20</f>
        <v>0.125</v>
      </c>
      <c r="F2" s="5">
        <v>0</v>
      </c>
      <c r="G2">
        <v>0.9</v>
      </c>
      <c r="H2" t="s">
        <v>15</v>
      </c>
      <c r="I2">
        <f>16*4</f>
        <v>64</v>
      </c>
      <c r="J2">
        <v>100</v>
      </c>
      <c r="K2">
        <f t="shared" ref="K2:K7" si="0">(1/G2)*B2*I2</f>
        <v>7040</v>
      </c>
      <c r="L2" t="s">
        <v>13</v>
      </c>
      <c r="M2">
        <f t="shared" ref="M2:M7" si="1">B2*J2</f>
        <v>9900</v>
      </c>
      <c r="N2" s="6">
        <f t="shared" ref="N2:N7" si="2">C2+E2*B2</f>
        <v>14.875</v>
      </c>
      <c r="O2" s="7">
        <f t="shared" ref="O2:O7" si="3">D2+F2*B2</f>
        <v>1</v>
      </c>
    </row>
    <row r="3" spans="1:16" x14ac:dyDescent="0.25">
      <c r="A3" t="s">
        <v>31</v>
      </c>
      <c r="B3">
        <v>99</v>
      </c>
      <c r="C3">
        <v>3.5</v>
      </c>
      <c r="D3">
        <v>1</v>
      </c>
      <c r="E3" s="5">
        <f>C3/20</f>
        <v>0.17499999999999999</v>
      </c>
      <c r="F3" s="5">
        <v>0</v>
      </c>
      <c r="G3">
        <v>0.8</v>
      </c>
      <c r="H3" t="s">
        <v>16</v>
      </c>
      <c r="I3">
        <v>32</v>
      </c>
      <c r="J3">
        <v>200</v>
      </c>
      <c r="K3">
        <f t="shared" si="0"/>
        <v>3960</v>
      </c>
      <c r="L3" t="s">
        <v>14</v>
      </c>
      <c r="M3">
        <f t="shared" si="1"/>
        <v>19800</v>
      </c>
      <c r="N3" s="6">
        <f t="shared" si="2"/>
        <v>20.824999999999999</v>
      </c>
      <c r="O3" s="7">
        <f t="shared" si="3"/>
        <v>1</v>
      </c>
    </row>
    <row r="4" spans="1:16" x14ac:dyDescent="0.25">
      <c r="A4" t="s">
        <v>32</v>
      </c>
      <c r="B4">
        <v>99</v>
      </c>
      <c r="C4">
        <v>4.5</v>
      </c>
      <c r="D4">
        <v>1</v>
      </c>
      <c r="E4" s="5">
        <f t="shared" ref="E4:E7" si="4">C4/20</f>
        <v>0.22500000000000001</v>
      </c>
      <c r="F4" s="5">
        <v>0</v>
      </c>
      <c r="G4">
        <v>0.6</v>
      </c>
      <c r="H4" t="s">
        <v>17</v>
      </c>
      <c r="I4">
        <v>16</v>
      </c>
      <c r="J4">
        <v>400</v>
      </c>
      <c r="K4">
        <f t="shared" si="0"/>
        <v>2640</v>
      </c>
      <c r="L4" t="s">
        <v>19</v>
      </c>
      <c r="M4">
        <f t="shared" si="1"/>
        <v>39600</v>
      </c>
      <c r="N4" s="6">
        <f t="shared" si="2"/>
        <v>26.775000000000002</v>
      </c>
      <c r="O4" s="7">
        <f t="shared" si="3"/>
        <v>1</v>
      </c>
    </row>
    <row r="5" spans="1:16" x14ac:dyDescent="0.25">
      <c r="A5" t="s">
        <v>33</v>
      </c>
      <c r="B5">
        <v>99</v>
      </c>
      <c r="C5">
        <v>2.5</v>
      </c>
      <c r="D5">
        <v>1</v>
      </c>
      <c r="E5" s="5">
        <f t="shared" si="4"/>
        <v>0.125</v>
      </c>
      <c r="F5" s="5">
        <v>0</v>
      </c>
      <c r="G5">
        <v>0.7</v>
      </c>
      <c r="H5" t="s">
        <v>21</v>
      </c>
      <c r="I5">
        <v>16</v>
      </c>
      <c r="J5">
        <v>300</v>
      </c>
      <c r="K5">
        <f t="shared" si="0"/>
        <v>2262.8571428571431</v>
      </c>
      <c r="L5" t="s">
        <v>25</v>
      </c>
      <c r="M5">
        <f t="shared" si="1"/>
        <v>29700</v>
      </c>
      <c r="N5" s="6">
        <f t="shared" si="2"/>
        <v>14.875</v>
      </c>
      <c r="O5" s="7">
        <f t="shared" si="3"/>
        <v>1</v>
      </c>
    </row>
    <row r="6" spans="1:16" x14ac:dyDescent="0.25">
      <c r="A6" t="s">
        <v>34</v>
      </c>
      <c r="B6">
        <v>99</v>
      </c>
      <c r="C6">
        <v>5.5</v>
      </c>
      <c r="D6">
        <v>1</v>
      </c>
      <c r="E6" s="5">
        <f>C6/20</f>
        <v>0.27500000000000002</v>
      </c>
      <c r="F6" s="5">
        <v>0</v>
      </c>
      <c r="G6">
        <v>0.5</v>
      </c>
      <c r="H6" t="s">
        <v>22</v>
      </c>
      <c r="I6">
        <v>8</v>
      </c>
      <c r="J6">
        <v>500</v>
      </c>
      <c r="K6">
        <f t="shared" si="0"/>
        <v>1584</v>
      </c>
      <c r="L6" t="s">
        <v>23</v>
      </c>
      <c r="M6">
        <f t="shared" si="1"/>
        <v>49500</v>
      </c>
      <c r="N6" s="6">
        <f t="shared" si="2"/>
        <v>32.725000000000001</v>
      </c>
      <c r="O6" s="7">
        <f t="shared" si="3"/>
        <v>1</v>
      </c>
    </row>
    <row r="7" spans="1:16" x14ac:dyDescent="0.25">
      <c r="A7" t="s">
        <v>35</v>
      </c>
      <c r="B7">
        <v>99</v>
      </c>
      <c r="C7">
        <v>6.5</v>
      </c>
      <c r="D7">
        <v>1</v>
      </c>
      <c r="E7" s="5">
        <f t="shared" si="4"/>
        <v>0.32500000000000001</v>
      </c>
      <c r="F7" s="5">
        <v>0</v>
      </c>
      <c r="G7">
        <v>0.5</v>
      </c>
      <c r="H7" t="s">
        <v>22</v>
      </c>
      <c r="I7">
        <v>8</v>
      </c>
      <c r="J7">
        <v>800</v>
      </c>
      <c r="K7">
        <f t="shared" si="0"/>
        <v>1584</v>
      </c>
      <c r="L7" t="s">
        <v>26</v>
      </c>
      <c r="M7">
        <f t="shared" si="1"/>
        <v>79200</v>
      </c>
      <c r="N7" s="6">
        <f t="shared" si="2"/>
        <v>38.675000000000004</v>
      </c>
      <c r="O7" s="7">
        <f t="shared" si="3"/>
        <v>1</v>
      </c>
      <c r="P7" t="s">
        <v>29</v>
      </c>
    </row>
  </sheetData>
  <phoneticPr fontId="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6D3588-8891-4127-8397-21BA49D942CE}">
  <dimension ref="A1:P7"/>
  <sheetViews>
    <sheetView workbookViewId="0">
      <selection activeCell="F9" sqref="F9"/>
    </sheetView>
  </sheetViews>
  <sheetFormatPr defaultRowHeight="13.8" x14ac:dyDescent="0.25"/>
  <cols>
    <col min="3" max="3" width="11.109375" customWidth="1"/>
    <col min="5" max="5" width="14.109375" customWidth="1"/>
    <col min="14" max="14" width="11" customWidth="1"/>
  </cols>
  <sheetData>
    <row r="1" spans="1:16" x14ac:dyDescent="0.25">
      <c r="A1" s="8" t="s">
        <v>28</v>
      </c>
      <c r="B1" t="s">
        <v>0</v>
      </c>
      <c r="C1" t="s">
        <v>1</v>
      </c>
      <c r="D1" t="s">
        <v>2</v>
      </c>
      <c r="E1" t="s">
        <v>8</v>
      </c>
      <c r="F1" t="s">
        <v>9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</v>
      </c>
      <c r="O1" t="s">
        <v>6</v>
      </c>
    </row>
    <row r="2" spans="1:16" x14ac:dyDescent="0.25">
      <c r="A2" t="s">
        <v>36</v>
      </c>
      <c r="B2">
        <v>99</v>
      </c>
      <c r="C2">
        <v>1</v>
      </c>
      <c r="D2">
        <v>1</v>
      </c>
      <c r="E2" s="5">
        <f>C2/10</f>
        <v>0.1</v>
      </c>
      <c r="F2" s="5">
        <v>0</v>
      </c>
      <c r="G2">
        <v>0.9</v>
      </c>
      <c r="H2" t="s">
        <v>15</v>
      </c>
      <c r="I2">
        <f>16*4</f>
        <v>64</v>
      </c>
      <c r="J2">
        <v>100</v>
      </c>
      <c r="K2">
        <f t="shared" ref="K2:K7" si="0">(1/G2)*B2*I2</f>
        <v>7040</v>
      </c>
      <c r="L2" t="s">
        <v>13</v>
      </c>
      <c r="M2">
        <f t="shared" ref="M2:M7" si="1">B2*J2</f>
        <v>9900</v>
      </c>
      <c r="N2" s="6">
        <f t="shared" ref="N2:N7" si="2">C2+E2*B2</f>
        <v>10.9</v>
      </c>
      <c r="O2" s="7">
        <f t="shared" ref="O2:O7" si="3">D2+F2*B2</f>
        <v>1</v>
      </c>
    </row>
    <row r="3" spans="1:16" x14ac:dyDescent="0.25">
      <c r="A3" t="s">
        <v>37</v>
      </c>
      <c r="B3">
        <v>99</v>
      </c>
      <c r="C3">
        <v>1</v>
      </c>
      <c r="D3">
        <v>2</v>
      </c>
      <c r="E3" s="5">
        <f t="shared" ref="E3:E7" si="4">C3/10</f>
        <v>0.1</v>
      </c>
      <c r="F3" s="5">
        <v>0</v>
      </c>
      <c r="G3">
        <v>0.8</v>
      </c>
      <c r="H3" t="s">
        <v>16</v>
      </c>
      <c r="I3">
        <v>32</v>
      </c>
      <c r="J3">
        <v>200</v>
      </c>
      <c r="K3">
        <f t="shared" si="0"/>
        <v>3960</v>
      </c>
      <c r="L3" t="s">
        <v>14</v>
      </c>
      <c r="M3">
        <f t="shared" si="1"/>
        <v>19800</v>
      </c>
      <c r="N3" s="6">
        <f t="shared" si="2"/>
        <v>10.9</v>
      </c>
      <c r="O3" s="7">
        <f t="shared" si="3"/>
        <v>2</v>
      </c>
    </row>
    <row r="4" spans="1:16" x14ac:dyDescent="0.25">
      <c r="A4" t="s">
        <v>38</v>
      </c>
      <c r="B4">
        <v>99</v>
      </c>
      <c r="C4">
        <v>1</v>
      </c>
      <c r="D4">
        <v>3</v>
      </c>
      <c r="E4" s="5">
        <f t="shared" si="4"/>
        <v>0.1</v>
      </c>
      <c r="F4" s="5">
        <v>0</v>
      </c>
      <c r="G4">
        <v>0.6</v>
      </c>
      <c r="H4" t="s">
        <v>17</v>
      </c>
      <c r="I4">
        <v>16</v>
      </c>
      <c r="J4">
        <v>400</v>
      </c>
      <c r="K4">
        <f t="shared" si="0"/>
        <v>2640</v>
      </c>
      <c r="L4" t="s">
        <v>19</v>
      </c>
      <c r="M4">
        <f t="shared" si="1"/>
        <v>39600</v>
      </c>
      <c r="N4" s="6">
        <f t="shared" si="2"/>
        <v>10.9</v>
      </c>
      <c r="O4" s="7">
        <f t="shared" si="3"/>
        <v>3</v>
      </c>
    </row>
    <row r="5" spans="1:16" x14ac:dyDescent="0.25">
      <c r="A5" t="s">
        <v>39</v>
      </c>
      <c r="B5">
        <v>99</v>
      </c>
      <c r="C5">
        <v>1</v>
      </c>
      <c r="D5">
        <v>1</v>
      </c>
      <c r="E5" s="5">
        <f t="shared" si="4"/>
        <v>0.1</v>
      </c>
      <c r="F5" s="5">
        <v>0</v>
      </c>
      <c r="G5">
        <v>0.7</v>
      </c>
      <c r="H5" t="s">
        <v>21</v>
      </c>
      <c r="I5">
        <v>16</v>
      </c>
      <c r="J5">
        <v>300</v>
      </c>
      <c r="K5">
        <f t="shared" si="0"/>
        <v>2262.8571428571431</v>
      </c>
      <c r="L5" t="s">
        <v>25</v>
      </c>
      <c r="M5">
        <f t="shared" si="1"/>
        <v>29700</v>
      </c>
      <c r="N5" s="6">
        <f t="shared" si="2"/>
        <v>10.9</v>
      </c>
      <c r="O5" s="7">
        <f t="shared" si="3"/>
        <v>1</v>
      </c>
    </row>
    <row r="6" spans="1:16" x14ac:dyDescent="0.25">
      <c r="A6" t="s">
        <v>40</v>
      </c>
      <c r="B6">
        <v>99</v>
      </c>
      <c r="C6">
        <v>1</v>
      </c>
      <c r="D6">
        <v>4</v>
      </c>
      <c r="E6" s="5">
        <f t="shared" si="4"/>
        <v>0.1</v>
      </c>
      <c r="F6" s="5">
        <v>0</v>
      </c>
      <c r="G6">
        <v>0.5</v>
      </c>
      <c r="H6" t="s">
        <v>22</v>
      </c>
      <c r="I6">
        <v>8</v>
      </c>
      <c r="J6">
        <v>500</v>
      </c>
      <c r="K6">
        <f t="shared" si="0"/>
        <v>1584</v>
      </c>
      <c r="L6" t="s">
        <v>23</v>
      </c>
      <c r="M6">
        <f t="shared" si="1"/>
        <v>49500</v>
      </c>
      <c r="N6" s="6">
        <f t="shared" si="2"/>
        <v>10.9</v>
      </c>
      <c r="O6" s="7">
        <f t="shared" si="3"/>
        <v>4</v>
      </c>
    </row>
    <row r="7" spans="1:16" x14ac:dyDescent="0.25">
      <c r="A7" t="s">
        <v>41</v>
      </c>
      <c r="B7">
        <v>99</v>
      </c>
      <c r="C7">
        <v>1</v>
      </c>
      <c r="D7">
        <v>4</v>
      </c>
      <c r="E7" s="5">
        <f t="shared" si="4"/>
        <v>0.1</v>
      </c>
      <c r="F7" s="5">
        <v>0</v>
      </c>
      <c r="G7">
        <v>0.5</v>
      </c>
      <c r="H7" t="s">
        <v>22</v>
      </c>
      <c r="I7">
        <v>8</v>
      </c>
      <c r="J7">
        <v>800</v>
      </c>
      <c r="K7">
        <f t="shared" si="0"/>
        <v>1584</v>
      </c>
      <c r="L7" t="s">
        <v>26</v>
      </c>
      <c r="M7">
        <f t="shared" si="1"/>
        <v>79200</v>
      </c>
      <c r="N7" s="6">
        <f t="shared" si="2"/>
        <v>10.9</v>
      </c>
      <c r="O7" s="7">
        <f t="shared" si="3"/>
        <v>4</v>
      </c>
      <c r="P7" t="s">
        <v>29</v>
      </c>
    </row>
  </sheetData>
  <phoneticPr fontId="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B8083D-0ECB-45E3-A67E-6C2BDC351229}">
  <dimension ref="A1:Q39"/>
  <sheetViews>
    <sheetView topLeftCell="A10" workbookViewId="0">
      <selection activeCell="G27" sqref="G27:I30"/>
    </sheetView>
  </sheetViews>
  <sheetFormatPr defaultRowHeight="13.8" x14ac:dyDescent="0.25"/>
  <cols>
    <col min="1" max="1" width="15" customWidth="1"/>
    <col min="3" max="3" width="11.109375" customWidth="1"/>
    <col min="4" max="4" width="21" customWidth="1"/>
    <col min="5" max="5" width="14.109375" customWidth="1"/>
    <col min="8" max="8" width="16.6640625" customWidth="1"/>
    <col min="12" max="12" width="8.88671875" customWidth="1"/>
    <col min="14" max="14" width="11" customWidth="1"/>
    <col min="15" max="15" width="12.77734375" customWidth="1"/>
  </cols>
  <sheetData>
    <row r="1" spans="1:17" x14ac:dyDescent="0.25">
      <c r="A1" s="8" t="s">
        <v>28</v>
      </c>
      <c r="B1" t="s">
        <v>0</v>
      </c>
      <c r="C1" t="s">
        <v>46</v>
      </c>
      <c r="D1" t="s">
        <v>47</v>
      </c>
      <c r="E1" t="s">
        <v>49</v>
      </c>
      <c r="F1" t="s">
        <v>11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50</v>
      </c>
      <c r="O1" t="s">
        <v>48</v>
      </c>
      <c r="P1" t="s">
        <v>51</v>
      </c>
      <c r="Q1" t="s">
        <v>52</v>
      </c>
    </row>
    <row r="2" spans="1:17" x14ac:dyDescent="0.25">
      <c r="A2" t="s">
        <v>42</v>
      </c>
      <c r="B2">
        <v>99</v>
      </c>
      <c r="C2">
        <v>1</v>
      </c>
      <c r="D2">
        <v>0</v>
      </c>
      <c r="E2" s="5">
        <f t="shared" ref="E2:E10" si="0">C2/10</f>
        <v>0.1</v>
      </c>
      <c r="F2" s="5">
        <v>0</v>
      </c>
      <c r="G2">
        <v>0.9</v>
      </c>
      <c r="H2" t="s">
        <v>53</v>
      </c>
      <c r="I2">
        <v>8</v>
      </c>
      <c r="J2">
        <v>100</v>
      </c>
      <c r="K2">
        <f>(1/G2)*B2*I2</f>
        <v>880</v>
      </c>
      <c r="M2">
        <f>B2*J2</f>
        <v>9900</v>
      </c>
      <c r="N2" s="6">
        <f>E2*B2</f>
        <v>9.9</v>
      </c>
      <c r="O2" s="7">
        <f>D2+F2*B2</f>
        <v>0</v>
      </c>
    </row>
    <row r="3" spans="1:17" x14ac:dyDescent="0.25">
      <c r="A3" t="s">
        <v>43</v>
      </c>
      <c r="B3">
        <v>99</v>
      </c>
      <c r="C3">
        <v>3</v>
      </c>
      <c r="D3">
        <v>0</v>
      </c>
      <c r="E3" s="5">
        <f t="shared" si="0"/>
        <v>0.3</v>
      </c>
      <c r="F3" s="5">
        <v>0</v>
      </c>
      <c r="G3">
        <v>0.9</v>
      </c>
      <c r="H3" t="s">
        <v>53</v>
      </c>
      <c r="I3">
        <v>16</v>
      </c>
      <c r="J3">
        <v>100</v>
      </c>
      <c r="K3">
        <f>(1/G3)*B3*I3</f>
        <v>1760</v>
      </c>
      <c r="L3" s="12">
        <f>K2+K3+K4+K5</f>
        <v>4840</v>
      </c>
      <c r="M3">
        <f>B3*J3</f>
        <v>9900</v>
      </c>
      <c r="N3" s="6">
        <f t="shared" ref="N3:N32" si="1">E3*B3</f>
        <v>29.7</v>
      </c>
      <c r="O3" s="7">
        <f>D3+F3*B3</f>
        <v>0</v>
      </c>
      <c r="P3" s="10">
        <f>N2+N3+N4+N5</f>
        <v>69.300000000000011</v>
      </c>
      <c r="Q3" s="9">
        <f>O2+O3+O4+O5</f>
        <v>0</v>
      </c>
    </row>
    <row r="4" spans="1:17" x14ac:dyDescent="0.25">
      <c r="A4" t="s">
        <v>44</v>
      </c>
      <c r="B4">
        <v>99</v>
      </c>
      <c r="C4">
        <v>2</v>
      </c>
      <c r="D4">
        <v>0</v>
      </c>
      <c r="E4" s="5">
        <f t="shared" si="0"/>
        <v>0.2</v>
      </c>
      <c r="F4" s="5">
        <v>0</v>
      </c>
      <c r="G4">
        <v>0.9</v>
      </c>
      <c r="H4" t="s">
        <v>53</v>
      </c>
      <c r="I4">
        <v>12</v>
      </c>
      <c r="J4">
        <v>100</v>
      </c>
      <c r="K4">
        <f>(1/G4)*B4*I4</f>
        <v>1320</v>
      </c>
      <c r="L4" s="12" t="s">
        <v>73</v>
      </c>
      <c r="M4">
        <f>B4*J4</f>
        <v>9900</v>
      </c>
      <c r="N4" s="6">
        <f t="shared" si="1"/>
        <v>19.8</v>
      </c>
      <c r="O4" s="7">
        <f>D4+F4*B4</f>
        <v>0</v>
      </c>
    </row>
    <row r="5" spans="1:17" x14ac:dyDescent="0.25">
      <c r="A5" t="s">
        <v>45</v>
      </c>
      <c r="B5">
        <v>99</v>
      </c>
      <c r="C5">
        <v>1</v>
      </c>
      <c r="D5">
        <v>0</v>
      </c>
      <c r="E5" s="5">
        <f t="shared" si="0"/>
        <v>0.1</v>
      </c>
      <c r="F5" s="5">
        <v>0</v>
      </c>
      <c r="G5">
        <v>0.9</v>
      </c>
      <c r="H5" t="s">
        <v>53</v>
      </c>
      <c r="I5">
        <v>8</v>
      </c>
      <c r="J5">
        <v>100</v>
      </c>
      <c r="K5">
        <f>(1/G5)*B5*I5</f>
        <v>880</v>
      </c>
      <c r="M5">
        <f>B5*J5</f>
        <v>9900</v>
      </c>
      <c r="N5" s="6">
        <f t="shared" si="1"/>
        <v>9.9</v>
      </c>
      <c r="O5" s="7">
        <f>D5+F5*B5</f>
        <v>0</v>
      </c>
    </row>
    <row r="6" spans="1:17" x14ac:dyDescent="0.25">
      <c r="E6" s="5"/>
      <c r="F6" s="5"/>
      <c r="N6" s="6"/>
      <c r="O6" s="7"/>
    </row>
    <row r="7" spans="1:17" x14ac:dyDescent="0.25">
      <c r="A7" t="s">
        <v>54</v>
      </c>
      <c r="B7">
        <v>99</v>
      </c>
      <c r="C7">
        <v>1</v>
      </c>
      <c r="D7">
        <v>0</v>
      </c>
      <c r="E7" s="5">
        <f t="shared" si="0"/>
        <v>0.1</v>
      </c>
      <c r="F7" s="5">
        <v>0</v>
      </c>
      <c r="G7">
        <v>0.8</v>
      </c>
      <c r="H7" t="s">
        <v>86</v>
      </c>
      <c r="I7">
        <v>8</v>
      </c>
      <c r="J7">
        <v>200</v>
      </c>
      <c r="K7">
        <f>(1/G7)*B7*I7</f>
        <v>990</v>
      </c>
      <c r="M7">
        <f>B7*J7</f>
        <v>19800</v>
      </c>
      <c r="N7" s="6">
        <f t="shared" si="1"/>
        <v>9.9</v>
      </c>
      <c r="O7" s="7">
        <f>D7+F7*B7</f>
        <v>0</v>
      </c>
    </row>
    <row r="8" spans="1:17" x14ac:dyDescent="0.25">
      <c r="A8" t="s">
        <v>55</v>
      </c>
      <c r="B8">
        <v>99</v>
      </c>
      <c r="C8">
        <v>5</v>
      </c>
      <c r="D8">
        <v>0</v>
      </c>
      <c r="E8" s="5">
        <f t="shared" si="0"/>
        <v>0.5</v>
      </c>
      <c r="F8" s="5">
        <v>0</v>
      </c>
      <c r="G8">
        <v>0.8</v>
      </c>
      <c r="H8" t="s">
        <v>86</v>
      </c>
      <c r="I8">
        <v>16</v>
      </c>
      <c r="J8">
        <v>200</v>
      </c>
      <c r="K8">
        <f>(1/G8)*B8*I8</f>
        <v>1980</v>
      </c>
      <c r="L8" s="12">
        <f>K7+K8+K9+K10</f>
        <v>5445</v>
      </c>
      <c r="M8">
        <f>B8*J8</f>
        <v>19800</v>
      </c>
      <c r="N8" s="6">
        <f t="shared" si="1"/>
        <v>49.5</v>
      </c>
      <c r="O8" s="7">
        <f>D8+F8*B8</f>
        <v>0</v>
      </c>
      <c r="P8" s="10">
        <f>N7+N8+N9+N10</f>
        <v>108.9</v>
      </c>
      <c r="Q8" s="9">
        <f>O7+O8+O9+O10</f>
        <v>0</v>
      </c>
    </row>
    <row r="9" spans="1:17" x14ac:dyDescent="0.25">
      <c r="A9" t="s">
        <v>56</v>
      </c>
      <c r="B9">
        <v>99</v>
      </c>
      <c r="C9">
        <v>4</v>
      </c>
      <c r="D9">
        <v>0</v>
      </c>
      <c r="E9" s="5">
        <f t="shared" si="0"/>
        <v>0.4</v>
      </c>
      <c r="F9" s="5">
        <v>0</v>
      </c>
      <c r="G9">
        <v>0.8</v>
      </c>
      <c r="H9" t="s">
        <v>86</v>
      </c>
      <c r="I9">
        <v>12</v>
      </c>
      <c r="J9">
        <v>200</v>
      </c>
      <c r="K9">
        <f>(1/G9)*B9*I9</f>
        <v>1485</v>
      </c>
      <c r="L9" s="12" t="s">
        <v>74</v>
      </c>
      <c r="M9">
        <f>B9*J9</f>
        <v>19800</v>
      </c>
      <c r="N9" s="6">
        <f t="shared" si="1"/>
        <v>39.6</v>
      </c>
      <c r="O9" s="7">
        <f>D9+F9*B9</f>
        <v>0</v>
      </c>
    </row>
    <row r="10" spans="1:17" x14ac:dyDescent="0.25">
      <c r="A10" t="s">
        <v>57</v>
      </c>
      <c r="B10">
        <v>99</v>
      </c>
      <c r="C10">
        <v>1</v>
      </c>
      <c r="D10">
        <v>0</v>
      </c>
      <c r="E10" s="5">
        <f t="shared" si="0"/>
        <v>0.1</v>
      </c>
      <c r="F10" s="5">
        <v>0</v>
      </c>
      <c r="G10">
        <v>0.8</v>
      </c>
      <c r="H10" t="s">
        <v>86</v>
      </c>
      <c r="I10">
        <v>8</v>
      </c>
      <c r="J10">
        <v>200</v>
      </c>
      <c r="K10">
        <f>(1/G10)*B10*I10</f>
        <v>990</v>
      </c>
      <c r="M10">
        <f>B10*J10</f>
        <v>19800</v>
      </c>
      <c r="N10" s="6">
        <f t="shared" si="1"/>
        <v>9.9</v>
      </c>
      <c r="O10" s="7">
        <f>D10+F10*B10</f>
        <v>0</v>
      </c>
    </row>
    <row r="11" spans="1:17" x14ac:dyDescent="0.25">
      <c r="E11" s="5"/>
      <c r="N11" s="6"/>
    </row>
    <row r="12" spans="1:17" x14ac:dyDescent="0.25">
      <c r="A12" t="s">
        <v>58</v>
      </c>
      <c r="B12">
        <v>59</v>
      </c>
      <c r="C12">
        <v>2</v>
      </c>
      <c r="D12">
        <v>0</v>
      </c>
      <c r="E12" s="5">
        <f>C12/10</f>
        <v>0.2</v>
      </c>
      <c r="F12" s="5">
        <v>0</v>
      </c>
      <c r="G12">
        <v>0.6</v>
      </c>
      <c r="H12" t="s">
        <v>75</v>
      </c>
      <c r="I12">
        <v>8</v>
      </c>
      <c r="J12">
        <v>400</v>
      </c>
      <c r="K12">
        <f>(1/G12)*B12*I12</f>
        <v>786.66666666666674</v>
      </c>
      <c r="M12">
        <f>B12*J12</f>
        <v>23600</v>
      </c>
      <c r="N12" s="6">
        <f t="shared" si="1"/>
        <v>11.8</v>
      </c>
      <c r="O12" s="7">
        <f>D12+F12*B12</f>
        <v>0</v>
      </c>
    </row>
    <row r="13" spans="1:17" x14ac:dyDescent="0.25">
      <c r="A13" t="s">
        <v>59</v>
      </c>
      <c r="B13">
        <v>59</v>
      </c>
      <c r="C13">
        <v>6</v>
      </c>
      <c r="D13">
        <v>0</v>
      </c>
      <c r="E13" s="5">
        <f>C13/10</f>
        <v>0.6</v>
      </c>
      <c r="F13" s="5">
        <v>0</v>
      </c>
      <c r="G13">
        <v>0.6</v>
      </c>
      <c r="H13" t="s">
        <v>75</v>
      </c>
      <c r="I13">
        <v>16</v>
      </c>
      <c r="J13">
        <v>400</v>
      </c>
      <c r="K13">
        <f>(1/G13)*B13*I13</f>
        <v>1573.3333333333335</v>
      </c>
      <c r="L13" s="12">
        <f>K12+K13+K14+K15</f>
        <v>4326.666666666667</v>
      </c>
      <c r="M13">
        <f>B13*J13</f>
        <v>23600</v>
      </c>
      <c r="N13" s="6">
        <f t="shared" si="1"/>
        <v>35.4</v>
      </c>
      <c r="O13" s="7">
        <f>D13+F13*B13</f>
        <v>0</v>
      </c>
      <c r="P13" s="10">
        <f>N12+N13+N14+N15</f>
        <v>88.5</v>
      </c>
      <c r="Q13" s="9">
        <f>O12+O13+O14+O15</f>
        <v>0</v>
      </c>
    </row>
    <row r="14" spans="1:17" x14ac:dyDescent="0.25">
      <c r="A14" t="s">
        <v>60</v>
      </c>
      <c r="B14">
        <v>59</v>
      </c>
      <c r="C14">
        <v>5</v>
      </c>
      <c r="D14">
        <v>0</v>
      </c>
      <c r="E14" s="5">
        <f t="shared" ref="E14:E15" si="2">C14/10</f>
        <v>0.5</v>
      </c>
      <c r="F14" s="5">
        <v>0</v>
      </c>
      <c r="G14">
        <v>0.6</v>
      </c>
      <c r="H14" t="s">
        <v>75</v>
      </c>
      <c r="I14">
        <v>12</v>
      </c>
      <c r="J14">
        <v>400</v>
      </c>
      <c r="K14">
        <f>(1/G14)*B14*I14</f>
        <v>1180</v>
      </c>
      <c r="L14" s="12" t="s">
        <v>76</v>
      </c>
      <c r="M14">
        <f>B14*J14</f>
        <v>23600</v>
      </c>
      <c r="N14" s="6">
        <f t="shared" si="1"/>
        <v>29.5</v>
      </c>
      <c r="O14" s="7">
        <f>D14+F14*B14</f>
        <v>0</v>
      </c>
    </row>
    <row r="15" spans="1:17" x14ac:dyDescent="0.25">
      <c r="A15" t="s">
        <v>61</v>
      </c>
      <c r="B15">
        <v>59</v>
      </c>
      <c r="C15">
        <v>2</v>
      </c>
      <c r="D15">
        <v>0</v>
      </c>
      <c r="E15" s="5">
        <f t="shared" si="2"/>
        <v>0.2</v>
      </c>
      <c r="F15" s="5">
        <v>0</v>
      </c>
      <c r="G15">
        <v>0.6</v>
      </c>
      <c r="H15" t="s">
        <v>75</v>
      </c>
      <c r="I15">
        <v>8</v>
      </c>
      <c r="J15">
        <v>400</v>
      </c>
      <c r="K15">
        <f>(1/G15)*B15*I15</f>
        <v>786.66666666666674</v>
      </c>
      <c r="M15">
        <f>B15*J15</f>
        <v>23600</v>
      </c>
      <c r="N15" s="6">
        <f t="shared" si="1"/>
        <v>11.8</v>
      </c>
      <c r="O15" s="7">
        <f>D15+F15*B15</f>
        <v>0</v>
      </c>
    </row>
    <row r="16" spans="1:17" x14ac:dyDescent="0.25">
      <c r="N16" s="6"/>
    </row>
    <row r="17" spans="1:17" x14ac:dyDescent="0.25">
      <c r="A17" t="s">
        <v>62</v>
      </c>
      <c r="B17">
        <v>69</v>
      </c>
      <c r="C17">
        <v>2</v>
      </c>
      <c r="D17">
        <v>0</v>
      </c>
      <c r="E17" s="5">
        <f>C17/10</f>
        <v>0.2</v>
      </c>
      <c r="F17" s="5">
        <v>0</v>
      </c>
      <c r="G17">
        <v>0.7</v>
      </c>
      <c r="H17" t="s">
        <v>77</v>
      </c>
      <c r="I17">
        <v>8</v>
      </c>
      <c r="J17">
        <v>300</v>
      </c>
      <c r="K17">
        <f>(1/G17)*B17*I17</f>
        <v>788.57142857142856</v>
      </c>
      <c r="M17">
        <f>B17*J17</f>
        <v>20700</v>
      </c>
      <c r="N17" s="6">
        <f t="shared" si="1"/>
        <v>13.8</v>
      </c>
      <c r="O17" s="7">
        <f>D17+F17*B17</f>
        <v>0</v>
      </c>
    </row>
    <row r="18" spans="1:17" x14ac:dyDescent="0.25">
      <c r="A18" t="s">
        <v>63</v>
      </c>
      <c r="B18">
        <v>69</v>
      </c>
      <c r="C18">
        <v>5</v>
      </c>
      <c r="D18">
        <v>0</v>
      </c>
      <c r="E18" s="5">
        <f>C18/10</f>
        <v>0.5</v>
      </c>
      <c r="F18" s="5">
        <v>0</v>
      </c>
      <c r="G18">
        <v>0.7</v>
      </c>
      <c r="H18" t="s">
        <v>77</v>
      </c>
      <c r="I18">
        <v>16</v>
      </c>
      <c r="J18">
        <v>300</v>
      </c>
      <c r="K18">
        <f>(1/G18)*B18*I18</f>
        <v>1577.1428571428571</v>
      </c>
      <c r="L18" s="12">
        <f>K17+K18+K19+K20</f>
        <v>4337.1428571428569</v>
      </c>
      <c r="M18">
        <f>B18*J18</f>
        <v>20700</v>
      </c>
      <c r="N18" s="6">
        <f t="shared" si="1"/>
        <v>34.5</v>
      </c>
      <c r="O18" s="7">
        <f>D18+F18*B18</f>
        <v>0</v>
      </c>
      <c r="P18" s="10">
        <f>N17+N18+N19+N20</f>
        <v>82.8</v>
      </c>
      <c r="Q18" s="9">
        <f>O17+O18+O19+O20</f>
        <v>0</v>
      </c>
    </row>
    <row r="19" spans="1:17" x14ac:dyDescent="0.25">
      <c r="A19" t="s">
        <v>64</v>
      </c>
      <c r="B19">
        <v>69</v>
      </c>
      <c r="C19">
        <v>3</v>
      </c>
      <c r="D19">
        <v>0</v>
      </c>
      <c r="E19" s="5">
        <f t="shared" ref="E19:E20" si="3">C19/10</f>
        <v>0.3</v>
      </c>
      <c r="F19" s="5">
        <v>0</v>
      </c>
      <c r="G19">
        <v>0.7</v>
      </c>
      <c r="H19" t="s">
        <v>77</v>
      </c>
      <c r="I19">
        <v>12</v>
      </c>
      <c r="J19">
        <v>300</v>
      </c>
      <c r="K19">
        <f>(1/G19)*B19*I19</f>
        <v>1182.8571428571429</v>
      </c>
      <c r="L19" s="12" t="s">
        <v>78</v>
      </c>
      <c r="M19">
        <f>B19*J19</f>
        <v>20700</v>
      </c>
      <c r="N19" s="6">
        <f t="shared" si="1"/>
        <v>20.7</v>
      </c>
      <c r="O19" s="7">
        <f>D19+F19*B19</f>
        <v>0</v>
      </c>
    </row>
    <row r="20" spans="1:17" x14ac:dyDescent="0.25">
      <c r="A20" t="s">
        <v>65</v>
      </c>
      <c r="B20">
        <v>69</v>
      </c>
      <c r="C20">
        <v>2</v>
      </c>
      <c r="D20">
        <v>0</v>
      </c>
      <c r="E20" s="5">
        <f t="shared" si="3"/>
        <v>0.2</v>
      </c>
      <c r="F20" s="5">
        <v>0</v>
      </c>
      <c r="G20">
        <v>0.7</v>
      </c>
      <c r="H20" t="s">
        <v>77</v>
      </c>
      <c r="I20">
        <v>8</v>
      </c>
      <c r="J20">
        <v>300</v>
      </c>
      <c r="K20">
        <f>(1/G20)*B20*I20</f>
        <v>788.57142857142856</v>
      </c>
      <c r="M20">
        <f>B20*J20</f>
        <v>20700</v>
      </c>
      <c r="N20" s="6">
        <f t="shared" si="1"/>
        <v>13.8</v>
      </c>
      <c r="O20" s="7">
        <f>D20+F20*B20</f>
        <v>0</v>
      </c>
    </row>
    <row r="21" spans="1:17" x14ac:dyDescent="0.25">
      <c r="N21" s="6"/>
    </row>
    <row r="22" spans="1:17" x14ac:dyDescent="0.25">
      <c r="A22" t="s">
        <v>66</v>
      </c>
      <c r="B22">
        <v>99</v>
      </c>
      <c r="C22">
        <v>2</v>
      </c>
      <c r="D22">
        <v>2</v>
      </c>
      <c r="E22" s="5">
        <f>C22/10</f>
        <v>0.2</v>
      </c>
      <c r="F22" s="11">
        <v>0.02</v>
      </c>
      <c r="G22">
        <v>0.5</v>
      </c>
      <c r="H22" t="s">
        <v>79</v>
      </c>
      <c r="I22">
        <v>8</v>
      </c>
      <c r="J22">
        <v>500</v>
      </c>
      <c r="K22">
        <f>(1/G22)*B22*I22</f>
        <v>1584</v>
      </c>
      <c r="M22">
        <f>B22*J22</f>
        <v>49500</v>
      </c>
      <c r="N22" s="6">
        <f t="shared" si="1"/>
        <v>19.8</v>
      </c>
      <c r="O22" s="7">
        <f t="shared" ref="O22:O25" si="4">D22*(1+F22)^B22</f>
        <v>14.205188467161435</v>
      </c>
    </row>
    <row r="23" spans="1:17" x14ac:dyDescent="0.25">
      <c r="A23" t="s">
        <v>67</v>
      </c>
      <c r="B23">
        <v>99</v>
      </c>
      <c r="C23">
        <v>6</v>
      </c>
      <c r="D23">
        <v>2</v>
      </c>
      <c r="E23" s="5">
        <f>C23/10</f>
        <v>0.6</v>
      </c>
      <c r="F23" s="11">
        <v>0.02</v>
      </c>
      <c r="G23">
        <v>0.5</v>
      </c>
      <c r="H23" t="s">
        <v>79</v>
      </c>
      <c r="I23">
        <v>16</v>
      </c>
      <c r="J23">
        <v>500</v>
      </c>
      <c r="K23">
        <f>(1/G23)*B23*I23</f>
        <v>3168</v>
      </c>
      <c r="L23" s="12">
        <f>K22+K23+K24+K25</f>
        <v>8712</v>
      </c>
      <c r="M23">
        <f>B23*J23</f>
        <v>49500</v>
      </c>
      <c r="N23" s="6">
        <f t="shared" si="1"/>
        <v>59.4</v>
      </c>
      <c r="O23" s="7">
        <f t="shared" si="4"/>
        <v>14.205188467161435</v>
      </c>
      <c r="P23" s="10">
        <f>N22+N23+N24+N25</f>
        <v>148.5</v>
      </c>
      <c r="Q23" s="9">
        <f>O22+O23+O24+O25</f>
        <v>56.820753868645738</v>
      </c>
    </row>
    <row r="24" spans="1:17" x14ac:dyDescent="0.25">
      <c r="A24" t="s">
        <v>68</v>
      </c>
      <c r="B24">
        <v>99</v>
      </c>
      <c r="C24">
        <v>5</v>
      </c>
      <c r="D24">
        <v>2</v>
      </c>
      <c r="E24" s="5">
        <f t="shared" ref="E24:E25" si="5">C24/10</f>
        <v>0.5</v>
      </c>
      <c r="F24" s="11">
        <v>0.02</v>
      </c>
      <c r="G24">
        <v>0.5</v>
      </c>
      <c r="H24" t="s">
        <v>79</v>
      </c>
      <c r="I24">
        <v>12</v>
      </c>
      <c r="J24">
        <v>500</v>
      </c>
      <c r="K24">
        <f>(1/G24)*B24*I24</f>
        <v>2376</v>
      </c>
      <c r="L24" s="12" t="s">
        <v>80</v>
      </c>
      <c r="M24">
        <f>B24*J24</f>
        <v>49500</v>
      </c>
      <c r="N24" s="6">
        <f t="shared" si="1"/>
        <v>49.5</v>
      </c>
      <c r="O24" s="7">
        <f t="shared" si="4"/>
        <v>14.205188467161435</v>
      </c>
    </row>
    <row r="25" spans="1:17" x14ac:dyDescent="0.25">
      <c r="A25" t="s">
        <v>69</v>
      </c>
      <c r="B25">
        <v>99</v>
      </c>
      <c r="C25">
        <v>2</v>
      </c>
      <c r="D25">
        <v>2</v>
      </c>
      <c r="E25" s="5">
        <f t="shared" si="5"/>
        <v>0.2</v>
      </c>
      <c r="F25" s="11">
        <v>0.02</v>
      </c>
      <c r="G25">
        <v>0.5</v>
      </c>
      <c r="H25" t="s">
        <v>79</v>
      </c>
      <c r="I25">
        <v>8</v>
      </c>
      <c r="J25">
        <v>500</v>
      </c>
      <c r="K25">
        <f>(1/G25)*B25*I25</f>
        <v>1584</v>
      </c>
      <c r="M25">
        <f>B25*J25</f>
        <v>49500</v>
      </c>
      <c r="N25" s="6">
        <f t="shared" si="1"/>
        <v>19.8</v>
      </c>
      <c r="O25" s="7">
        <f t="shared" si="4"/>
        <v>14.205188467161435</v>
      </c>
    </row>
    <row r="26" spans="1:17" x14ac:dyDescent="0.25">
      <c r="F26" s="5"/>
      <c r="N26" s="6"/>
      <c r="O26" s="7"/>
    </row>
    <row r="27" spans="1:17" x14ac:dyDescent="0.25">
      <c r="A27" t="s">
        <v>10</v>
      </c>
      <c r="B27">
        <v>99</v>
      </c>
      <c r="C27">
        <v>2</v>
      </c>
      <c r="D27">
        <v>3</v>
      </c>
      <c r="E27" s="5">
        <f>C27/10</f>
        <v>0.2</v>
      </c>
      <c r="F27" s="11">
        <v>0.02</v>
      </c>
      <c r="G27">
        <v>0.5</v>
      </c>
      <c r="H27" t="s">
        <v>22</v>
      </c>
      <c r="I27">
        <v>8</v>
      </c>
      <c r="J27">
        <v>800</v>
      </c>
      <c r="K27">
        <f>(1/G27)*B27*I27</f>
        <v>1584</v>
      </c>
      <c r="M27">
        <f>B27*J27</f>
        <v>79200</v>
      </c>
      <c r="N27" s="6">
        <f t="shared" si="1"/>
        <v>19.8</v>
      </c>
      <c r="O27" s="7">
        <f>D27*(1+F27)^B27</f>
        <v>21.307782700742152</v>
      </c>
    </row>
    <row r="28" spans="1:17" x14ac:dyDescent="0.25">
      <c r="A28" t="s">
        <v>70</v>
      </c>
      <c r="B28">
        <v>99</v>
      </c>
      <c r="C28">
        <v>6</v>
      </c>
      <c r="D28">
        <v>3</v>
      </c>
      <c r="E28" s="5">
        <f>C28/10</f>
        <v>0.6</v>
      </c>
      <c r="F28" s="11">
        <v>0.02</v>
      </c>
      <c r="G28">
        <v>0.5</v>
      </c>
      <c r="H28" t="s">
        <v>22</v>
      </c>
      <c r="I28">
        <v>16</v>
      </c>
      <c r="J28">
        <v>800</v>
      </c>
      <c r="K28">
        <f>(1/G28)*B28*I28</f>
        <v>3168</v>
      </c>
      <c r="L28" s="12">
        <f>K27+K28+K29+K30</f>
        <v>8712</v>
      </c>
      <c r="M28">
        <f>B28*J28</f>
        <v>79200</v>
      </c>
      <c r="N28" s="6">
        <f t="shared" si="1"/>
        <v>59.4</v>
      </c>
      <c r="O28" s="7">
        <f t="shared" ref="O28:O30" si="6">D28*(1+F28)^B28</f>
        <v>21.307782700742152</v>
      </c>
      <c r="P28" s="10">
        <f>N27+N28+N29+N30</f>
        <v>148.5</v>
      </c>
      <c r="Q28" s="9">
        <f>O27+O28+O29+O30</f>
        <v>85.231130802968607</v>
      </c>
    </row>
    <row r="29" spans="1:17" x14ac:dyDescent="0.25">
      <c r="A29" t="s">
        <v>71</v>
      </c>
      <c r="B29">
        <v>99</v>
      </c>
      <c r="C29">
        <v>5</v>
      </c>
      <c r="D29">
        <v>3</v>
      </c>
      <c r="E29" s="5">
        <f t="shared" ref="E29:E30" si="7">C29/10</f>
        <v>0.5</v>
      </c>
      <c r="F29" s="11">
        <v>0.02</v>
      </c>
      <c r="G29">
        <v>0.5</v>
      </c>
      <c r="H29" t="s">
        <v>22</v>
      </c>
      <c r="I29">
        <v>12</v>
      </c>
      <c r="J29">
        <v>800</v>
      </c>
      <c r="K29">
        <f>(1/G29)*B29*I29</f>
        <v>2376</v>
      </c>
      <c r="L29" s="12" t="s">
        <v>81</v>
      </c>
      <c r="M29">
        <f>B29*J29</f>
        <v>79200</v>
      </c>
      <c r="N29" s="6">
        <f t="shared" si="1"/>
        <v>49.5</v>
      </c>
      <c r="O29" s="7">
        <f t="shared" si="6"/>
        <v>21.307782700742152</v>
      </c>
    </row>
    <row r="30" spans="1:17" x14ac:dyDescent="0.25">
      <c r="A30" t="s">
        <v>72</v>
      </c>
      <c r="B30">
        <v>99</v>
      </c>
      <c r="C30">
        <v>2</v>
      </c>
      <c r="D30">
        <v>3</v>
      </c>
      <c r="E30" s="5">
        <f t="shared" si="7"/>
        <v>0.2</v>
      </c>
      <c r="F30" s="11">
        <v>0.02</v>
      </c>
      <c r="G30">
        <v>0.5</v>
      </c>
      <c r="H30" t="s">
        <v>22</v>
      </c>
      <c r="I30">
        <v>8</v>
      </c>
      <c r="J30">
        <v>800</v>
      </c>
      <c r="K30">
        <f>(1/G30)*B30*I30</f>
        <v>1584</v>
      </c>
      <c r="L30" s="13" t="s">
        <v>82</v>
      </c>
      <c r="M30">
        <f>B30*J30</f>
        <v>79200</v>
      </c>
      <c r="N30" s="6">
        <f t="shared" si="1"/>
        <v>19.8</v>
      </c>
      <c r="O30" s="7">
        <f t="shared" si="6"/>
        <v>21.307782700742152</v>
      </c>
    </row>
    <row r="31" spans="1:17" x14ac:dyDescent="0.25">
      <c r="N31" s="6"/>
      <c r="O31" s="7"/>
    </row>
    <row r="32" spans="1:17" x14ac:dyDescent="0.25">
      <c r="A32" t="s">
        <v>83</v>
      </c>
      <c r="B32">
        <v>99</v>
      </c>
      <c r="C32">
        <v>2</v>
      </c>
      <c r="D32">
        <v>0</v>
      </c>
      <c r="E32">
        <v>0.2</v>
      </c>
      <c r="F32" s="11">
        <v>0</v>
      </c>
      <c r="G32">
        <v>0.7</v>
      </c>
      <c r="H32" t="s">
        <v>84</v>
      </c>
      <c r="I32">
        <v>2</v>
      </c>
      <c r="J32">
        <v>200</v>
      </c>
      <c r="K32">
        <f t="shared" ref="K32" si="8">(1/G32)*B32*I32</f>
        <v>282.85714285714289</v>
      </c>
      <c r="L32" t="s">
        <v>85</v>
      </c>
      <c r="M32">
        <f t="shared" ref="M32" si="9">B32*J32</f>
        <v>19800</v>
      </c>
      <c r="N32" s="6">
        <f t="shared" si="1"/>
        <v>19.8</v>
      </c>
      <c r="O32" s="7">
        <v>0</v>
      </c>
      <c r="P32" s="14">
        <v>19.8</v>
      </c>
      <c r="Q32" s="15">
        <v>0</v>
      </c>
    </row>
    <row r="35" spans="5:17" x14ac:dyDescent="0.25">
      <c r="E35" s="5"/>
      <c r="F35" s="5"/>
      <c r="N35" s="6"/>
      <c r="O35" s="7"/>
    </row>
    <row r="36" spans="5:17" x14ac:dyDescent="0.25">
      <c r="E36" s="5"/>
      <c r="F36" s="5"/>
      <c r="N36" s="6"/>
      <c r="O36" s="7"/>
      <c r="P36" s="6"/>
      <c r="Q36" s="17"/>
    </row>
    <row r="37" spans="5:17" x14ac:dyDescent="0.25">
      <c r="E37" s="5"/>
      <c r="F37" s="5"/>
      <c r="N37" s="6"/>
      <c r="O37" s="7"/>
    </row>
    <row r="38" spans="5:17" x14ac:dyDescent="0.25">
      <c r="E38" s="5"/>
      <c r="F38" s="5"/>
      <c r="N38" s="6"/>
      <c r="O38" s="7"/>
    </row>
    <row r="39" spans="5:17" x14ac:dyDescent="0.25">
      <c r="E39" s="5"/>
      <c r="F39" s="5"/>
      <c r="N39" s="6"/>
      <c r="O39" s="7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A88F58-FB83-40C8-8D70-A9694E13A5F5}">
  <dimension ref="A1:N2"/>
  <sheetViews>
    <sheetView workbookViewId="0">
      <selection activeCell="G7" sqref="G7"/>
    </sheetView>
  </sheetViews>
  <sheetFormatPr defaultRowHeight="13.8" x14ac:dyDescent="0.25"/>
  <cols>
    <col min="2" max="2" width="18.77734375" customWidth="1"/>
    <col min="4" max="4" width="22" customWidth="1"/>
    <col min="5" max="5" width="7.109375" customWidth="1"/>
    <col min="6" max="6" width="5.44140625" hidden="1" customWidth="1"/>
  </cols>
  <sheetData>
    <row r="1" spans="1:14" x14ac:dyDescent="0.25">
      <c r="A1" s="8" t="s">
        <v>28</v>
      </c>
      <c r="B1" t="s">
        <v>0</v>
      </c>
      <c r="C1" t="s">
        <v>97</v>
      </c>
      <c r="D1" t="s">
        <v>98</v>
      </c>
      <c r="G1" t="s">
        <v>3</v>
      </c>
      <c r="H1" t="s">
        <v>27</v>
      </c>
      <c r="I1" t="s">
        <v>4</v>
      </c>
      <c r="J1" t="s">
        <v>18</v>
      </c>
      <c r="K1" t="s">
        <v>7</v>
      </c>
      <c r="L1" t="s">
        <v>20</v>
      </c>
      <c r="M1" t="s">
        <v>12</v>
      </c>
      <c r="N1" t="s">
        <v>97</v>
      </c>
    </row>
    <row r="2" spans="1:14" x14ac:dyDescent="0.25">
      <c r="A2" t="s">
        <v>96</v>
      </c>
      <c r="B2">
        <v>99</v>
      </c>
      <c r="C2">
        <v>0</v>
      </c>
      <c r="D2" s="18">
        <v>2E-3</v>
      </c>
      <c r="G2" s="19">
        <v>0.5</v>
      </c>
      <c r="H2" t="s">
        <v>17</v>
      </c>
      <c r="I2">
        <v>20</v>
      </c>
      <c r="J2">
        <v>800</v>
      </c>
      <c r="K2">
        <f>1/G2*I2*B2</f>
        <v>3960</v>
      </c>
      <c r="L2">
        <f>K2/64</f>
        <v>61.875</v>
      </c>
      <c r="M2">
        <f>B2*J2</f>
        <v>79200</v>
      </c>
      <c r="N2">
        <f>D2*B2+C2</f>
        <v>0.19800000000000001</v>
      </c>
    </row>
  </sheetData>
  <phoneticPr fontId="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C42C84-A4C2-4A0B-9E1A-9B7FE0E9A82E}">
  <dimension ref="A1:V30"/>
  <sheetViews>
    <sheetView tabSelected="1" topLeftCell="A7" workbookViewId="0">
      <selection activeCell="P12" sqref="P12"/>
    </sheetView>
  </sheetViews>
  <sheetFormatPr defaultRowHeight="14.4" thickBottom="1" x14ac:dyDescent="0.3"/>
  <cols>
    <col min="1" max="1" width="12.21875" style="30" customWidth="1"/>
    <col min="2" max="2" width="9.5546875" style="39" bestFit="1" customWidth="1"/>
    <col min="3" max="3" width="9.5546875" style="30" customWidth="1"/>
    <col min="4" max="4" width="5.5546875" style="30" bestFit="1" customWidth="1"/>
    <col min="5" max="9" width="7.5546875" style="30" bestFit="1" customWidth="1"/>
    <col min="10" max="10" width="9.88671875" style="30" customWidth="1"/>
    <col min="11" max="11" width="9.5546875" style="30" bestFit="1" customWidth="1"/>
    <col min="12" max="12" width="7.5546875" style="40" customWidth="1"/>
    <col min="13" max="13" width="7.5546875" style="30" bestFit="1" customWidth="1"/>
    <col min="14" max="14" width="5.5546875" style="30" bestFit="1" customWidth="1"/>
    <col min="15" max="15" width="9.5546875" style="30" bestFit="1" customWidth="1"/>
    <col min="16" max="16" width="7.5546875" style="42" bestFit="1" customWidth="1"/>
    <col min="17" max="17" width="8.5546875" style="42" customWidth="1"/>
    <col min="18" max="18" width="19.88671875" style="30" customWidth="1"/>
    <col min="19" max="21" width="7.5546875" style="30" bestFit="1" customWidth="1"/>
    <col min="22" max="16384" width="8.88671875" style="30"/>
  </cols>
  <sheetData>
    <row r="1" spans="1:22" ht="28.8" thickTop="1" thickBot="1" x14ac:dyDescent="0.3">
      <c r="A1" s="30" t="s">
        <v>142</v>
      </c>
      <c r="B1" s="39" t="s">
        <v>141</v>
      </c>
      <c r="C1" s="37" t="s">
        <v>156</v>
      </c>
      <c r="D1" s="31" t="s">
        <v>138</v>
      </c>
      <c r="E1" s="30" t="s">
        <v>0</v>
      </c>
      <c r="F1" s="30" t="s">
        <v>1</v>
      </c>
      <c r="G1" s="30" t="s">
        <v>2</v>
      </c>
      <c r="H1" s="30" t="s">
        <v>8</v>
      </c>
      <c r="I1" s="30" t="s">
        <v>9</v>
      </c>
      <c r="J1" s="30" t="s">
        <v>135</v>
      </c>
      <c r="K1" s="30" t="s">
        <v>134</v>
      </c>
      <c r="L1" s="40" t="s">
        <v>139</v>
      </c>
      <c r="M1" s="30" t="s">
        <v>4</v>
      </c>
      <c r="N1" s="30" t="s">
        <v>18</v>
      </c>
      <c r="O1" s="30" t="s">
        <v>7</v>
      </c>
      <c r="P1" s="46" t="s">
        <v>5</v>
      </c>
      <c r="Q1" s="45" t="s">
        <v>6</v>
      </c>
      <c r="R1" s="30" t="s">
        <v>173</v>
      </c>
      <c r="S1" s="38"/>
      <c r="U1" s="34" t="s">
        <v>151</v>
      </c>
      <c r="V1" s="34" t="s">
        <v>152</v>
      </c>
    </row>
    <row r="2" spans="1:22" thickBot="1" x14ac:dyDescent="0.3">
      <c r="A2" s="30" t="s">
        <v>144</v>
      </c>
      <c r="B2" s="39" t="s">
        <v>137</v>
      </c>
      <c r="C2" s="30" t="s">
        <v>157</v>
      </c>
      <c r="D2" s="30">
        <v>4</v>
      </c>
      <c r="E2" s="30">
        <v>99</v>
      </c>
      <c r="F2" s="30">
        <v>15</v>
      </c>
      <c r="G2" s="30">
        <v>0.9</v>
      </c>
      <c r="H2" s="29">
        <v>0.35</v>
      </c>
      <c r="I2" s="29">
        <v>0</v>
      </c>
      <c r="J2" s="30">
        <v>0.5</v>
      </c>
      <c r="K2" s="30">
        <v>0.6</v>
      </c>
      <c r="L2" s="40">
        <f t="shared" ref="L2:L14" si="0">J2*K2</f>
        <v>0.3</v>
      </c>
      <c r="M2" s="30">
        <v>1</v>
      </c>
      <c r="N2" s="30">
        <v>0</v>
      </c>
      <c r="O2" s="30">
        <f>E2/L2</f>
        <v>330</v>
      </c>
      <c r="P2" s="41">
        <f t="shared" ref="P2:P14" si="1">F2+H2*E2</f>
        <v>49.65</v>
      </c>
      <c r="Q2" s="43">
        <f t="shared" ref="Q2:Q8" si="2">G2+I2*E2</f>
        <v>0.9</v>
      </c>
      <c r="R2" s="32"/>
      <c r="S2" s="32"/>
      <c r="U2" s="34" t="s">
        <v>145</v>
      </c>
      <c r="V2" s="35">
        <v>0.8</v>
      </c>
    </row>
    <row r="3" spans="1:22" ht="28.2" thickBot="1" x14ac:dyDescent="0.3">
      <c r="A3" s="30" t="s">
        <v>143</v>
      </c>
      <c r="B3" s="39" t="s">
        <v>140</v>
      </c>
      <c r="C3" s="30" t="s">
        <v>158</v>
      </c>
      <c r="D3" s="30">
        <v>1</v>
      </c>
      <c r="E3" s="30">
        <v>99</v>
      </c>
      <c r="F3" s="30">
        <v>7</v>
      </c>
      <c r="G3" s="30">
        <v>1.6</v>
      </c>
      <c r="H3" s="29">
        <v>0.3</v>
      </c>
      <c r="I3" s="29">
        <v>0</v>
      </c>
      <c r="J3" s="30">
        <v>0.8</v>
      </c>
      <c r="K3" s="30">
        <v>0.6</v>
      </c>
      <c r="L3" s="40">
        <f t="shared" si="0"/>
        <v>0.48</v>
      </c>
      <c r="M3" s="30">
        <v>1</v>
      </c>
      <c r="N3" s="30">
        <v>0</v>
      </c>
      <c r="O3" s="30">
        <f t="shared" ref="O3:O14" si="3">(1/J3/K3)*E3*M3</f>
        <v>206.25000000000003</v>
      </c>
      <c r="P3" s="41">
        <f t="shared" si="1"/>
        <v>36.700000000000003</v>
      </c>
      <c r="Q3" s="43">
        <f t="shared" si="2"/>
        <v>1.6</v>
      </c>
      <c r="R3" s="32"/>
      <c r="S3" s="32"/>
      <c r="T3" s="33"/>
      <c r="U3" s="34" t="s">
        <v>146</v>
      </c>
      <c r="V3" s="35">
        <v>0.7</v>
      </c>
    </row>
    <row r="4" spans="1:22" ht="28.2" thickBot="1" x14ac:dyDescent="0.3">
      <c r="A4" s="30" t="s">
        <v>153</v>
      </c>
      <c r="B4" s="39" t="s">
        <v>154</v>
      </c>
      <c r="C4" s="30" t="s">
        <v>158</v>
      </c>
      <c r="D4" s="30">
        <v>1</v>
      </c>
      <c r="E4" s="30">
        <v>99</v>
      </c>
      <c r="F4" s="30">
        <v>8</v>
      </c>
      <c r="G4" s="30">
        <v>1.6</v>
      </c>
      <c r="H4" s="29">
        <v>0.3</v>
      </c>
      <c r="I4" s="29">
        <v>0</v>
      </c>
      <c r="J4" s="30">
        <v>0.8</v>
      </c>
      <c r="K4" s="30">
        <v>0.6</v>
      </c>
      <c r="L4" s="40">
        <f t="shared" si="0"/>
        <v>0.48</v>
      </c>
      <c r="M4" s="30">
        <v>1</v>
      </c>
      <c r="N4" s="30">
        <v>0</v>
      </c>
      <c r="O4" s="30">
        <f t="shared" si="3"/>
        <v>206.25000000000003</v>
      </c>
      <c r="P4" s="41">
        <f t="shared" si="1"/>
        <v>37.700000000000003</v>
      </c>
      <c r="Q4" s="43">
        <f t="shared" si="2"/>
        <v>1.6</v>
      </c>
      <c r="R4" s="32"/>
      <c r="S4" s="32"/>
      <c r="T4" s="33"/>
      <c r="U4" s="36" t="s">
        <v>147</v>
      </c>
      <c r="V4" s="35">
        <v>0.6</v>
      </c>
    </row>
    <row r="5" spans="1:22" ht="55.8" thickBot="1" x14ac:dyDescent="0.3">
      <c r="A5" s="30" t="s">
        <v>162</v>
      </c>
      <c r="B5" s="39" t="s">
        <v>163</v>
      </c>
      <c r="C5" s="30" t="s">
        <v>164</v>
      </c>
      <c r="D5" s="30">
        <v>1</v>
      </c>
      <c r="E5" s="30">
        <v>99</v>
      </c>
      <c r="F5" s="30">
        <v>10</v>
      </c>
      <c r="G5" s="30">
        <v>1.2</v>
      </c>
      <c r="H5" s="29">
        <v>0.3</v>
      </c>
      <c r="I5" s="29">
        <v>0</v>
      </c>
      <c r="J5" s="30">
        <v>0.8</v>
      </c>
      <c r="K5" s="30">
        <v>0.6</v>
      </c>
      <c r="L5" s="40">
        <f t="shared" si="0"/>
        <v>0.48</v>
      </c>
      <c r="M5" s="30">
        <v>1</v>
      </c>
      <c r="N5" s="30">
        <v>0</v>
      </c>
      <c r="O5" s="30">
        <f t="shared" si="3"/>
        <v>206.25000000000003</v>
      </c>
      <c r="P5" s="41">
        <f t="shared" si="1"/>
        <v>39.700000000000003</v>
      </c>
      <c r="Q5" s="43">
        <f t="shared" si="2"/>
        <v>1.2</v>
      </c>
      <c r="R5" s="32"/>
      <c r="S5" s="32"/>
      <c r="T5" s="33"/>
      <c r="U5" s="36"/>
      <c r="V5" s="35"/>
    </row>
    <row r="6" spans="1:22" ht="28.2" thickBot="1" x14ac:dyDescent="0.3">
      <c r="A6" s="30" t="s">
        <v>161</v>
      </c>
      <c r="B6" s="39" t="s">
        <v>155</v>
      </c>
      <c r="C6" s="30" t="s">
        <v>160</v>
      </c>
      <c r="D6" s="30">
        <v>4</v>
      </c>
      <c r="E6" s="30">
        <v>99</v>
      </c>
      <c r="F6" s="30">
        <v>8</v>
      </c>
      <c r="G6" s="30">
        <v>1.6</v>
      </c>
      <c r="H6" s="29">
        <v>0.3</v>
      </c>
      <c r="I6" s="29">
        <v>0</v>
      </c>
      <c r="J6" s="30">
        <v>0.5</v>
      </c>
      <c r="K6" s="30">
        <v>0.6</v>
      </c>
      <c r="L6" s="40">
        <f t="shared" si="0"/>
        <v>0.3</v>
      </c>
      <c r="M6" s="30">
        <v>1</v>
      </c>
      <c r="N6" s="30">
        <v>0</v>
      </c>
      <c r="O6" s="30">
        <f t="shared" si="3"/>
        <v>330</v>
      </c>
      <c r="P6" s="41">
        <f t="shared" si="1"/>
        <v>37.700000000000003</v>
      </c>
      <c r="Q6" s="43">
        <f t="shared" si="2"/>
        <v>1.6</v>
      </c>
      <c r="R6" s="32"/>
      <c r="S6" s="32"/>
      <c r="T6" s="33"/>
      <c r="U6" s="36" t="s">
        <v>148</v>
      </c>
      <c r="V6" s="35">
        <v>0.5</v>
      </c>
    </row>
    <row r="7" spans="1:22" ht="28.2" thickBot="1" x14ac:dyDescent="0.3">
      <c r="A7" s="30" t="s">
        <v>165</v>
      </c>
      <c r="B7" s="39" t="s">
        <v>166</v>
      </c>
      <c r="C7" s="30" t="s">
        <v>164</v>
      </c>
      <c r="D7" s="30">
        <v>3</v>
      </c>
      <c r="E7" s="30">
        <v>99</v>
      </c>
      <c r="F7" s="30">
        <v>12</v>
      </c>
      <c r="G7" s="30">
        <v>1.4</v>
      </c>
      <c r="H7" s="29">
        <v>0.3</v>
      </c>
      <c r="I7" s="29">
        <v>0</v>
      </c>
      <c r="J7" s="30">
        <v>0.6</v>
      </c>
      <c r="K7" s="30">
        <v>0.6</v>
      </c>
      <c r="L7" s="40">
        <f t="shared" si="0"/>
        <v>0.36</v>
      </c>
      <c r="M7" s="30">
        <v>1</v>
      </c>
      <c r="N7" s="30">
        <v>0</v>
      </c>
      <c r="O7" s="30">
        <f t="shared" si="3"/>
        <v>275.00000000000006</v>
      </c>
      <c r="P7" s="41">
        <f t="shared" si="1"/>
        <v>41.7</v>
      </c>
      <c r="Q7" s="43">
        <f t="shared" si="2"/>
        <v>1.4</v>
      </c>
      <c r="R7" s="32"/>
      <c r="S7" s="32"/>
      <c r="T7" s="33"/>
      <c r="U7" s="36" t="s">
        <v>149</v>
      </c>
      <c r="V7" s="35">
        <v>0.4</v>
      </c>
    </row>
    <row r="8" spans="1:22" ht="28.2" thickBot="1" x14ac:dyDescent="0.3">
      <c r="A8" s="30" t="s">
        <v>167</v>
      </c>
      <c r="B8" s="39" t="s">
        <v>168</v>
      </c>
      <c r="C8" s="30" t="s">
        <v>164</v>
      </c>
      <c r="D8" s="30">
        <v>2</v>
      </c>
      <c r="E8" s="30">
        <v>99</v>
      </c>
      <c r="F8" s="30">
        <v>12</v>
      </c>
      <c r="G8" s="30">
        <v>1.3</v>
      </c>
      <c r="H8" s="29">
        <v>0.3</v>
      </c>
      <c r="I8" s="29">
        <v>0</v>
      </c>
      <c r="J8" s="30">
        <v>0.7</v>
      </c>
      <c r="K8" s="30">
        <v>0.6</v>
      </c>
      <c r="L8" s="40">
        <f t="shared" si="0"/>
        <v>0.42</v>
      </c>
      <c r="M8" s="30">
        <v>1</v>
      </c>
      <c r="N8" s="30">
        <v>0</v>
      </c>
      <c r="O8" s="30">
        <f t="shared" si="3"/>
        <v>235.71428571428572</v>
      </c>
      <c r="P8" s="41">
        <f t="shared" si="1"/>
        <v>41.7</v>
      </c>
      <c r="Q8" s="43">
        <f t="shared" si="2"/>
        <v>1.3</v>
      </c>
      <c r="R8" s="32"/>
      <c r="S8" s="32"/>
      <c r="T8" s="33"/>
      <c r="U8" s="36" t="s">
        <v>150</v>
      </c>
      <c r="V8" s="35">
        <v>0.3</v>
      </c>
    </row>
    <row r="9" spans="1:22" ht="28.2" thickBot="1" x14ac:dyDescent="0.3">
      <c r="A9" s="30" t="s">
        <v>169</v>
      </c>
      <c r="B9" s="39" t="s">
        <v>170</v>
      </c>
      <c r="C9" s="30" t="s">
        <v>171</v>
      </c>
      <c r="D9" s="30">
        <v>3</v>
      </c>
      <c r="E9" s="30">
        <v>99</v>
      </c>
      <c r="F9" s="30">
        <v>4</v>
      </c>
      <c r="G9" s="30" t="s">
        <v>172</v>
      </c>
      <c r="H9" s="29">
        <v>0.3</v>
      </c>
      <c r="I9" s="29">
        <v>0</v>
      </c>
      <c r="J9" s="30">
        <v>0.6</v>
      </c>
      <c r="K9" s="30">
        <v>0.6</v>
      </c>
      <c r="L9" s="40">
        <f t="shared" si="0"/>
        <v>0.36</v>
      </c>
      <c r="M9" s="30">
        <v>1</v>
      </c>
      <c r="N9" s="30">
        <v>0</v>
      </c>
      <c r="O9" s="30">
        <f t="shared" si="3"/>
        <v>275.00000000000006</v>
      </c>
      <c r="P9" s="41">
        <f t="shared" si="1"/>
        <v>33.700000000000003</v>
      </c>
      <c r="Q9" s="43" t="s">
        <v>172</v>
      </c>
      <c r="R9" s="30" t="s">
        <v>174</v>
      </c>
    </row>
    <row r="10" spans="1:22" ht="28.2" thickBot="1" x14ac:dyDescent="0.3">
      <c r="A10" s="30" t="s">
        <v>175</v>
      </c>
      <c r="B10" s="39" t="s">
        <v>176</v>
      </c>
      <c r="C10" s="30" t="s">
        <v>177</v>
      </c>
      <c r="D10" s="30">
        <v>2</v>
      </c>
      <c r="E10" s="30">
        <v>99</v>
      </c>
      <c r="F10" s="30">
        <v>10</v>
      </c>
      <c r="G10" s="30">
        <v>0</v>
      </c>
      <c r="H10" s="29">
        <v>0.2</v>
      </c>
      <c r="I10" s="29">
        <v>0</v>
      </c>
      <c r="J10" s="30">
        <v>0.7</v>
      </c>
      <c r="K10" s="30">
        <v>0.6</v>
      </c>
      <c r="L10" s="40">
        <f t="shared" si="0"/>
        <v>0.42</v>
      </c>
      <c r="M10" s="30">
        <v>1</v>
      </c>
      <c r="N10" s="30">
        <v>0</v>
      </c>
      <c r="O10" s="30">
        <f t="shared" si="3"/>
        <v>235.71428571428572</v>
      </c>
      <c r="P10" s="41">
        <f t="shared" si="1"/>
        <v>29.8</v>
      </c>
      <c r="Q10" s="43">
        <f>G10+I10*E10</f>
        <v>0</v>
      </c>
      <c r="R10" s="30" t="s">
        <v>178</v>
      </c>
    </row>
    <row r="11" spans="1:22" ht="28.2" thickBot="1" x14ac:dyDescent="0.3">
      <c r="A11" s="30" t="s">
        <v>179</v>
      </c>
      <c r="B11" s="39" t="s">
        <v>180</v>
      </c>
      <c r="C11" s="30" t="s">
        <v>181</v>
      </c>
      <c r="D11" s="30">
        <v>3</v>
      </c>
      <c r="E11" s="30">
        <v>99</v>
      </c>
      <c r="F11" s="30">
        <v>2</v>
      </c>
      <c r="G11" s="30">
        <v>4</v>
      </c>
      <c r="H11" s="29">
        <v>0.3</v>
      </c>
      <c r="I11" s="29">
        <v>0</v>
      </c>
      <c r="J11" s="30">
        <v>0.6</v>
      </c>
      <c r="K11" s="30">
        <v>0.6</v>
      </c>
      <c r="L11" s="40">
        <f t="shared" si="0"/>
        <v>0.36</v>
      </c>
      <c r="M11" s="30">
        <v>1</v>
      </c>
      <c r="N11" s="30">
        <v>0</v>
      </c>
      <c r="O11" s="30">
        <f t="shared" si="3"/>
        <v>275.00000000000006</v>
      </c>
      <c r="P11" s="41">
        <f t="shared" si="1"/>
        <v>31.7</v>
      </c>
      <c r="Q11" s="43">
        <f>G11+I11*E11</f>
        <v>4</v>
      </c>
    </row>
    <row r="12" spans="1:22" ht="28.2" thickBot="1" x14ac:dyDescent="0.3">
      <c r="A12" s="30" t="s">
        <v>182</v>
      </c>
      <c r="B12" s="39" t="s">
        <v>183</v>
      </c>
      <c r="C12" s="30" t="s">
        <v>159</v>
      </c>
      <c r="D12" s="30">
        <v>3</v>
      </c>
      <c r="E12" s="30">
        <v>99</v>
      </c>
      <c r="F12" s="30">
        <v>30</v>
      </c>
      <c r="G12" s="30">
        <v>0.3</v>
      </c>
      <c r="H12" s="30">
        <v>1.2</v>
      </c>
      <c r="I12" s="30">
        <v>0</v>
      </c>
      <c r="J12" s="30">
        <v>0.6</v>
      </c>
      <c r="K12" s="30">
        <v>0.6</v>
      </c>
      <c r="L12" s="40">
        <f t="shared" si="0"/>
        <v>0.36</v>
      </c>
      <c r="M12" s="30">
        <v>1</v>
      </c>
      <c r="N12" s="30">
        <v>0</v>
      </c>
      <c r="O12" s="30">
        <f t="shared" si="3"/>
        <v>275.00000000000006</v>
      </c>
      <c r="P12" s="42">
        <f t="shared" si="1"/>
        <v>148.80000000000001</v>
      </c>
      <c r="Q12" s="42">
        <f>G12+I12*E12</f>
        <v>0.3</v>
      </c>
    </row>
    <row r="13" spans="1:22" ht="28.2" thickBot="1" x14ac:dyDescent="0.3">
      <c r="A13" s="30" t="s">
        <v>185</v>
      </c>
      <c r="B13" s="39" t="s">
        <v>184</v>
      </c>
      <c r="C13" s="30" t="s">
        <v>186</v>
      </c>
      <c r="D13" s="30">
        <v>2</v>
      </c>
      <c r="E13" s="30">
        <v>99</v>
      </c>
      <c r="F13" s="30">
        <v>15</v>
      </c>
      <c r="G13" s="30">
        <v>1.5</v>
      </c>
      <c r="H13" s="30">
        <v>0.3</v>
      </c>
      <c r="I13" s="30">
        <v>0</v>
      </c>
      <c r="J13" s="30">
        <v>0.7</v>
      </c>
      <c r="K13" s="30">
        <v>0.6</v>
      </c>
      <c r="L13" s="40">
        <f t="shared" si="0"/>
        <v>0.42</v>
      </c>
      <c r="M13" s="30">
        <v>1</v>
      </c>
      <c r="N13" s="30">
        <v>0</v>
      </c>
      <c r="O13" s="30">
        <f t="shared" si="3"/>
        <v>235.71428571428572</v>
      </c>
      <c r="P13" s="42">
        <f t="shared" si="1"/>
        <v>44.7</v>
      </c>
      <c r="Q13" s="42">
        <f>G13+I13*E13</f>
        <v>1.5</v>
      </c>
      <c r="S13" s="44"/>
    </row>
    <row r="14" spans="1:22" ht="28.2" thickBot="1" x14ac:dyDescent="0.4">
      <c r="A14" s="30" t="s">
        <v>199</v>
      </c>
      <c r="B14" s="39" t="s">
        <v>204</v>
      </c>
      <c r="C14" s="30" t="s">
        <v>205</v>
      </c>
      <c r="D14" s="30">
        <v>3</v>
      </c>
      <c r="E14" s="30">
        <v>99</v>
      </c>
      <c r="F14" s="30">
        <v>25</v>
      </c>
      <c r="G14" s="30">
        <v>1.2</v>
      </c>
      <c r="H14" s="30">
        <v>0.3</v>
      </c>
      <c r="I14" s="30">
        <v>0</v>
      </c>
      <c r="J14" s="30">
        <v>0.6</v>
      </c>
      <c r="K14" s="30">
        <v>0.6</v>
      </c>
      <c r="L14" s="40">
        <f t="shared" si="0"/>
        <v>0.36</v>
      </c>
      <c r="M14" s="30">
        <v>1</v>
      </c>
      <c r="N14" s="30">
        <v>0</v>
      </c>
      <c r="O14" s="30">
        <f t="shared" si="3"/>
        <v>275.00000000000006</v>
      </c>
      <c r="P14" s="42">
        <f t="shared" si="1"/>
        <v>54.7</v>
      </c>
      <c r="Q14" s="42">
        <f>G14+I14*E14</f>
        <v>1.2</v>
      </c>
      <c r="S14" s="49"/>
    </row>
    <row r="15" spans="1:22" thickBot="1" x14ac:dyDescent="0.3">
      <c r="S15"/>
    </row>
    <row r="16" spans="1:22" thickBot="1" x14ac:dyDescent="0.4">
      <c r="S16" s="49"/>
    </row>
    <row r="17" spans="15:19" thickBot="1" x14ac:dyDescent="0.4">
      <c r="S17" s="49"/>
    </row>
    <row r="18" spans="15:19" thickBot="1" x14ac:dyDescent="0.4">
      <c r="S18" s="49"/>
    </row>
    <row r="19" spans="15:19" thickBot="1" x14ac:dyDescent="0.4">
      <c r="S19" s="49"/>
    </row>
    <row r="20" spans="15:19" thickBot="1" x14ac:dyDescent="0.3">
      <c r="P20" s="41"/>
      <c r="Q20" s="43"/>
    </row>
    <row r="21" spans="15:19" thickBot="1" x14ac:dyDescent="0.3">
      <c r="P21" s="41"/>
      <c r="Q21" s="43"/>
    </row>
    <row r="22" spans="15:19" thickBot="1" x14ac:dyDescent="0.3">
      <c r="P22" s="41"/>
      <c r="Q22" s="43"/>
    </row>
    <row r="23" spans="15:19" thickBot="1" x14ac:dyDescent="0.3">
      <c r="P23" s="41"/>
      <c r="Q23" s="43"/>
    </row>
    <row r="24" spans="15:19" thickBot="1" x14ac:dyDescent="0.3">
      <c r="P24" s="41"/>
      <c r="Q24" s="43"/>
    </row>
    <row r="27" spans="15:19" thickBot="1" x14ac:dyDescent="0.3">
      <c r="O27" s="47"/>
      <c r="P27" s="48"/>
      <c r="Q27" s="48"/>
    </row>
    <row r="28" spans="15:19" thickBot="1" x14ac:dyDescent="0.3">
      <c r="P28" s="41"/>
      <c r="Q28" s="43"/>
    </row>
    <row r="29" spans="15:19" thickBot="1" x14ac:dyDescent="0.3">
      <c r="P29" s="41"/>
      <c r="Q29" s="43"/>
    </row>
    <row r="30" spans="15:19" thickBot="1" x14ac:dyDescent="0.3">
      <c r="P30" s="41"/>
      <c r="Q30" s="43"/>
    </row>
  </sheetData>
  <phoneticPr fontId="2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0AF83-E3AB-415C-AC14-A0849F33A1F2}">
  <dimension ref="A1:R7"/>
  <sheetViews>
    <sheetView workbookViewId="0">
      <selection activeCell="F22" sqref="F22"/>
    </sheetView>
  </sheetViews>
  <sheetFormatPr defaultRowHeight="13.8" x14ac:dyDescent="0.25"/>
  <sheetData>
    <row r="1" spans="1:18" ht="28.8" thickTop="1" thickBot="1" x14ac:dyDescent="0.3">
      <c r="A1" s="30" t="s">
        <v>142</v>
      </c>
      <c r="B1" s="39" t="s">
        <v>141</v>
      </c>
      <c r="C1" s="37" t="s">
        <v>156</v>
      </c>
      <c r="D1" s="31" t="s">
        <v>138</v>
      </c>
      <c r="E1" s="30" t="s">
        <v>0</v>
      </c>
      <c r="F1" s="30" t="s">
        <v>1</v>
      </c>
      <c r="G1" s="30" t="s">
        <v>2</v>
      </c>
      <c r="H1" s="30" t="s">
        <v>8</v>
      </c>
      <c r="I1" s="30" t="s">
        <v>9</v>
      </c>
      <c r="J1" s="30" t="s">
        <v>135</v>
      </c>
      <c r="K1" s="30" t="s">
        <v>134</v>
      </c>
      <c r="L1" s="40" t="s">
        <v>139</v>
      </c>
      <c r="M1" s="30" t="s">
        <v>4</v>
      </c>
      <c r="N1" s="30" t="s">
        <v>18</v>
      </c>
      <c r="O1" s="30" t="s">
        <v>7</v>
      </c>
      <c r="P1" s="46" t="s">
        <v>5</v>
      </c>
      <c r="Q1" s="45" t="s">
        <v>6</v>
      </c>
      <c r="R1" s="30" t="s">
        <v>173</v>
      </c>
    </row>
    <row r="2" spans="1:18" ht="42" thickBot="1" x14ac:dyDescent="0.3">
      <c r="A2" s="30" t="s">
        <v>188</v>
      </c>
      <c r="B2" s="50" t="s">
        <v>187</v>
      </c>
      <c r="C2" s="30" t="s">
        <v>186</v>
      </c>
      <c r="D2" s="30" t="s">
        <v>189</v>
      </c>
      <c r="E2" s="30">
        <v>99</v>
      </c>
      <c r="F2" s="30">
        <v>30</v>
      </c>
      <c r="G2" s="30">
        <v>1.6</v>
      </c>
      <c r="H2" s="30">
        <v>0.4</v>
      </c>
      <c r="I2" s="30">
        <v>0</v>
      </c>
      <c r="J2" s="30">
        <v>0.5</v>
      </c>
      <c r="K2" s="30">
        <v>0.6</v>
      </c>
      <c r="L2" s="44">
        <f t="shared" ref="L2:L7" si="0">J2*K2</f>
        <v>0.3</v>
      </c>
      <c r="M2" s="30">
        <v>1</v>
      </c>
      <c r="N2" s="30">
        <v>0</v>
      </c>
      <c r="O2" s="30">
        <f>(1/J2/K2)*E2*M2</f>
        <v>330</v>
      </c>
      <c r="P2" s="51">
        <f t="shared" ref="P2:P6" si="1">F2+H2*E2</f>
        <v>69.599999999999994</v>
      </c>
      <c r="Q2" s="51">
        <f t="shared" ref="Q2:Q6" si="2">G2+I2*E2</f>
        <v>1.6</v>
      </c>
      <c r="R2" s="30" t="s">
        <v>195</v>
      </c>
    </row>
    <row r="3" spans="1:18" ht="28.2" thickBot="1" x14ac:dyDescent="0.3">
      <c r="A3" s="30" t="s">
        <v>190</v>
      </c>
      <c r="B3" s="50" t="s">
        <v>191</v>
      </c>
      <c r="C3" s="30" t="s">
        <v>186</v>
      </c>
      <c r="D3" s="30">
        <v>4</v>
      </c>
      <c r="E3" s="30">
        <v>99</v>
      </c>
      <c r="F3" s="30">
        <v>15</v>
      </c>
      <c r="G3" s="30">
        <v>1.5</v>
      </c>
      <c r="H3" s="30">
        <v>0.35</v>
      </c>
      <c r="I3" s="30">
        <v>0</v>
      </c>
      <c r="J3" s="30">
        <v>0.5</v>
      </c>
      <c r="K3" s="30">
        <v>0.6</v>
      </c>
      <c r="L3" s="44">
        <f t="shared" si="0"/>
        <v>0.3</v>
      </c>
      <c r="M3" s="30">
        <v>1</v>
      </c>
      <c r="N3" s="30">
        <v>0</v>
      </c>
      <c r="O3" s="30">
        <f>E3/L3</f>
        <v>330</v>
      </c>
      <c r="P3" s="52">
        <f t="shared" si="1"/>
        <v>49.65</v>
      </c>
      <c r="Q3" s="53">
        <f t="shared" si="2"/>
        <v>1.5</v>
      </c>
      <c r="R3" s="30" t="s">
        <v>194</v>
      </c>
    </row>
    <row r="4" spans="1:18" ht="28.2" thickBot="1" x14ac:dyDescent="0.3">
      <c r="A4" s="30" t="s">
        <v>192</v>
      </c>
      <c r="B4" s="50" t="s">
        <v>193</v>
      </c>
      <c r="C4" s="30" t="s">
        <v>186</v>
      </c>
      <c r="D4" s="30">
        <v>4</v>
      </c>
      <c r="E4" s="30">
        <v>99</v>
      </c>
      <c r="F4" s="30">
        <v>17</v>
      </c>
      <c r="G4" s="30">
        <v>1.3</v>
      </c>
      <c r="H4" s="30">
        <v>0.35</v>
      </c>
      <c r="I4" s="30">
        <v>0</v>
      </c>
      <c r="J4" s="30">
        <v>0.5</v>
      </c>
      <c r="K4" s="30">
        <v>0.6</v>
      </c>
      <c r="L4" s="44">
        <f t="shared" si="0"/>
        <v>0.3</v>
      </c>
      <c r="M4" s="30">
        <v>1</v>
      </c>
      <c r="N4" s="30">
        <v>0</v>
      </c>
      <c r="O4" s="30">
        <f>E4/L4</f>
        <v>330</v>
      </c>
      <c r="P4" s="52">
        <f t="shared" si="1"/>
        <v>51.65</v>
      </c>
      <c r="Q4" s="53">
        <f t="shared" si="2"/>
        <v>1.3</v>
      </c>
      <c r="R4" s="30" t="s">
        <v>194</v>
      </c>
    </row>
    <row r="5" spans="1:18" ht="28.2" thickBot="1" x14ac:dyDescent="0.3">
      <c r="A5" s="30" t="s">
        <v>201</v>
      </c>
      <c r="B5" s="50" t="s">
        <v>196</v>
      </c>
      <c r="C5" s="30" t="s">
        <v>198</v>
      </c>
      <c r="D5" s="30">
        <v>4</v>
      </c>
      <c r="E5" s="30">
        <v>99</v>
      </c>
      <c r="F5" s="30">
        <v>12</v>
      </c>
      <c r="G5" s="30">
        <v>1.6</v>
      </c>
      <c r="H5" s="30">
        <v>0.35</v>
      </c>
      <c r="I5" s="30">
        <v>0</v>
      </c>
      <c r="J5" s="30">
        <v>0.5</v>
      </c>
      <c r="K5" s="30">
        <v>0.6</v>
      </c>
      <c r="L5" s="44">
        <f t="shared" si="0"/>
        <v>0.3</v>
      </c>
      <c r="M5" s="30"/>
      <c r="N5" s="30"/>
      <c r="O5" s="30">
        <f>E5/L5</f>
        <v>330</v>
      </c>
      <c r="P5" s="52">
        <f t="shared" si="1"/>
        <v>46.65</v>
      </c>
      <c r="Q5" s="53">
        <f t="shared" si="2"/>
        <v>1.6</v>
      </c>
      <c r="R5" s="30"/>
    </row>
    <row r="6" spans="1:18" ht="28.2" thickBot="1" x14ac:dyDescent="0.3">
      <c r="A6" s="30" t="s">
        <v>200</v>
      </c>
      <c r="B6" s="50" t="s">
        <v>197</v>
      </c>
      <c r="C6" s="30" t="s">
        <v>198</v>
      </c>
      <c r="D6" s="30">
        <v>3</v>
      </c>
      <c r="E6" s="30">
        <v>99</v>
      </c>
      <c r="F6" s="30">
        <v>14</v>
      </c>
      <c r="G6" s="30">
        <v>1</v>
      </c>
      <c r="H6" s="30">
        <v>0.35</v>
      </c>
      <c r="I6" s="30">
        <v>0</v>
      </c>
      <c r="J6" s="30">
        <v>0.5</v>
      </c>
      <c r="K6" s="30">
        <v>0.6</v>
      </c>
      <c r="L6" s="44">
        <f t="shared" si="0"/>
        <v>0.3</v>
      </c>
      <c r="M6" s="30">
        <v>1</v>
      </c>
      <c r="N6" s="30">
        <v>0</v>
      </c>
      <c r="O6" s="30">
        <f>(1/J6/K6)*E6*M6</f>
        <v>330</v>
      </c>
      <c r="P6" s="52">
        <f t="shared" si="1"/>
        <v>48.65</v>
      </c>
      <c r="Q6" s="53">
        <f t="shared" si="2"/>
        <v>1</v>
      </c>
      <c r="R6" s="30"/>
    </row>
    <row r="7" spans="1:18" ht="28.2" thickBot="1" x14ac:dyDescent="0.3">
      <c r="A7" s="30" t="s">
        <v>202</v>
      </c>
      <c r="B7" s="50" t="s">
        <v>203</v>
      </c>
      <c r="C7" s="30" t="s">
        <v>198</v>
      </c>
      <c r="D7" s="30">
        <v>4</v>
      </c>
      <c r="E7" s="30">
        <v>99</v>
      </c>
      <c r="F7" s="30">
        <v>20</v>
      </c>
      <c r="G7" s="30">
        <v>1</v>
      </c>
      <c r="H7" s="30">
        <v>0.35</v>
      </c>
      <c r="I7" s="30">
        <v>0</v>
      </c>
      <c r="J7" s="30">
        <v>0.5</v>
      </c>
      <c r="K7" s="30">
        <v>0.6</v>
      </c>
      <c r="L7" s="44">
        <f t="shared" si="0"/>
        <v>0.3</v>
      </c>
      <c r="M7" s="30">
        <v>1</v>
      </c>
      <c r="N7" s="30">
        <v>0</v>
      </c>
      <c r="O7" s="30">
        <f>E7/L7</f>
        <v>330</v>
      </c>
      <c r="P7" s="52">
        <f t="shared" ref="P7" si="3">F7+H7*E7</f>
        <v>54.65</v>
      </c>
      <c r="Q7" s="53">
        <f t="shared" ref="Q7" si="4">G7+I7*E7</f>
        <v>1</v>
      </c>
      <c r="R7" s="30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12</vt:i4>
      </vt:variant>
    </vt:vector>
  </HeadingPairs>
  <TitlesOfParts>
    <vt:vector size="12" baseType="lpstr">
      <vt:lpstr>剑</vt:lpstr>
      <vt:lpstr>镐</vt:lpstr>
      <vt:lpstr>斧</vt:lpstr>
      <vt:lpstr>锹</vt:lpstr>
      <vt:lpstr>锄</vt:lpstr>
      <vt:lpstr>防具</vt:lpstr>
      <vt:lpstr>盾牌</vt:lpstr>
      <vt:lpstr>副本装备</vt:lpstr>
      <vt:lpstr>旧版装备</vt:lpstr>
      <vt:lpstr>弓</vt:lpstr>
      <vt:lpstr>三叉戟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chicken tree</dc:creator>
  <cp:lastModifiedBy>chicken tree</cp:lastModifiedBy>
  <dcterms:created xsi:type="dcterms:W3CDTF">2015-06-05T18:17:20Z</dcterms:created>
  <dcterms:modified xsi:type="dcterms:W3CDTF">2024-02-03T13:22:47Z</dcterms:modified>
</cp:coreProperties>
</file>