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d\Desktop\민혁\GraduateProject\문서\자료\"/>
    </mc:Choice>
  </mc:AlternateContent>
  <xr:revisionPtr revIDLastSave="0" documentId="13_ncr:1_{8EAD2CC8-D066-4B3C-B875-A9BF401A164B}" xr6:coauthVersionLast="47" xr6:coauthVersionMax="47" xr10:uidLastSave="{00000000-0000-0000-0000-000000000000}"/>
  <bookViews>
    <workbookView xWindow="-108" yWindow="-108" windowWidth="30936" windowHeight="17496" xr2:uid="{49B45FCB-1DA7-4A19-9AA3-0BB50295D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4" i="1" l="1"/>
  <c r="L20" i="1" a="1"/>
  <c r="L20" i="1" s="1"/>
  <c r="M20" i="1" s="1"/>
  <c r="R24" i="1" a="1"/>
  <c r="R24" i="1" s="1"/>
  <c r="Q24" i="1" s="1"/>
  <c r="D24" i="1" a="1"/>
  <c r="D24" i="1" s="1"/>
  <c r="E24" i="1" s="1"/>
  <c r="J20" i="1" a="1"/>
  <c r="J20" i="1" s="1"/>
  <c r="I20" i="1" s="1"/>
  <c r="Q28" i="1"/>
  <c r="Q29" i="1"/>
  <c r="Q30" i="1"/>
  <c r="Q33" i="1"/>
  <c r="Q34" i="1"/>
  <c r="Q27" i="1"/>
  <c r="M38" i="1"/>
  <c r="M37" i="1"/>
  <c r="M25" i="1"/>
  <c r="M26" i="1"/>
  <c r="M27" i="1"/>
  <c r="M28" i="1"/>
  <c r="M29" i="1"/>
  <c r="M30" i="1"/>
  <c r="M31" i="1"/>
  <c r="M32" i="1"/>
  <c r="M33" i="1"/>
  <c r="M34" i="1"/>
  <c r="M24" i="1"/>
  <c r="I38" i="1"/>
  <c r="I37" i="1"/>
  <c r="I25" i="1"/>
  <c r="I26" i="1"/>
  <c r="I27" i="1"/>
  <c r="I28" i="1"/>
  <c r="I29" i="1"/>
  <c r="I30" i="1"/>
  <c r="I31" i="1"/>
  <c r="I32" i="1"/>
  <c r="I33" i="1"/>
  <c r="I34" i="1"/>
  <c r="I24" i="1"/>
  <c r="E28" i="1"/>
  <c r="E29" i="1"/>
  <c r="E30" i="1"/>
  <c r="E33" i="1"/>
  <c r="E34" i="1"/>
  <c r="E27" i="1"/>
  <c r="M11" i="1"/>
  <c r="M15" i="1"/>
  <c r="M16" i="1"/>
  <c r="M17" i="1"/>
  <c r="M10" i="1"/>
  <c r="Q11" i="1"/>
  <c r="Q12" i="1"/>
  <c r="Q13" i="1"/>
  <c r="Q14" i="1"/>
  <c r="Q15" i="1"/>
  <c r="Q16" i="1"/>
  <c r="Q17" i="1"/>
  <c r="Q18" i="1"/>
  <c r="Q19" i="1"/>
  <c r="Q20" i="1"/>
  <c r="Q10" i="1"/>
  <c r="Q6" i="1"/>
  <c r="I11" i="1"/>
  <c r="I14" i="1"/>
  <c r="I15" i="1"/>
  <c r="I16" i="1"/>
  <c r="I17" i="1"/>
  <c r="I10" i="1"/>
  <c r="E6" i="1"/>
  <c r="E11" i="1"/>
  <c r="E12" i="1"/>
  <c r="E13" i="1"/>
  <c r="E14" i="1"/>
  <c r="E15" i="1"/>
  <c r="E16" i="1"/>
  <c r="E17" i="1"/>
  <c r="E18" i="1"/>
  <c r="E19" i="1"/>
  <c r="E20" i="1"/>
  <c r="E10" i="1"/>
  <c r="E7" i="1"/>
  <c r="R32" i="1"/>
  <c r="Q32" i="1" s="1"/>
  <c r="R31" i="1"/>
  <c r="Q31" i="1" s="1"/>
  <c r="D32" i="1"/>
  <c r="E32" i="1" s="1"/>
  <c r="D31" i="1"/>
  <c r="E31" i="1" s="1"/>
  <c r="L13" i="1"/>
  <c r="M13" i="1" s="1"/>
  <c r="L12" i="1"/>
  <c r="M12" i="1" s="1"/>
  <c r="J12" i="1"/>
  <c r="I12" i="1" s="1"/>
  <c r="J13" i="1"/>
  <c r="I13" i="1" s="1"/>
  <c r="Q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<sst xmlns="http://schemas.openxmlformats.org/spreadsheetml/2006/main" count="165" uniqueCount="59">
  <si>
    <t xml:space="preserve"> </t>
    <phoneticPr fontId="1" type="noConversion"/>
  </si>
  <si>
    <t>GND</t>
  </si>
  <si>
    <t>GND</t>
    <phoneticPr fontId="1" type="noConversion"/>
  </si>
  <si>
    <t>VIN</t>
  </si>
  <si>
    <t>VIN</t>
    <phoneticPr fontId="1" type="noConversion"/>
  </si>
  <si>
    <t>+5V</t>
    <phoneticPr fontId="1" type="noConversion"/>
  </si>
  <si>
    <t>AVDD</t>
  </si>
  <si>
    <t>AVDD</t>
    <phoneticPr fontId="1" type="noConversion"/>
  </si>
  <si>
    <t>+3v3</t>
    <phoneticPr fontId="1" type="noConversion"/>
  </si>
  <si>
    <t>Spektrum</t>
    <phoneticPr fontId="1" type="noConversion"/>
  </si>
  <si>
    <t>USART1_TX</t>
    <phoneticPr fontId="1" type="noConversion"/>
  </si>
  <si>
    <t>USART2_RX</t>
    <phoneticPr fontId="1" type="noConversion"/>
  </si>
  <si>
    <t>PA9</t>
    <phoneticPr fontId="1" type="noConversion"/>
  </si>
  <si>
    <t>PA10</t>
    <phoneticPr fontId="1" type="noConversion"/>
  </si>
  <si>
    <t>NRST</t>
    <phoneticPr fontId="1" type="noConversion"/>
  </si>
  <si>
    <t>PA12</t>
    <phoneticPr fontId="1" type="noConversion"/>
  </si>
  <si>
    <t>PB0</t>
    <phoneticPr fontId="1" type="noConversion"/>
  </si>
  <si>
    <t>PB7</t>
    <phoneticPr fontId="1" type="noConversion"/>
  </si>
  <si>
    <t>PA15</t>
    <phoneticPr fontId="1" type="noConversion"/>
  </si>
  <si>
    <t>PB6</t>
    <phoneticPr fontId="1" type="noConversion"/>
  </si>
  <si>
    <t>PF0</t>
    <phoneticPr fontId="1" type="noConversion"/>
  </si>
  <si>
    <t>PF1</t>
    <phoneticPr fontId="1" type="noConversion"/>
  </si>
  <si>
    <t>PA8</t>
    <phoneticPr fontId="1" type="noConversion"/>
  </si>
  <si>
    <t>PA11</t>
    <phoneticPr fontId="1" type="noConversion"/>
  </si>
  <si>
    <t>PB5</t>
    <phoneticPr fontId="1" type="noConversion"/>
  </si>
  <si>
    <t>PB4</t>
    <phoneticPr fontId="1" type="noConversion"/>
  </si>
  <si>
    <t>PA2</t>
    <phoneticPr fontId="1" type="noConversion"/>
  </si>
  <si>
    <t>PA7</t>
    <phoneticPr fontId="1" type="noConversion"/>
  </si>
  <si>
    <t>PA6</t>
    <phoneticPr fontId="1" type="noConversion"/>
  </si>
  <si>
    <t>PA5</t>
    <phoneticPr fontId="1" type="noConversion"/>
  </si>
  <si>
    <t>PA4</t>
    <phoneticPr fontId="1" type="noConversion"/>
  </si>
  <si>
    <t>PA3</t>
    <phoneticPr fontId="1" type="noConversion"/>
  </si>
  <si>
    <t>PA1</t>
    <phoneticPr fontId="1" type="noConversion"/>
  </si>
  <si>
    <t>PA0</t>
    <phoneticPr fontId="1" type="noConversion"/>
  </si>
  <si>
    <t>PB3</t>
    <phoneticPr fontId="1" type="noConversion"/>
  </si>
  <si>
    <t>PB8</t>
    <phoneticPr fontId="1" type="noConversion"/>
  </si>
  <si>
    <t>SB2</t>
    <phoneticPr fontId="1" type="noConversion"/>
  </si>
  <si>
    <t>SB3</t>
    <phoneticPr fontId="1" type="noConversion"/>
  </si>
  <si>
    <t>X</t>
    <phoneticPr fontId="1" type="noConversion"/>
  </si>
  <si>
    <t>O</t>
    <phoneticPr fontId="1" type="noConversion"/>
  </si>
  <si>
    <t>SB7</t>
    <phoneticPr fontId="1" type="noConversion"/>
  </si>
  <si>
    <t>SB6</t>
    <phoneticPr fontId="1" type="noConversion"/>
  </si>
  <si>
    <t>PG10</t>
    <phoneticPr fontId="1" type="noConversion"/>
  </si>
  <si>
    <t>PA13</t>
    <phoneticPr fontId="1" type="noConversion"/>
  </si>
  <si>
    <t>PA14</t>
    <phoneticPr fontId="1" type="noConversion"/>
  </si>
  <si>
    <t>SWCLK</t>
    <phoneticPr fontId="1" type="noConversion"/>
  </si>
  <si>
    <t>SWDIO</t>
    <phoneticPr fontId="1" type="noConversion"/>
  </si>
  <si>
    <t>TAIL</t>
    <phoneticPr fontId="1" type="noConversion"/>
  </si>
  <si>
    <t>MAIN</t>
    <phoneticPr fontId="1" type="noConversion"/>
  </si>
  <si>
    <t>I2C1_SCL</t>
    <phoneticPr fontId="1" type="noConversion"/>
  </si>
  <si>
    <t>I2C1_SDA</t>
    <phoneticPr fontId="1" type="noConversion"/>
  </si>
  <si>
    <t>SPI1_CS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</si>
  <si>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</si>
  <si>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</si>
  <si>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</si>
  <si>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USART2_TX</t>
    <phoneticPr fontId="1" type="noConversion"/>
  </si>
  <si>
    <t>USB Serial</t>
    <phoneticPr fontId="1" type="noConversion"/>
  </si>
  <si>
    <t>Bottom</t>
    <phoneticPr fontId="1" type="noConversion"/>
  </si>
  <si>
    <t>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</si>
</sst>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quotePrefix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2197-1C03-466B-821D-0D69E92DBE4B}">
  <dimension ref="D4:X39"/>
  <sheetViews>
    <sheetView tabSelected="1" topLeftCell="B1" zoomScale="115" zoomScaleNormal="115" workbookViewId="0">
      <selection activeCell="S21" sqref="S21"/>
    </sheetView>
  </sheetViews>
  <sheetFormatPr defaultRowHeight="17.399999999999999" x14ac:dyDescent="0.4"/>
  <cols>
    <col min="4" max="4" width="10.59765625" style="41" customWidth="1"/>
    <col min="5" max="5" width="10.59765625" customWidth="1"/>
    <col min="6" max="6" width="3.09765625" customWidth="1"/>
    <col min="8" max="8" width="3.09765625" customWidth="1"/>
    <col min="9" max="9" width="10.59765625" customWidth="1"/>
    <col min="10" max="10" width="10.59765625" style="45" customWidth="1"/>
    <col min="12" max="12" width="10.59765625" style="41" customWidth="1"/>
    <col min="13" max="13" width="10.59765625" customWidth="1"/>
    <col min="14" max="14" width="3.09765625" customWidth="1"/>
    <col min="16" max="16" width="3.09765625" customWidth="1"/>
    <col min="17" max="17" width="10.59765625" customWidth="1"/>
    <col min="18" max="18" width="10.59765625" style="45" customWidth="1"/>
    <col min="22" max="22" width="10.59765625" customWidth="1"/>
    <col min="23" max="23" width="18.69921875" style="41" customWidth="1"/>
    <col min="24" max="24" width="9" style="40"/>
  </cols>
  <sheetData>
    <row r="4" spans="4:24" ht="18" thickBot="1" x14ac:dyDescent="0.45"/>
    <row r="5" spans="4:24" ht="18" thickBot="1" x14ac:dyDescent="0.45">
      <c r="E5" s="49" t="s">
        <v>56</v>
      </c>
      <c r="F5" s="50"/>
      <c r="G5" s="50"/>
      <c r="H5" s="50"/>
      <c r="I5" s="51"/>
      <c r="J5" s="46"/>
      <c r="K5" s="5"/>
      <c r="M5" s="49" t="s">
        <v>56</v>
      </c>
      <c r="N5" s="50"/>
      <c r="O5" s="50"/>
      <c r="P5" s="50"/>
      <c r="Q5" s="51"/>
      <c r="U5" s="2" t="s">
        <v>20</v>
      </c>
      <c r="V5" s="6"/>
      <c r="W5" s="41" t="s">
        <v>36</v>
      </c>
      <c r="X5" s="40" t="s">
        <v>38</v>
      </c>
    </row>
    <row r="6" spans="4:24" x14ac:dyDescent="0.4">
      <c r="D6" s="41" t="s">
        <v>12</v>
      </c>
      <c r="E6" s="24" t="str">
        <f>VLOOKUP(D6,$U$5:$V$30,2,FALSE)</f>
        <v>TAIL</v>
      </c>
      <c r="F6" s="21">
        <v>1</v>
      </c>
      <c r="G6" s="56" t="s">
        <v>58</v>
      </c>
      <c r="H6" s="22">
        <v>1</v>
      </c>
      <c r="I6" s="27" t="s">
        <v>4</v>
      </c>
      <c r="J6" s="46"/>
      <c r="K6" s="5"/>
      <c r="L6" s="42"/>
      <c r="M6" s="20" t="s">
        <v>3</v>
      </c>
      <c r="N6" s="21">
        <v>1</v>
      </c>
      <c r="O6" s="52" t="s">
        <v>57</v>
      </c>
      <c r="P6" s="22">
        <v>1</v>
      </c>
      <c r="Q6" s="23" t="str">
        <f>VLOOKUP(R6,$U$5:$V$30,2,FALSE)</f>
        <v>TAIL</v>
      </c>
      <c r="R6" s="45" t="s">
        <v>12</v>
      </c>
      <c r="U6" s="3" t="s">
        <v>21</v>
      </c>
      <c r="V6" s="7"/>
      <c r="W6" s="41" t="s">
        <v>37</v>
      </c>
      <c r="X6" s="40" t="s">
        <v>38</v>
      </c>
    </row>
    <row r="7" spans="4:24" x14ac:dyDescent="0.4">
      <c r="D7" s="41" t="s">
        <v>13</v>
      </c>
      <c r="E7" s="25" t="str">
        <f t="shared" ref="E7:E20" si="0">VLOOKUP(D7,$U$5:$V$30,2,FALSE)</f>
        <v>Spektrum</v>
      </c>
      <c r="F7" s="16">
        <v>2</v>
      </c>
      <c r="G7" s="53"/>
      <c r="H7" s="18">
        <v>2</v>
      </c>
      <c r="I7" s="28" t="s">
        <v>2</v>
      </c>
      <c r="J7" s="46"/>
      <c r="K7" s="5"/>
      <c r="L7" s="42"/>
      <c r="M7" s="11" t="s">
        <v>1</v>
      </c>
      <c r="N7" s="16">
        <v>2</v>
      </c>
      <c r="O7" s="53"/>
      <c r="P7" s="18">
        <v>2</v>
      </c>
      <c r="Q7" s="12" t="str">
        <f>V18</f>
        <v>Spektrum</v>
      </c>
      <c r="R7" s="45" t="s">
        <v>13</v>
      </c>
      <c r="U7" s="3" t="s">
        <v>42</v>
      </c>
      <c r="V7" s="7"/>
      <c r="W7" s="41" t="s">
        <v>41</v>
      </c>
      <c r="X7" s="40" t="s">
        <v>38</v>
      </c>
    </row>
    <row r="8" spans="4:24" x14ac:dyDescent="0.4">
      <c r="E8" s="25" t="s">
        <v>14</v>
      </c>
      <c r="F8" s="16">
        <v>3</v>
      </c>
      <c r="G8" s="53"/>
      <c r="H8" s="18">
        <v>3</v>
      </c>
      <c r="I8" s="28" t="s">
        <v>14</v>
      </c>
      <c r="J8" s="46"/>
      <c r="K8" s="5"/>
      <c r="L8" s="42"/>
      <c r="M8" s="11" t="s">
        <v>14</v>
      </c>
      <c r="N8" s="16">
        <v>3</v>
      </c>
      <c r="O8" s="53"/>
      <c r="P8" s="18">
        <v>3</v>
      </c>
      <c r="Q8" s="12" t="s">
        <v>14</v>
      </c>
      <c r="T8" t="s">
        <v>0</v>
      </c>
      <c r="U8" s="3" t="s">
        <v>33</v>
      </c>
      <c r="V8" s="7"/>
      <c r="W8" s="41" t="s">
        <v>40</v>
      </c>
      <c r="X8" s="40" t="s">
        <v>39</v>
      </c>
    </row>
    <row r="9" spans="4:24" x14ac:dyDescent="0.4">
      <c r="E9" s="25" t="s">
        <v>2</v>
      </c>
      <c r="F9" s="16">
        <v>4</v>
      </c>
      <c r="G9" s="53"/>
      <c r="H9" s="18">
        <v>4</v>
      </c>
      <c r="I9" s="29" t="s">
        <v>5</v>
      </c>
      <c r="J9" s="47"/>
      <c r="K9" s="9"/>
      <c r="L9" s="43"/>
      <c r="M9" s="31" t="s">
        <v>5</v>
      </c>
      <c r="N9" s="16">
        <v>4</v>
      </c>
      <c r="O9" s="53"/>
      <c r="P9" s="18">
        <v>4</v>
      </c>
      <c r="Q9" s="12" t="s">
        <v>1</v>
      </c>
      <c r="U9" s="3" t="s">
        <v>32</v>
      </c>
      <c r="V9" s="7"/>
    </row>
    <row r="10" spans="4:24" x14ac:dyDescent="0.4">
      <c r="D10" s="41" t="s">
        <v>15</v>
      </c>
      <c r="E10" s="25">
        <f t="shared" si="0"/>
        <v>0</v>
      </c>
      <c r="F10" s="16">
        <v>5</v>
      </c>
      <c r="G10" s="53"/>
      <c r="H10" s="18">
        <v>5</v>
      </c>
      <c r="I10" s="28" t="str">
        <f>VLOOKUP(J10,$U$5:$V$30,2,FALSE)</f>
        <v>USART2_TX</v>
      </c>
      <c r="J10" s="46" t="s">
        <v>26</v>
      </c>
      <c r="K10" s="5"/>
      <c r="L10" s="42" t="s">
        <v>26</v>
      </c>
      <c r="M10" s="11" t="str">
        <f>VLOOKUP(L10,$U$5:$V$30,2,FALSE)</f>
        <v>USART2_TX</v>
      </c>
      <c r="N10" s="16">
        <v>5</v>
      </c>
      <c r="O10" s="53"/>
      <c r="P10" s="18">
        <v>5</v>
      </c>
      <c r="Q10" s="12">
        <f>VLOOKUP(R10,$U$5:$V$30,2,FALSE)</f>
        <v>0</v>
      </c>
      <c r="R10" s="45" t="s">
        <v>15</v>
      </c>
      <c r="U10" s="3" t="s">
        <v>26</v>
      </c>
      <c r="V10" s="7" t="s">
        <v>55</v>
      </c>
    </row>
    <row r="11" spans="4:24" x14ac:dyDescent="0.4">
      <c r="D11" s="41" t="s">
        <v>16</v>
      </c>
      <c r="E11" s="25">
        <f t="shared" si="0"/>
        <v>0</v>
      </c>
      <c r="F11" s="16">
        <v>6</v>
      </c>
      <c r="G11" s="53"/>
      <c r="H11" s="18">
        <v>6</v>
      </c>
      <c r="I11" s="28" t="str">
        <f t="shared" ref="I11:I17" si="1">VLOOKUP(J11,$U$5:$V$30,2,FALSE)</f>
        <v>SPI1_MOSI</v>
      </c>
      <c r="J11" s="46" t="s">
        <v>27</v>
      </c>
      <c r="K11" s="5"/>
      <c r="L11" s="42" t="s">
        <v>27</v>
      </c>
      <c r="M11" s="11" t="str">
        <f t="shared" ref="M11:M17" si="2">VLOOKUP(L11,$U$5:$V$30,2,FALSE)</f>
        <v>SPI1_MOSI</v>
      </c>
      <c r="N11" s="16">
        <v>6</v>
      </c>
      <c r="O11" s="53"/>
      <c r="P11" s="18">
        <v>6</v>
      </c>
      <c r="Q11" s="12">
        <f t="shared" ref="Q11:Q20" si="3">VLOOKUP(R11,$U$5:$V$30,2,FALSE)</f>
        <v>0</v>
      </c>
      <c r="R11" s="45" t="s">
        <v>16</v>
      </c>
      <c r="U11" s="3" t="s">
        <v>31</v>
      </c>
      <c r="V11" s="7" t="s">
        <v>11</v>
      </c>
      <c r="W11" s="45"/>
    </row>
    <row r="12" spans="4:24" x14ac:dyDescent="0.4">
      <c r="D12" s="41" t="s">
        <v>17</v>
      </c>
      <c r="E12" s="25" t="str">
        <f t="shared" si="0"/>
        <v>I2C1_SDA</v>
      </c>
      <c r="F12" s="16">
        <v>7</v>
      </c>
      <c r="G12" s="53"/>
      <c r="H12" s="18">
        <v>7</v>
      </c>
      <c r="I12" s="28" t="str">
        <f t="shared" si="1"/>
        <v>SPI1_MISO</v>
      </c>
      <c r="J12" s="46" t="str">
        <f>IF($X$5="X","PA6","PA15")</f>
        <v>PA6</v>
      </c>
      <c r="K12" s="5"/>
      <c r="L12" s="42" t="str">
        <f>IF($X$5="X","PA6","PA15")</f>
        <v>PA6</v>
      </c>
      <c r="M12" s="11" t="str">
        <f t="shared" si="2"/>
        <v>SPI1_MISO</v>
      </c>
      <c r="N12" s="16">
        <v>7</v>
      </c>
      <c r="O12" s="53"/>
      <c r="P12" s="18">
        <v>7</v>
      </c>
      <c r="Q12" s="12" t="str">
        <f t="shared" si="3"/>
        <v>I2C1_SDA</v>
      </c>
      <c r="R12" s="45" t="s">
        <v>17</v>
      </c>
      <c r="U12" s="3" t="s">
        <v>30</v>
      </c>
      <c r="V12" s="7" t="s">
        <v>51</v>
      </c>
    </row>
    <row r="13" spans="4:24" x14ac:dyDescent="0.4">
      <c r="D13" s="41" t="s">
        <v>18</v>
      </c>
      <c r="E13" s="25" t="str">
        <f t="shared" si="0"/>
        <v>I2C1_SCL</v>
      </c>
      <c r="F13" s="16">
        <v>8</v>
      </c>
      <c r="G13" s="53"/>
      <c r="H13" s="18">
        <v>8</v>
      </c>
      <c r="I13" s="28" t="str">
        <f t="shared" si="1"/>
        <v>SPI1_SCK</v>
      </c>
      <c r="J13" s="46" t="str">
        <f>IF($X$6="X","PA5","PB7")</f>
        <v>PA5</v>
      </c>
      <c r="K13" s="5"/>
      <c r="L13" s="42" t="str">
        <f>IF($X$6="X","PA5","PB7")</f>
        <v>PA5</v>
      </c>
      <c r="M13" s="11" t="str">
        <f t="shared" si="2"/>
        <v>SPI1_SCK</v>
      </c>
      <c r="N13" s="16">
        <v>8</v>
      </c>
      <c r="O13" s="53"/>
      <c r="P13" s="18">
        <v>8</v>
      </c>
      <c r="Q13" s="12" t="str">
        <f t="shared" si="3"/>
        <v>I2C1_SCL</v>
      </c>
      <c r="R13" s="45" t="s">
        <v>18</v>
      </c>
      <c r="U13" s="3" t="s">
        <v>29</v>
      </c>
      <c r="V13" s="7" t="s">
        <v>52</v>
      </c>
    </row>
    <row r="14" spans="4:24" x14ac:dyDescent="0.4">
      <c r="D14" s="41" t="s">
        <v>19</v>
      </c>
      <c r="E14" s="25" t="str">
        <f t="shared" si="0"/>
        <v>USART1_TX</v>
      </c>
      <c r="F14" s="16">
        <v>9</v>
      </c>
      <c r="G14" s="53"/>
      <c r="H14" s="18">
        <v>9</v>
      </c>
      <c r="I14" s="28" t="str">
        <f t="shared" si="1"/>
        <v>SPI1_CS</v>
      </c>
      <c r="J14" s="48" t="s">
        <v>30</v>
      </c>
      <c r="K14" s="5"/>
      <c r="L14" s="44" t="s">
        <v>30</v>
      </c>
      <c r="M14" s="11" t="str">
        <f t="shared" si="2"/>
        <v>SPI1_CS</v>
      </c>
      <c r="N14" s="16">
        <v>9</v>
      </c>
      <c r="O14" s="53"/>
      <c r="P14" s="18">
        <v>9</v>
      </c>
      <c r="Q14" s="12" t="str">
        <f t="shared" si="3"/>
        <v>USART1_TX</v>
      </c>
      <c r="R14" s="45" t="s">
        <v>19</v>
      </c>
      <c r="U14" s="3" t="s">
        <v>28</v>
      </c>
      <c r="V14" s="7" t="s">
        <v>53</v>
      </c>
    </row>
    <row r="15" spans="4:24" x14ac:dyDescent="0.4">
      <c r="D15" s="41" t="s">
        <v>20</v>
      </c>
      <c r="E15" s="25">
        <f t="shared" si="0"/>
        <v>0</v>
      </c>
      <c r="F15" s="16">
        <v>10</v>
      </c>
      <c r="G15" s="53"/>
      <c r="H15" s="18">
        <v>10</v>
      </c>
      <c r="I15" s="28" t="str">
        <f t="shared" si="1"/>
        <v>USART2_RX</v>
      </c>
      <c r="J15" s="48" t="s">
        <v>31</v>
      </c>
      <c r="K15" s="5"/>
      <c r="L15" s="44" t="s">
        <v>31</v>
      </c>
      <c r="M15" s="11" t="str">
        <f t="shared" si="2"/>
        <v>USART2_RX</v>
      </c>
      <c r="N15" s="16">
        <v>10</v>
      </c>
      <c r="O15" s="53"/>
      <c r="P15" s="18">
        <v>10</v>
      </c>
      <c r="Q15" s="12">
        <f t="shared" si="3"/>
        <v>0</v>
      </c>
      <c r="R15" s="45" t="s">
        <v>20</v>
      </c>
      <c r="U15" s="3" t="s">
        <v>27</v>
      </c>
      <c r="V15" s="7" t="s">
        <v>54</v>
      </c>
    </row>
    <row r="16" spans="4:24" x14ac:dyDescent="0.4">
      <c r="D16" s="41" t="s">
        <v>21</v>
      </c>
      <c r="E16" s="25">
        <f t="shared" si="0"/>
        <v>0</v>
      </c>
      <c r="F16" s="16">
        <v>11</v>
      </c>
      <c r="G16" s="53"/>
      <c r="H16" s="18">
        <v>11</v>
      </c>
      <c r="I16" s="28">
        <f t="shared" si="1"/>
        <v>0</v>
      </c>
      <c r="J16" s="48" t="s">
        <v>32</v>
      </c>
      <c r="K16" s="5"/>
      <c r="L16" s="44" t="s">
        <v>32</v>
      </c>
      <c r="M16" s="11">
        <f>VLOOKUP(L16,$U$5:$V$30,2,FALSE)</f>
        <v>0</v>
      </c>
      <c r="N16" s="16">
        <v>11</v>
      </c>
      <c r="O16" s="53"/>
      <c r="P16" s="18">
        <v>11</v>
      </c>
      <c r="Q16" s="12">
        <f t="shared" si="3"/>
        <v>0</v>
      </c>
      <c r="R16" s="45" t="s">
        <v>21</v>
      </c>
      <c r="U16" s="3" t="s">
        <v>22</v>
      </c>
      <c r="V16" s="7" t="s">
        <v>48</v>
      </c>
    </row>
    <row r="17" spans="4:24" x14ac:dyDescent="0.4">
      <c r="D17" s="41" t="s">
        <v>22</v>
      </c>
      <c r="E17" s="25" t="str">
        <f t="shared" si="0"/>
        <v>MAIN</v>
      </c>
      <c r="F17" s="16">
        <v>12</v>
      </c>
      <c r="G17" s="53"/>
      <c r="H17" s="18">
        <v>12</v>
      </c>
      <c r="I17" s="28">
        <f t="shared" si="1"/>
        <v>0</v>
      </c>
      <c r="J17" s="48" t="s">
        <v>33</v>
      </c>
      <c r="K17" s="5"/>
      <c r="L17" s="44" t="s">
        <v>33</v>
      </c>
      <c r="M17" s="11">
        <f t="shared" si="2"/>
        <v>0</v>
      </c>
      <c r="N17" s="16">
        <v>12</v>
      </c>
      <c r="O17" s="53"/>
      <c r="P17" s="18">
        <v>12</v>
      </c>
      <c r="Q17" s="12" t="str">
        <f t="shared" si="3"/>
        <v>MAIN</v>
      </c>
      <c r="R17" s="45" t="s">
        <v>22</v>
      </c>
      <c r="U17" s="3" t="s">
        <v>12</v>
      </c>
      <c r="V17" s="7" t="s">
        <v>47</v>
      </c>
      <c r="W17" s="45"/>
    </row>
    <row r="18" spans="4:24" x14ac:dyDescent="0.4">
      <c r="D18" s="41" t="s">
        <v>23</v>
      </c>
      <c r="E18" s="25">
        <f t="shared" si="0"/>
        <v>0</v>
      </c>
      <c r="F18" s="16">
        <v>13</v>
      </c>
      <c r="G18" s="53"/>
      <c r="H18" s="18">
        <v>13</v>
      </c>
      <c r="I18" s="28" t="s">
        <v>7</v>
      </c>
      <c r="K18" s="5"/>
      <c r="M18" s="11" t="s">
        <v>6</v>
      </c>
      <c r="N18" s="16">
        <v>13</v>
      </c>
      <c r="O18" s="53"/>
      <c r="P18" s="18">
        <v>13</v>
      </c>
      <c r="Q18" s="12">
        <f t="shared" si="3"/>
        <v>0</v>
      </c>
      <c r="R18" s="45" t="s">
        <v>23</v>
      </c>
      <c r="U18" s="3" t="s">
        <v>13</v>
      </c>
      <c r="V18" s="7" t="s">
        <v>9</v>
      </c>
    </row>
    <row r="19" spans="4:24" x14ac:dyDescent="0.4">
      <c r="D19" s="41" t="s">
        <v>24</v>
      </c>
      <c r="E19" s="25">
        <f t="shared" si="0"/>
        <v>0</v>
      </c>
      <c r="F19" s="16">
        <v>14</v>
      </c>
      <c r="G19" s="53"/>
      <c r="H19" s="18">
        <v>14</v>
      </c>
      <c r="I19" s="29" t="s">
        <v>8</v>
      </c>
      <c r="K19" s="9"/>
      <c r="M19" s="31" t="s">
        <v>8</v>
      </c>
      <c r="N19" s="16">
        <v>14</v>
      </c>
      <c r="O19" s="53"/>
      <c r="P19" s="18">
        <v>14</v>
      </c>
      <c r="Q19" s="12">
        <f t="shared" si="3"/>
        <v>0</v>
      </c>
      <c r="R19" s="45" t="s">
        <v>24</v>
      </c>
      <c r="U19" s="3" t="s">
        <v>23</v>
      </c>
      <c r="V19" s="7"/>
    </row>
    <row r="20" spans="4:24" ht="18" thickBot="1" x14ac:dyDescent="0.45">
      <c r="D20" s="41" t="s">
        <v>25</v>
      </c>
      <c r="E20" s="26">
        <f t="shared" si="0"/>
        <v>0</v>
      </c>
      <c r="F20" s="17">
        <v>15</v>
      </c>
      <c r="G20" s="54"/>
      <c r="H20" s="19">
        <v>15</v>
      </c>
      <c r="I20" s="30">
        <f t="shared" ref="I20" si="4">VLOOKUP(J20,$U$5:$V$30,2,FALSE)</f>
        <v>0</v>
      </c>
      <c r="J20" s="44" t="str" cm="1">
        <f t="array" ref="J20">_xlfn.IFS(AND($X$7="X",$X$8="O"), "PB3", AND($X$7="O",$X$8="X"),"PB8")</f>
        <v>PB3</v>
      </c>
      <c r="K20" s="5"/>
      <c r="L20" s="44" t="str" cm="1">
        <f t="array" ref="L20">_xlfn.IFS(AND($X$7="X",$X$8="O"), "PB3", AND($X$7="O",$X$8="X"), "PB8")</f>
        <v>PB3</v>
      </c>
      <c r="M20" s="14">
        <f>VLOOKUP(L20,$U$5:$V$30,2,FALSE)</f>
        <v>0</v>
      </c>
      <c r="N20" s="17">
        <v>15</v>
      </c>
      <c r="O20" s="54"/>
      <c r="P20" s="19">
        <v>15</v>
      </c>
      <c r="Q20" s="15">
        <f t="shared" si="3"/>
        <v>0</v>
      </c>
      <c r="R20" s="45" t="s">
        <v>25</v>
      </c>
      <c r="U20" s="3" t="s">
        <v>15</v>
      </c>
      <c r="V20" s="7"/>
    </row>
    <row r="21" spans="4:24" x14ac:dyDescent="0.4">
      <c r="U21" s="3" t="s">
        <v>43</v>
      </c>
      <c r="V21" s="7" t="s">
        <v>45</v>
      </c>
      <c r="X21" s="5"/>
    </row>
    <row r="22" spans="4:24" x14ac:dyDescent="0.4">
      <c r="U22" s="3" t="s">
        <v>44</v>
      </c>
      <c r="V22" s="7" t="s">
        <v>46</v>
      </c>
      <c r="X22" s="9"/>
    </row>
    <row r="23" spans="4:24" ht="18" thickBot="1" x14ac:dyDescent="0.45">
      <c r="J23" s="46"/>
      <c r="U23" s="3" t="s">
        <v>18</v>
      </c>
      <c r="V23" s="7" t="s">
        <v>49</v>
      </c>
      <c r="X23" s="5"/>
    </row>
    <row r="24" spans="4:24" x14ac:dyDescent="0.4">
      <c r="D24" s="44" t="str" cm="1">
        <f t="array" ref="D24">_xlfn.IFS(AND($X$7="X",$X$8="O"), "PB3", AND($X$7="O",$X$8="X"),"PB8")</f>
        <v>PB3</v>
      </c>
      <c r="E24" s="32">
        <f t="shared" ref="E24" si="5">VLOOKUP(D24,$U$5:$V$30,2,FALSE)</f>
        <v>0</v>
      </c>
      <c r="F24" s="36">
        <v>15</v>
      </c>
      <c r="G24" s="52" t="s">
        <v>58</v>
      </c>
      <c r="H24" s="38">
        <v>15</v>
      </c>
      <c r="I24" s="33">
        <f>VLOOKUP(J24,$U$5:$V$30,2,FALSE)</f>
        <v>0</v>
      </c>
      <c r="J24" s="45" t="s">
        <v>25</v>
      </c>
      <c r="K24" s="5"/>
      <c r="L24" s="41" t="s">
        <v>25</v>
      </c>
      <c r="M24" s="32">
        <f t="shared" ref="M24:M34" si="6">VLOOKUP(L24,$U$5:$V$30,2,FALSE)</f>
        <v>0</v>
      </c>
      <c r="N24" s="36">
        <v>15</v>
      </c>
      <c r="O24" s="52" t="s">
        <v>57</v>
      </c>
      <c r="P24" s="38">
        <v>15</v>
      </c>
      <c r="Q24" s="33">
        <f t="shared" ref="Q24" si="7">VLOOKUP(R24,$U$5:$V$30,2,FALSE)</f>
        <v>0</v>
      </c>
      <c r="R24" s="44" t="str" cm="1">
        <f t="array" ref="R24">_xlfn.IFS(AND($X$7="X",$X$8="O"), "PB3", AND($X$7="O",$X$8="X"),"PB8")</f>
        <v>PB3</v>
      </c>
      <c r="U24" s="3" t="s">
        <v>16</v>
      </c>
      <c r="V24" s="7"/>
      <c r="X24" s="5"/>
    </row>
    <row r="25" spans="4:24" x14ac:dyDescent="0.4">
      <c r="E25" s="31" t="s">
        <v>8</v>
      </c>
      <c r="F25" s="16">
        <v>14</v>
      </c>
      <c r="G25" s="53"/>
      <c r="H25" s="18">
        <v>14</v>
      </c>
      <c r="I25" s="12">
        <f t="shared" ref="I25:I34" si="8">VLOOKUP(J25,$U$5:$V$30,2,FALSE)</f>
        <v>0</v>
      </c>
      <c r="J25" s="45" t="s">
        <v>24</v>
      </c>
      <c r="K25" s="5"/>
      <c r="L25" s="41" t="s">
        <v>24</v>
      </c>
      <c r="M25" s="11">
        <f t="shared" si="6"/>
        <v>0</v>
      </c>
      <c r="N25" s="16">
        <v>14</v>
      </c>
      <c r="O25" s="53"/>
      <c r="P25" s="18">
        <v>14</v>
      </c>
      <c r="Q25" s="13" t="s">
        <v>8</v>
      </c>
      <c r="U25" s="3" t="s">
        <v>34</v>
      </c>
      <c r="V25" s="7"/>
      <c r="X25" s="5"/>
    </row>
    <row r="26" spans="4:24" x14ac:dyDescent="0.4">
      <c r="E26" s="11" t="s">
        <v>6</v>
      </c>
      <c r="F26" s="16">
        <v>13</v>
      </c>
      <c r="G26" s="53"/>
      <c r="H26" s="18">
        <v>13</v>
      </c>
      <c r="I26" s="12">
        <f t="shared" si="8"/>
        <v>0</v>
      </c>
      <c r="J26" s="45" t="s">
        <v>23</v>
      </c>
      <c r="K26" s="5"/>
      <c r="L26" s="41" t="s">
        <v>23</v>
      </c>
      <c r="M26" s="11">
        <f t="shared" si="6"/>
        <v>0</v>
      </c>
      <c r="N26" s="16">
        <v>13</v>
      </c>
      <c r="O26" s="53"/>
      <c r="P26" s="18">
        <v>13</v>
      </c>
      <c r="Q26" s="12" t="s">
        <v>6</v>
      </c>
      <c r="U26" s="3" t="s">
        <v>25</v>
      </c>
      <c r="V26" s="7"/>
      <c r="X26" s="5"/>
    </row>
    <row r="27" spans="4:24" x14ac:dyDescent="0.4">
      <c r="D27" s="44" t="s">
        <v>33</v>
      </c>
      <c r="E27" s="11">
        <f t="shared" ref="E27:E34" si="9">VLOOKUP(D27,$U$5:$V$30,2,FALSE)</f>
        <v>0</v>
      </c>
      <c r="F27" s="16">
        <v>12</v>
      </c>
      <c r="G27" s="53"/>
      <c r="H27" s="18">
        <v>12</v>
      </c>
      <c r="I27" s="12" t="str">
        <f t="shared" si="8"/>
        <v>MAIN</v>
      </c>
      <c r="J27" s="45" t="s">
        <v>22</v>
      </c>
      <c r="K27" s="5"/>
      <c r="L27" s="41" t="s">
        <v>22</v>
      </c>
      <c r="M27" s="11" t="str">
        <f t="shared" si="6"/>
        <v>MAIN</v>
      </c>
      <c r="N27" s="16">
        <v>12</v>
      </c>
      <c r="O27" s="53"/>
      <c r="P27" s="18">
        <v>12</v>
      </c>
      <c r="Q27" s="12">
        <f t="shared" ref="Q27:Q34" si="10">VLOOKUP(R27,$U$5:$V$30,2,FALSE)</f>
        <v>0</v>
      </c>
      <c r="R27" s="48" t="s">
        <v>33</v>
      </c>
      <c r="U27" s="3" t="s">
        <v>24</v>
      </c>
      <c r="V27" s="7"/>
      <c r="X27" s="10"/>
    </row>
    <row r="28" spans="4:24" x14ac:dyDescent="0.4">
      <c r="D28" s="44" t="s">
        <v>32</v>
      </c>
      <c r="E28" s="11">
        <f t="shared" si="9"/>
        <v>0</v>
      </c>
      <c r="F28" s="16">
        <v>11</v>
      </c>
      <c r="G28" s="53"/>
      <c r="H28" s="18">
        <v>11</v>
      </c>
      <c r="I28" s="12">
        <f t="shared" si="8"/>
        <v>0</v>
      </c>
      <c r="J28" s="45" t="s">
        <v>21</v>
      </c>
      <c r="K28" s="5"/>
      <c r="L28" s="41" t="s">
        <v>21</v>
      </c>
      <c r="M28" s="11">
        <f t="shared" si="6"/>
        <v>0</v>
      </c>
      <c r="N28" s="16">
        <v>11</v>
      </c>
      <c r="O28" s="53"/>
      <c r="P28" s="18">
        <v>11</v>
      </c>
      <c r="Q28" s="12">
        <f t="shared" si="10"/>
        <v>0</v>
      </c>
      <c r="R28" s="48" t="s">
        <v>32</v>
      </c>
      <c r="U28" s="3" t="s">
        <v>19</v>
      </c>
      <c r="V28" s="7" t="s">
        <v>10</v>
      </c>
      <c r="X28" s="10"/>
    </row>
    <row r="29" spans="4:24" x14ac:dyDescent="0.4">
      <c r="D29" s="44" t="s">
        <v>31</v>
      </c>
      <c r="E29" s="11" t="str">
        <f t="shared" si="9"/>
        <v>USART2_RX</v>
      </c>
      <c r="F29" s="16">
        <v>10</v>
      </c>
      <c r="G29" s="53"/>
      <c r="H29" s="18">
        <v>10</v>
      </c>
      <c r="I29" s="12">
        <f t="shared" si="8"/>
        <v>0</v>
      </c>
      <c r="J29" s="45" t="s">
        <v>20</v>
      </c>
      <c r="K29" s="5"/>
      <c r="L29" s="41" t="s">
        <v>20</v>
      </c>
      <c r="M29" s="11">
        <f t="shared" si="6"/>
        <v>0</v>
      </c>
      <c r="N29" s="16">
        <v>10</v>
      </c>
      <c r="O29" s="53"/>
      <c r="P29" s="18">
        <v>10</v>
      </c>
      <c r="Q29" s="12" t="str">
        <f t="shared" si="10"/>
        <v>USART2_RX</v>
      </c>
      <c r="R29" s="48" t="s">
        <v>31</v>
      </c>
      <c r="U29" s="3" t="s">
        <v>17</v>
      </c>
      <c r="V29" s="7" t="s">
        <v>50</v>
      </c>
      <c r="X29" s="10"/>
    </row>
    <row r="30" spans="4:24" ht="18" thickBot="1" x14ac:dyDescent="0.45">
      <c r="D30" s="44" t="s">
        <v>30</v>
      </c>
      <c r="E30" s="11" t="str">
        <f t="shared" si="9"/>
        <v>SPI1_CS</v>
      </c>
      <c r="F30" s="16">
        <v>9</v>
      </c>
      <c r="G30" s="53"/>
      <c r="H30" s="18">
        <v>9</v>
      </c>
      <c r="I30" s="12" t="str">
        <f t="shared" si="8"/>
        <v>USART1_TX</v>
      </c>
      <c r="J30" s="45" t="s">
        <v>19</v>
      </c>
      <c r="K30" s="5"/>
      <c r="L30" s="41" t="s">
        <v>19</v>
      </c>
      <c r="M30" s="11" t="str">
        <f t="shared" si="6"/>
        <v>USART1_TX</v>
      </c>
      <c r="N30" s="16">
        <v>9</v>
      </c>
      <c r="O30" s="53"/>
      <c r="P30" s="18">
        <v>9</v>
      </c>
      <c r="Q30" s="12" t="str">
        <f t="shared" si="10"/>
        <v>SPI1_CS</v>
      </c>
      <c r="R30" s="48" t="s">
        <v>30</v>
      </c>
      <c r="U30" s="4" t="s">
        <v>35</v>
      </c>
      <c r="V30" s="8"/>
      <c r="X30" s="10"/>
    </row>
    <row r="31" spans="4:24" x14ac:dyDescent="0.4">
      <c r="D31" s="42" t="str">
        <f>IF($X$6="X","PA5","PB7")</f>
        <v>PA5</v>
      </c>
      <c r="E31" s="11" t="str">
        <f t="shared" si="9"/>
        <v>SPI1_SCK</v>
      </c>
      <c r="F31" s="16">
        <v>8</v>
      </c>
      <c r="G31" s="53"/>
      <c r="H31" s="18">
        <v>8</v>
      </c>
      <c r="I31" s="12" t="str">
        <f t="shared" si="8"/>
        <v>I2C1_SCL</v>
      </c>
      <c r="J31" s="45" t="s">
        <v>18</v>
      </c>
      <c r="K31" s="5"/>
      <c r="L31" s="41" t="s">
        <v>18</v>
      </c>
      <c r="M31" s="11" t="str">
        <f t="shared" si="6"/>
        <v>I2C1_SCL</v>
      </c>
      <c r="N31" s="16">
        <v>8</v>
      </c>
      <c r="O31" s="53"/>
      <c r="P31" s="18">
        <v>8</v>
      </c>
      <c r="Q31" s="12" t="str">
        <f t="shared" si="10"/>
        <v>SPI1_SCK</v>
      </c>
      <c r="R31" s="46" t="str">
        <f>IF($X$6="X","PA5","PB7")</f>
        <v>PA5</v>
      </c>
      <c r="U31" s="1"/>
    </row>
    <row r="32" spans="4:24" x14ac:dyDescent="0.4">
      <c r="D32" s="42" t="str">
        <f>IF($X$5="X","PA6","PA15")</f>
        <v>PA6</v>
      </c>
      <c r="E32" s="11" t="str">
        <f t="shared" si="9"/>
        <v>SPI1_MISO</v>
      </c>
      <c r="F32" s="16">
        <v>7</v>
      </c>
      <c r="G32" s="53"/>
      <c r="H32" s="18">
        <v>7</v>
      </c>
      <c r="I32" s="12" t="str">
        <f t="shared" si="8"/>
        <v>I2C1_SDA</v>
      </c>
      <c r="J32" s="45" t="s">
        <v>17</v>
      </c>
      <c r="K32" s="5"/>
      <c r="L32" s="41" t="s">
        <v>17</v>
      </c>
      <c r="M32" s="11" t="str">
        <f t="shared" si="6"/>
        <v>I2C1_SDA</v>
      </c>
      <c r="N32" s="16">
        <v>7</v>
      </c>
      <c r="O32" s="53"/>
      <c r="P32" s="18">
        <v>7</v>
      </c>
      <c r="Q32" s="12" t="str">
        <f t="shared" si="10"/>
        <v>SPI1_MISO</v>
      </c>
      <c r="R32" s="46" t="str">
        <f>IF($X$5="X","PA6","PA15")</f>
        <v>PA6</v>
      </c>
    </row>
    <row r="33" spans="4:24" x14ac:dyDescent="0.4">
      <c r="D33" s="42" t="s">
        <v>27</v>
      </c>
      <c r="E33" s="11" t="str">
        <f t="shared" si="9"/>
        <v>SPI1_MOSI</v>
      </c>
      <c r="F33" s="16">
        <v>6</v>
      </c>
      <c r="G33" s="53"/>
      <c r="H33" s="18">
        <v>6</v>
      </c>
      <c r="I33" s="12">
        <f t="shared" si="8"/>
        <v>0</v>
      </c>
      <c r="J33" s="45" t="s">
        <v>16</v>
      </c>
      <c r="K33" s="5"/>
      <c r="L33" s="41" t="s">
        <v>16</v>
      </c>
      <c r="M33" s="11">
        <f t="shared" si="6"/>
        <v>0</v>
      </c>
      <c r="N33" s="16">
        <v>6</v>
      </c>
      <c r="O33" s="53"/>
      <c r="P33" s="18">
        <v>6</v>
      </c>
      <c r="Q33" s="12" t="str">
        <f t="shared" si="10"/>
        <v>SPI1_MOSI</v>
      </c>
      <c r="R33" s="46" t="s">
        <v>27</v>
      </c>
      <c r="X33" s="10"/>
    </row>
    <row r="34" spans="4:24" x14ac:dyDescent="0.4">
      <c r="D34" s="42" t="s">
        <v>26</v>
      </c>
      <c r="E34" s="11" t="str">
        <f t="shared" si="9"/>
        <v>USART2_TX</v>
      </c>
      <c r="F34" s="16">
        <v>5</v>
      </c>
      <c r="G34" s="53"/>
      <c r="H34" s="18">
        <v>5</v>
      </c>
      <c r="I34" s="12">
        <f t="shared" si="8"/>
        <v>0</v>
      </c>
      <c r="J34" s="45" t="s">
        <v>15</v>
      </c>
      <c r="K34" s="5"/>
      <c r="L34" s="41" t="s">
        <v>15</v>
      </c>
      <c r="M34" s="11">
        <f t="shared" si="6"/>
        <v>0</v>
      </c>
      <c r="N34" s="16">
        <v>5</v>
      </c>
      <c r="O34" s="53"/>
      <c r="P34" s="18">
        <v>5</v>
      </c>
      <c r="Q34" s="12" t="str">
        <f t="shared" si="10"/>
        <v>USART2_TX</v>
      </c>
      <c r="R34" s="46" t="s">
        <v>26</v>
      </c>
    </row>
    <row r="35" spans="4:24" x14ac:dyDescent="0.4">
      <c r="E35" s="31" t="s">
        <v>5</v>
      </c>
      <c r="F35" s="16">
        <v>4</v>
      </c>
      <c r="G35" s="53"/>
      <c r="H35" s="18">
        <v>4</v>
      </c>
      <c r="I35" s="12" t="s">
        <v>1</v>
      </c>
      <c r="J35" s="46"/>
      <c r="K35" s="5"/>
      <c r="L35" s="42"/>
      <c r="M35" s="11" t="s">
        <v>1</v>
      </c>
      <c r="N35" s="16">
        <v>4</v>
      </c>
      <c r="O35" s="53"/>
      <c r="P35" s="18">
        <v>4</v>
      </c>
      <c r="Q35" s="13" t="s">
        <v>5</v>
      </c>
    </row>
    <row r="36" spans="4:24" x14ac:dyDescent="0.4">
      <c r="D36" s="42"/>
      <c r="E36" s="11" t="s">
        <v>14</v>
      </c>
      <c r="F36" s="16">
        <v>3</v>
      </c>
      <c r="G36" s="53"/>
      <c r="H36" s="18">
        <v>3</v>
      </c>
      <c r="I36" s="12" t="s">
        <v>14</v>
      </c>
      <c r="K36" s="5"/>
      <c r="M36" s="11" t="s">
        <v>14</v>
      </c>
      <c r="N36" s="16">
        <v>3</v>
      </c>
      <c r="O36" s="53"/>
      <c r="P36" s="18">
        <v>3</v>
      </c>
      <c r="Q36" s="12" t="s">
        <v>14</v>
      </c>
      <c r="R36" s="46"/>
    </row>
    <row r="37" spans="4:24" x14ac:dyDescent="0.4">
      <c r="E37" s="11" t="s">
        <v>1</v>
      </c>
      <c r="F37" s="16">
        <v>2</v>
      </c>
      <c r="G37" s="53"/>
      <c r="H37" s="18">
        <v>2</v>
      </c>
      <c r="I37" s="12" t="str">
        <f t="shared" ref="I37:I38" si="11">VLOOKUP(J37,$U$5:$V$30,2,FALSE)</f>
        <v>Spektrum</v>
      </c>
      <c r="J37" s="45" t="s">
        <v>13</v>
      </c>
      <c r="K37" s="5"/>
      <c r="L37" s="41" t="s">
        <v>13</v>
      </c>
      <c r="M37" s="11" t="str">
        <f t="shared" ref="M37:M38" si="12">VLOOKUP(L37,$U$5:$V$30,2,FALSE)</f>
        <v>Spektrum</v>
      </c>
      <c r="N37" s="16">
        <v>2</v>
      </c>
      <c r="O37" s="53"/>
      <c r="P37" s="18">
        <v>2</v>
      </c>
      <c r="Q37" s="12" t="s">
        <v>1</v>
      </c>
    </row>
    <row r="38" spans="4:24" ht="18" thickBot="1" x14ac:dyDescent="0.45">
      <c r="E38" s="34" t="s">
        <v>3</v>
      </c>
      <c r="F38" s="37">
        <v>1</v>
      </c>
      <c r="G38" s="54"/>
      <c r="H38" s="39">
        <v>1</v>
      </c>
      <c r="I38" s="35" t="str">
        <f t="shared" si="11"/>
        <v>TAIL</v>
      </c>
      <c r="J38" s="45" t="s">
        <v>12</v>
      </c>
      <c r="K38" s="5"/>
      <c r="L38" s="41" t="s">
        <v>12</v>
      </c>
      <c r="M38" s="34" t="str">
        <f t="shared" si="12"/>
        <v>TAIL</v>
      </c>
      <c r="N38" s="37">
        <v>1</v>
      </c>
      <c r="O38" s="55"/>
      <c r="P38" s="39">
        <v>1</v>
      </c>
      <c r="Q38" s="35" t="s">
        <v>3</v>
      </c>
    </row>
    <row r="39" spans="4:24" ht="18" thickBot="1" x14ac:dyDescent="0.45">
      <c r="E39" s="49" t="s">
        <v>56</v>
      </c>
      <c r="F39" s="50"/>
      <c r="G39" s="50"/>
      <c r="H39" s="50"/>
      <c r="I39" s="51"/>
      <c r="K39" s="5"/>
      <c r="M39" s="49" t="s">
        <v>56</v>
      </c>
      <c r="N39" s="50"/>
      <c r="O39" s="50"/>
      <c r="P39" s="50"/>
      <c r="Q39" s="51"/>
    </row>
  </sheetData>
  <mergeCells count="8">
    <mergeCell ref="E5:I5"/>
    <mergeCell ref="M5:Q5"/>
    <mergeCell ref="O6:O20"/>
    <mergeCell ref="E39:I39"/>
    <mergeCell ref="M39:Q39"/>
    <mergeCell ref="G24:G38"/>
    <mergeCell ref="O24:O38"/>
    <mergeCell ref="G6:G20"/>
  </mergeCells>
  <phoneticPr fontId="1" type="noConversion"/>
  <pageMargins left="0.7" right="0.7" top="0.75" bottom="0.75" header="0.3" footer="0.3"/>
  <pageSetup paperSize="9" orientation="portrait" r:id="rId1"/>
  <ignoredErrors>
    <ignoredError sqref="R24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이민혁</dc:creator>
  <cp:lastModifiedBy>LeeHome</cp:lastModifiedBy>
  <dcterms:created xsi:type="dcterms:W3CDTF">2020-06-05T01:02:17Z</dcterms:created>
  <dcterms:modified xsi:type="dcterms:W3CDTF">2022-02-09T14:43:22Z</dcterms:modified>
</cp:coreProperties>
</file>