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580" yWindow="330" windowWidth="15210" windowHeight="9540"/>
  </bookViews>
  <sheets>
    <sheet name="R100209" sheetId="3" r:id="rId1"/>
  </sheets>
  <definedNames>
    <definedName name="_xlnm.Print_Area" localSheetId="0">'R100209'!$A$1:$K$68</definedName>
  </definedNames>
  <calcPr calcId="145621"/>
</workbook>
</file>

<file path=xl/calcChain.xml><?xml version="1.0" encoding="utf-8"?>
<calcChain xmlns="http://schemas.openxmlformats.org/spreadsheetml/2006/main">
  <c r="O21" i="3" l="1"/>
  <c r="C30" i="3" s="1"/>
  <c r="O22" i="3"/>
  <c r="O60" i="3"/>
  <c r="E21" i="3"/>
  <c r="C27" i="3" s="1"/>
  <c r="F21" i="3"/>
  <c r="C36" i="3" s="1"/>
  <c r="G21" i="3"/>
  <c r="C32" i="3" s="1"/>
  <c r="H21" i="3"/>
  <c r="C29" i="3" s="1"/>
  <c r="I21" i="3"/>
  <c r="C37" i="3" s="1"/>
  <c r="J21" i="3"/>
  <c r="C35" i="3" s="1"/>
  <c r="K21" i="3"/>
  <c r="C33" i="3" s="1"/>
  <c r="L21" i="3"/>
  <c r="C34" i="3" s="1"/>
  <c r="M21" i="3"/>
  <c r="C28" i="3" s="1"/>
  <c r="N21" i="3"/>
  <c r="C31" i="3" s="1"/>
  <c r="P21" i="3"/>
  <c r="E22" i="3"/>
  <c r="F22" i="3"/>
  <c r="G22" i="3"/>
  <c r="H22" i="3"/>
  <c r="I22" i="3"/>
  <c r="J22" i="3"/>
  <c r="K22" i="3"/>
  <c r="L22" i="3"/>
  <c r="M22" i="3"/>
  <c r="N22" i="3"/>
  <c r="P22" i="3"/>
  <c r="D22" i="3"/>
  <c r="D21" i="3"/>
  <c r="C39" i="3" s="1"/>
  <c r="Q67" i="3" l="1"/>
  <c r="G60" i="3"/>
  <c r="H60" i="3"/>
  <c r="I60" i="3"/>
  <c r="J60" i="3"/>
  <c r="K60" i="3"/>
  <c r="L60" i="3"/>
  <c r="M60" i="3"/>
  <c r="N60" i="3"/>
  <c r="P60" i="3"/>
  <c r="Q60" i="3"/>
  <c r="R60" i="3"/>
  <c r="C41" i="3"/>
  <c r="E39" i="3"/>
  <c r="F39" i="3" s="1"/>
  <c r="F41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S61" i="3" l="1"/>
  <c r="C40" i="3"/>
  <c r="F40" i="3" l="1"/>
  <c r="C42" i="3"/>
  <c r="F42" i="3" l="1"/>
  <c r="D47" i="3" s="1"/>
  <c r="G27" i="3" l="1"/>
  <c r="H27" i="3" s="1"/>
  <c r="P66" i="3" s="1"/>
  <c r="P67" i="3" s="1"/>
  <c r="G30" i="3"/>
  <c r="H30" i="3" s="1"/>
  <c r="G34" i="3"/>
  <c r="H34" i="3" s="1"/>
  <c r="G32" i="3"/>
  <c r="H32" i="3" s="1"/>
  <c r="G31" i="3"/>
  <c r="H31" i="3" s="1"/>
  <c r="G35" i="3"/>
  <c r="H35" i="3" s="1"/>
  <c r="O66" i="3" s="1"/>
  <c r="O67" i="3" s="1"/>
  <c r="G39" i="3"/>
  <c r="H39" i="3" s="1"/>
  <c r="R66" i="3" s="1"/>
  <c r="R67" i="3" s="1"/>
  <c r="G28" i="3"/>
  <c r="H28" i="3" s="1"/>
  <c r="G29" i="3"/>
  <c r="H29" i="3" s="1"/>
  <c r="G33" i="3"/>
  <c r="H33" i="3" s="1"/>
  <c r="G37" i="3"/>
  <c r="H37" i="3" s="1"/>
  <c r="G36" i="3"/>
  <c r="H36" i="3" s="1"/>
  <c r="G38" i="3"/>
  <c r="H38" i="3" s="1"/>
  <c r="S66" i="3" s="1"/>
  <c r="S67" i="3" s="1"/>
  <c r="F60" i="3"/>
  <c r="P61" i="3" s="1"/>
  <c r="G66" i="3" l="1"/>
  <c r="G67" i="3" s="1"/>
  <c r="K66" i="3"/>
  <c r="K67" i="3" s="1"/>
  <c r="M66" i="3"/>
  <c r="M67" i="3" s="1"/>
  <c r="N66" i="3"/>
  <c r="N67" i="3" s="1"/>
  <c r="F66" i="3"/>
  <c r="F67" i="3" s="1"/>
  <c r="J66" i="3"/>
  <c r="J67" i="3" s="1"/>
  <c r="H66" i="3"/>
  <c r="H67" i="3" s="1"/>
  <c r="I66" i="3"/>
  <c r="I67" i="3" s="1"/>
  <c r="L66" i="3"/>
  <c r="L67" i="3" s="1"/>
  <c r="T68" i="3"/>
  <c r="P68" i="3" l="1"/>
</calcChain>
</file>

<file path=xl/sharedStrings.xml><?xml version="1.0" encoding="utf-8"?>
<sst xmlns="http://schemas.openxmlformats.org/spreadsheetml/2006/main" count="106" uniqueCount="68">
  <si>
    <t>Oxide</t>
  </si>
  <si>
    <t>Total</t>
  </si>
  <si>
    <t>Point#</t>
  </si>
  <si>
    <t>Comment</t>
  </si>
  <si>
    <t>Average:</t>
  </si>
  <si>
    <t>Std. Dev.:</t>
  </si>
  <si>
    <t>Wt % Oxide</t>
  </si>
  <si>
    <t>Oxide MW</t>
  </si>
  <si>
    <t>Mol #</t>
  </si>
  <si>
    <t>Atom Prop.</t>
  </si>
  <si>
    <t>Anion Prop.</t>
  </si>
  <si>
    <t># Ions/formula</t>
  </si>
  <si>
    <t>Total:</t>
  </si>
  <si>
    <t>Enter Oxygens in formula:</t>
  </si>
  <si>
    <t>Oxygen Factor Calculation:</t>
  </si>
  <si>
    <t>Ideal Chemistry:</t>
  </si>
  <si>
    <t>Measured Chemistry:</t>
  </si>
  <si>
    <t xml:space="preserve">Standard Name :   </t>
  </si>
  <si>
    <t>SiO2</t>
  </si>
  <si>
    <t>O</t>
  </si>
  <si>
    <r>
      <t>SiO</t>
    </r>
    <r>
      <rPr>
        <vertAlign val="subscript"/>
        <sz val="10"/>
        <rFont val="Arial"/>
        <family val="2"/>
      </rPr>
      <t>2</t>
    </r>
  </si>
  <si>
    <t>Si</t>
  </si>
  <si>
    <t>Charge balance (Ideal)</t>
  </si>
  <si>
    <t>Charge balance (measured)</t>
  </si>
  <si>
    <t>Al2O3</t>
  </si>
  <si>
    <t>CaO</t>
  </si>
  <si>
    <t>Ca</t>
  </si>
  <si>
    <t>Al</t>
  </si>
  <si>
    <t>Fe</t>
  </si>
  <si>
    <t>Na2O</t>
  </si>
  <si>
    <t>K2O</t>
  </si>
  <si>
    <t>FeO</t>
  </si>
  <si>
    <r>
      <t>Al</t>
    </r>
    <r>
      <rPr>
        <vertAlign val="sub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0"/>
        <rFont val="Arial"/>
        <family val="2"/>
      </rPr>
      <t>3</t>
    </r>
  </si>
  <si>
    <r>
      <t>Na</t>
    </r>
    <r>
      <rPr>
        <vertAlign val="sub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>O</t>
    </r>
  </si>
  <si>
    <r>
      <t>K</t>
    </r>
    <r>
      <rPr>
        <vertAlign val="sub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>O</t>
    </r>
  </si>
  <si>
    <t>- O = F, Cl</t>
  </si>
  <si>
    <t>Na</t>
  </si>
  <si>
    <t>K</t>
  </si>
  <si>
    <t xml:space="preserve"> Na On albite-Cr </t>
  </si>
  <si>
    <t xml:space="preserve"> Si, Ca On wollast </t>
  </si>
  <si>
    <t xml:space="preserve"> Al On anor-hk </t>
  </si>
  <si>
    <t xml:space="preserve"> Fe On fayalite </t>
  </si>
  <si>
    <t xml:space="preserve"> Ti On rutile1 </t>
  </si>
  <si>
    <t xml:space="preserve"> K  On kspar-OR1 </t>
  </si>
  <si>
    <t xml:space="preserve">Beam Size :  3 µm </t>
  </si>
  <si>
    <t xml:space="preserve">Column Conditions :  Cond 1 : 20keV 20nA  </t>
  </si>
  <si>
    <t>F</t>
  </si>
  <si>
    <t>MgO</t>
  </si>
  <si>
    <t>SrO</t>
  </si>
  <si>
    <t>BaO</t>
  </si>
  <si>
    <t>TiO2</t>
  </si>
  <si>
    <t>MnO</t>
  </si>
  <si>
    <r>
      <t>TiO</t>
    </r>
    <r>
      <rPr>
        <vertAlign val="subscript"/>
        <sz val="10"/>
        <rFont val="Arial"/>
        <family val="2"/>
      </rPr>
      <t>2</t>
    </r>
  </si>
  <si>
    <r>
      <t>H</t>
    </r>
    <r>
      <rPr>
        <vertAlign val="sub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>O+</t>
    </r>
  </si>
  <si>
    <t>Ti</t>
  </si>
  <si>
    <t>Mn</t>
  </si>
  <si>
    <t>Mg</t>
  </si>
  <si>
    <t>Ba</t>
  </si>
  <si>
    <t>Sr</t>
  </si>
  <si>
    <t>OH</t>
  </si>
  <si>
    <t xml:space="preserve"> F  On MgF2 </t>
  </si>
  <si>
    <t xml:space="preserve"> Mg On ol-fo92 </t>
  </si>
  <si>
    <t xml:space="preserve"> Sr On SrTiO3 </t>
  </si>
  <si>
    <t xml:space="preserve"> Ba On barite2 </t>
  </si>
  <si>
    <t xml:space="preserve"> Mn On rhod791 </t>
  </si>
  <si>
    <t>R070200</t>
  </si>
  <si>
    <r>
      <t>Na</t>
    </r>
    <r>
      <rPr>
        <vertAlign val="subscript"/>
        <sz val="12"/>
        <color rgb="FF333333"/>
        <rFont val="Verdana"/>
        <family val="2"/>
      </rPr>
      <t>3</t>
    </r>
    <r>
      <rPr>
        <sz val="12"/>
        <color rgb="FF333333"/>
        <rFont val="Verdana"/>
        <family val="2"/>
      </rPr>
      <t>(SrNa)Ti</t>
    </r>
    <r>
      <rPr>
        <vertAlign val="subscript"/>
        <sz val="12"/>
        <color rgb="FF333333"/>
        <rFont val="Verdana"/>
        <family val="2"/>
      </rPr>
      <t>3</t>
    </r>
    <r>
      <rPr>
        <sz val="12"/>
        <color rgb="FF333333"/>
        <rFont val="Verdana"/>
        <family val="2"/>
      </rPr>
      <t>(Si</t>
    </r>
    <r>
      <rPr>
        <vertAlign val="subscript"/>
        <sz val="12"/>
        <color rgb="FF333333"/>
        <rFont val="Verdana"/>
        <family val="2"/>
      </rPr>
      <t>2</t>
    </r>
    <r>
      <rPr>
        <sz val="12"/>
        <color rgb="FF333333"/>
        <rFont val="Verdana"/>
        <family val="2"/>
      </rPr>
      <t>O</t>
    </r>
    <r>
      <rPr>
        <vertAlign val="subscript"/>
        <sz val="12"/>
        <color rgb="FF333333"/>
        <rFont val="Verdana"/>
        <family val="2"/>
      </rPr>
      <t>7</t>
    </r>
    <r>
      <rPr>
        <sz val="12"/>
        <color rgb="FF333333"/>
        <rFont val="Verdana"/>
        <family val="2"/>
      </rPr>
      <t>)2O</t>
    </r>
    <r>
      <rPr>
        <vertAlign val="subscript"/>
        <sz val="12"/>
        <color rgb="FF333333"/>
        <rFont val="Verdana"/>
        <family val="2"/>
      </rPr>
      <t>2</t>
    </r>
    <r>
      <rPr>
        <sz val="12"/>
        <color rgb="FF333333"/>
        <rFont val="Verdana"/>
        <family val="2"/>
      </rPr>
      <t>(OH)2</t>
    </r>
  </si>
  <si>
    <r>
      <t>(Na</t>
    </r>
    <r>
      <rPr>
        <vertAlign val="subscript"/>
        <sz val="14"/>
        <rFont val="Calibri"/>
        <family val="2"/>
        <scheme val="minor"/>
      </rPr>
      <t>2.64</t>
    </r>
    <r>
      <rPr>
        <sz val="14"/>
        <rFont val="Calibri"/>
        <family val="2"/>
        <scheme val="minor"/>
      </rPr>
      <t>Mn</t>
    </r>
    <r>
      <rPr>
        <vertAlign val="subscript"/>
        <sz val="14"/>
        <rFont val="Calibri"/>
        <family val="2"/>
        <scheme val="minor"/>
      </rPr>
      <t>0.22</t>
    </r>
    <r>
      <rPr>
        <sz val="14"/>
        <rFont val="Calibri"/>
        <family val="2"/>
        <scheme val="minor"/>
      </rPr>
      <t>Mg</t>
    </r>
    <r>
      <rPr>
        <vertAlign val="subscript"/>
        <sz val="14"/>
        <rFont val="Calibri"/>
        <family val="2"/>
        <scheme val="minor"/>
      </rPr>
      <t>0.15</t>
    </r>
    <r>
      <rPr>
        <sz val="14"/>
        <rFont val="Calibri"/>
        <family val="2"/>
        <scheme val="minor"/>
      </rPr>
      <t>)</t>
    </r>
    <r>
      <rPr>
        <vertAlign val="subscript"/>
        <sz val="14"/>
        <rFont val="Calibri"/>
        <family val="2"/>
        <scheme val="minor"/>
      </rPr>
      <t>Σ=3.01</t>
    </r>
    <r>
      <rPr>
        <sz val="14"/>
        <rFont val="Calibri"/>
        <family val="2"/>
        <scheme val="minor"/>
      </rPr>
      <t>(Sr</t>
    </r>
    <r>
      <rPr>
        <vertAlign val="subscript"/>
        <sz val="14"/>
        <rFont val="Calibri"/>
        <family val="2"/>
        <scheme val="minor"/>
      </rPr>
      <t>1.19</t>
    </r>
    <r>
      <rPr>
        <sz val="14"/>
        <rFont val="Calibri"/>
        <family val="2"/>
        <scheme val="minor"/>
      </rPr>
      <t>K</t>
    </r>
    <r>
      <rPr>
        <vertAlign val="subscript"/>
        <sz val="14"/>
        <rFont val="Calibri"/>
        <family val="2"/>
        <scheme val="minor"/>
      </rPr>
      <t>0.18</t>
    </r>
    <r>
      <rPr>
        <sz val="14"/>
        <rFont val="Calibri"/>
        <family val="2"/>
        <scheme val="minor"/>
      </rPr>
      <t>Ba</t>
    </r>
    <r>
      <rPr>
        <vertAlign val="subscript"/>
        <sz val="14"/>
        <rFont val="Calibri"/>
        <family val="2"/>
        <scheme val="minor"/>
      </rPr>
      <t>0.13</t>
    </r>
    <r>
      <rPr>
        <sz val="14"/>
        <rFont val="Calibri"/>
        <family val="2"/>
        <scheme val="minor"/>
      </rPr>
      <t>Ca</t>
    </r>
    <r>
      <rPr>
        <vertAlign val="subscript"/>
        <sz val="14"/>
        <rFont val="Calibri"/>
        <family val="2"/>
        <scheme val="minor"/>
      </rPr>
      <t>0.09</t>
    </r>
    <r>
      <rPr>
        <sz val="14"/>
        <rFont val="Calibri"/>
        <family val="2"/>
        <scheme val="minor"/>
      </rPr>
      <t>)(Ti</t>
    </r>
    <r>
      <rPr>
        <vertAlign val="subscript"/>
        <sz val="14"/>
        <rFont val="Calibri"/>
        <family val="2"/>
        <scheme val="minor"/>
      </rPr>
      <t>2.82</t>
    </r>
    <r>
      <rPr>
        <sz val="14"/>
        <rFont val="Calibri"/>
        <family val="2"/>
        <scheme val="minor"/>
      </rPr>
      <t>Fe</t>
    </r>
    <r>
      <rPr>
        <vertAlign val="subscript"/>
        <sz val="14"/>
        <rFont val="Calibri"/>
        <family val="2"/>
        <scheme val="minor"/>
      </rPr>
      <t>0.33</t>
    </r>
    <r>
      <rPr>
        <sz val="14"/>
        <rFont val="Calibri"/>
        <family val="2"/>
        <scheme val="minor"/>
      </rPr>
      <t>Al</t>
    </r>
    <r>
      <rPr>
        <vertAlign val="subscript"/>
        <sz val="14"/>
        <rFont val="Calibri"/>
        <family val="2"/>
        <scheme val="minor"/>
      </rPr>
      <t>0.01</t>
    </r>
    <r>
      <rPr>
        <sz val="14"/>
        <rFont val="Calibri"/>
        <family val="2"/>
        <scheme val="minor"/>
      </rPr>
      <t>)</t>
    </r>
    <r>
      <rPr>
        <vertAlign val="subscript"/>
        <sz val="14"/>
        <rFont val="Calibri"/>
        <family val="2"/>
      </rPr>
      <t>Σ</t>
    </r>
    <r>
      <rPr>
        <vertAlign val="subscript"/>
        <sz val="11.9"/>
        <rFont val="Calibri"/>
        <family val="2"/>
      </rPr>
      <t>=3.16</t>
    </r>
    <r>
      <rPr>
        <sz val="14"/>
        <rFont val="Calibri"/>
        <family val="2"/>
        <scheme val="minor"/>
      </rPr>
      <t>(Si</t>
    </r>
    <r>
      <rPr>
        <vertAlign val="subscript"/>
        <sz val="14"/>
        <rFont val="Calibri"/>
        <family val="2"/>
        <scheme val="minor"/>
      </rPr>
      <t>1.95</t>
    </r>
    <r>
      <rPr>
        <sz val="14"/>
        <rFont val="Calibri"/>
        <family val="2"/>
        <scheme val="minor"/>
      </rPr>
      <t>O</t>
    </r>
    <r>
      <rPr>
        <vertAlign val="subscript"/>
        <sz val="14"/>
        <rFont val="Calibri"/>
        <family val="2"/>
        <scheme val="minor"/>
      </rPr>
      <t>7</t>
    </r>
    <r>
      <rPr>
        <sz val="14"/>
        <rFont val="Calibri"/>
        <family val="2"/>
        <scheme val="minor"/>
      </rPr>
      <t>)</t>
    </r>
    <r>
      <rPr>
        <vertAlign val="subscript"/>
        <sz val="14"/>
        <rFont val="Calibri"/>
        <family val="2"/>
        <scheme val="minor"/>
      </rPr>
      <t>2</t>
    </r>
    <r>
      <rPr>
        <sz val="14"/>
        <rFont val="Calibri"/>
        <family val="2"/>
        <scheme val="minor"/>
      </rPr>
      <t>O</t>
    </r>
    <r>
      <rPr>
        <vertAlign val="subscript"/>
        <sz val="14"/>
        <rFont val="Calibri"/>
        <family val="2"/>
        <scheme val="minor"/>
      </rPr>
      <t>2</t>
    </r>
    <r>
      <rPr>
        <sz val="14"/>
        <rFont val="Calibri"/>
        <family val="2"/>
        <scheme val="minor"/>
      </rPr>
      <t>[(OH)</t>
    </r>
    <r>
      <rPr>
        <vertAlign val="subscript"/>
        <sz val="14"/>
        <rFont val="Calibri"/>
        <family val="2"/>
        <scheme val="minor"/>
      </rPr>
      <t>1.34</t>
    </r>
    <r>
      <rPr>
        <sz val="14"/>
        <rFont val="Calibri"/>
        <family val="2"/>
        <scheme val="minor"/>
      </rPr>
      <t>F</t>
    </r>
    <r>
      <rPr>
        <vertAlign val="subscript"/>
        <sz val="14"/>
        <rFont val="Calibri"/>
        <family val="2"/>
        <scheme val="minor"/>
      </rPr>
      <t>0.66</t>
    </r>
    <r>
      <rPr>
        <sz val="14"/>
        <rFont val="Calibri"/>
        <family val="2"/>
        <scheme val="minor"/>
      </rPr>
      <t>]</t>
    </r>
    <r>
      <rPr>
        <vertAlign val="subscript"/>
        <sz val="14"/>
        <rFont val="Calibri"/>
        <family val="2"/>
      </rPr>
      <t>Σ</t>
    </r>
    <r>
      <rPr>
        <vertAlign val="subscript"/>
        <sz val="11.9"/>
        <rFont val="Calibri"/>
        <family val="2"/>
      </rPr>
      <t>=</t>
    </r>
    <r>
      <rPr>
        <vertAlign val="subscript"/>
        <sz val="14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</si>
</sst>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vertAlign val="subscript"/>
      <sz val="10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vertAlign val="subscript"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333333"/>
      <name val="Verdana"/>
      <family val="2"/>
    </font>
    <font>
      <vertAlign val="subscript"/>
      <sz val="14"/>
      <name val="Calibri"/>
      <family val="2"/>
    </font>
    <font>
      <vertAlign val="subscript"/>
      <sz val="11.9"/>
      <name val="Calibri"/>
      <family val="2"/>
    </font>
    <font>
      <vertAlign val="subscript"/>
      <sz val="12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2" fontId="0" fillId="0" borderId="3" xfId="0" applyNumberFormat="1" applyFill="1" applyBorder="1"/>
    <xf numFmtId="0" fontId="0" fillId="0" borderId="3" xfId="0" applyFill="1" applyBorder="1"/>
    <xf numFmtId="0" fontId="0" fillId="0" borderId="0" xfId="0"/>
    <xf numFmtId="0" fontId="3" fillId="0" borderId="0" xfId="0" applyFont="1"/>
    <xf numFmtId="0" fontId="0" fillId="0" borderId="0" xfId="0" applyFill="1" applyAlignment="1"/>
    <xf numFmtId="0" fontId="0" fillId="0" borderId="0" xfId="0" applyFill="1"/>
    <xf numFmtId="0" fontId="0" fillId="0" borderId="0" xfId="0" applyFill="1" applyAlignment="1">
      <alignment horizontal="right"/>
    </xf>
    <xf numFmtId="0" fontId="4" fillId="0" borderId="0" xfId="0" applyFont="1"/>
    <xf numFmtId="0" fontId="0" fillId="0" borderId="4" xfId="0" applyBorder="1"/>
    <xf numFmtId="0" fontId="4" fillId="0" borderId="4" xfId="0" applyFont="1" applyBorder="1"/>
    <xf numFmtId="2" fontId="2" fillId="0" borderId="3" xfId="0" applyNumberFormat="1" applyFont="1" applyBorder="1"/>
    <xf numFmtId="0" fontId="0" fillId="0" borderId="5" xfId="0" applyFill="1" applyBorder="1"/>
    <xf numFmtId="2" fontId="0" fillId="0" borderId="5" xfId="0" applyNumberFormat="1" applyBorder="1"/>
    <xf numFmtId="0" fontId="5" fillId="0" borderId="0" xfId="0" applyFont="1"/>
    <xf numFmtId="2" fontId="0" fillId="0" borderId="2" xfId="0" applyNumberFormat="1" applyBorder="1"/>
    <xf numFmtId="0" fontId="7" fillId="0" borderId="0" xfId="0" applyFont="1"/>
    <xf numFmtId="2" fontId="0" fillId="0" borderId="0" xfId="0" applyNumberFormat="1" applyBorder="1"/>
    <xf numFmtId="2" fontId="4" fillId="0" borderId="0" xfId="0" applyNumberFormat="1" applyFont="1"/>
    <xf numFmtId="0" fontId="0" fillId="0" borderId="3" xfId="0" quotePrefix="1" applyFill="1" applyBorder="1"/>
    <xf numFmtId="0" fontId="8" fillId="0" borderId="0" xfId="0" applyFont="1"/>
    <xf numFmtId="0" fontId="9" fillId="0" borderId="0" xfId="0" applyFont="1"/>
    <xf numFmtId="0" fontId="2" fillId="0" borderId="3" xfId="0" applyFont="1" applyBorder="1"/>
    <xf numFmtId="2" fontId="0" fillId="0" borderId="3" xfId="0" applyNumberFormat="1" applyBorder="1" applyAlignment="1">
      <alignment horizontal="right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74"/>
  <sheetViews>
    <sheetView tabSelected="1" topLeftCell="A28" zoomScale="85" zoomScaleNormal="85" workbookViewId="0">
      <selection activeCell="K47" sqref="K47"/>
    </sheetView>
  </sheetViews>
  <sheetFormatPr defaultColWidth="11.42578125" defaultRowHeight="15" x14ac:dyDescent="0.25"/>
  <cols>
    <col min="1" max="1" width="11.42578125" style="12"/>
    <col min="2" max="2" width="14" style="12" customWidth="1"/>
    <col min="3" max="3" width="13.85546875" style="12" customWidth="1"/>
    <col min="4" max="7" width="11.42578125" style="12"/>
    <col min="8" max="8" width="14.42578125" style="12" customWidth="1"/>
    <col min="9" max="9" width="12" style="12" bestFit="1" customWidth="1"/>
    <col min="10" max="10" width="13.28515625" style="12" customWidth="1"/>
    <col min="11" max="16384" width="11.42578125" style="12"/>
  </cols>
  <sheetData>
    <row r="1" spans="1:16" x14ac:dyDescent="0.25">
      <c r="A1" s="12" t="s">
        <v>65</v>
      </c>
      <c r="D1" s="20"/>
    </row>
    <row r="3" spans="1:16" x14ac:dyDescent="0.25">
      <c r="B3" s="7"/>
      <c r="C3" s="7"/>
      <c r="D3" s="7" t="s">
        <v>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25">
      <c r="B4" s="7" t="s">
        <v>2</v>
      </c>
      <c r="C4" s="7" t="s">
        <v>3</v>
      </c>
      <c r="D4" s="7" t="s">
        <v>46</v>
      </c>
      <c r="E4" s="7" t="s">
        <v>18</v>
      </c>
      <c r="F4" s="7" t="s">
        <v>29</v>
      </c>
      <c r="G4" s="7" t="s">
        <v>47</v>
      </c>
      <c r="H4" s="7" t="s">
        <v>24</v>
      </c>
      <c r="I4" s="7" t="s">
        <v>30</v>
      </c>
      <c r="J4" s="7" t="s">
        <v>48</v>
      </c>
      <c r="K4" s="7" t="s">
        <v>25</v>
      </c>
      <c r="L4" s="7" t="s">
        <v>49</v>
      </c>
      <c r="M4" s="7" t="s">
        <v>50</v>
      </c>
      <c r="N4" s="7" t="s">
        <v>51</v>
      </c>
      <c r="O4" s="7" t="s">
        <v>31</v>
      </c>
      <c r="P4" s="7" t="s">
        <v>1</v>
      </c>
    </row>
    <row r="5" spans="1:16" x14ac:dyDescent="0.25">
      <c r="B5" s="7">
        <v>65</v>
      </c>
      <c r="C5" s="7" t="s">
        <v>65</v>
      </c>
      <c r="D5" s="7">
        <v>1.665127</v>
      </c>
      <c r="E5" s="7">
        <v>30.448340000000002</v>
      </c>
      <c r="F5" s="7">
        <v>10.69769</v>
      </c>
      <c r="G5" s="7">
        <v>0.83995299999999995</v>
      </c>
      <c r="H5" s="7">
        <v>9.6969E-2</v>
      </c>
      <c r="I5" s="7">
        <v>1.1008629999999999</v>
      </c>
      <c r="J5" s="7">
        <v>15.877879999999999</v>
      </c>
      <c r="K5" s="7">
        <v>0.64965200000000001</v>
      </c>
      <c r="L5" s="7">
        <v>2.5001169999999999</v>
      </c>
      <c r="M5" s="7">
        <v>29.121359999999999</v>
      </c>
      <c r="N5" s="7">
        <v>2.15611</v>
      </c>
      <c r="O5" s="7">
        <v>3.168005</v>
      </c>
      <c r="P5" s="7">
        <v>98.322059999999993</v>
      </c>
    </row>
    <row r="6" spans="1:16" x14ac:dyDescent="0.25">
      <c r="B6" s="7">
        <v>68</v>
      </c>
      <c r="C6" s="7" t="s">
        <v>65</v>
      </c>
      <c r="D6" s="7">
        <v>1.6000030000000001</v>
      </c>
      <c r="E6" s="7">
        <v>30.377300000000002</v>
      </c>
      <c r="F6" s="7">
        <v>10.63552</v>
      </c>
      <c r="G6" s="7">
        <v>0.72385900000000003</v>
      </c>
      <c r="H6" s="7">
        <v>8.8238999999999998E-2</v>
      </c>
      <c r="I6" s="7">
        <v>1.0472889999999999</v>
      </c>
      <c r="J6" s="7">
        <v>16.456589999999998</v>
      </c>
      <c r="K6" s="7">
        <v>0.64334800000000003</v>
      </c>
      <c r="L6" s="7">
        <v>2.463508</v>
      </c>
      <c r="M6" s="7">
        <v>29.490819999999999</v>
      </c>
      <c r="N6" s="7">
        <v>2.1238250000000001</v>
      </c>
      <c r="O6" s="7">
        <v>2.8828450000000001</v>
      </c>
      <c r="P6" s="7">
        <v>98.533140000000003</v>
      </c>
    </row>
    <row r="7" spans="1:16" x14ac:dyDescent="0.25">
      <c r="B7" s="7">
        <v>69</v>
      </c>
      <c r="C7" s="7" t="s">
        <v>65</v>
      </c>
      <c r="D7" s="7">
        <v>1.802824</v>
      </c>
      <c r="E7" s="7">
        <v>30.33727</v>
      </c>
      <c r="F7" s="7">
        <v>10.81696</v>
      </c>
      <c r="G7" s="7">
        <v>0.77351199999999998</v>
      </c>
      <c r="H7" s="7">
        <v>8.0076999999999995E-2</v>
      </c>
      <c r="I7" s="7">
        <v>1.103259</v>
      </c>
      <c r="J7" s="7">
        <v>15.70457</v>
      </c>
      <c r="K7" s="7">
        <v>0.63519000000000003</v>
      </c>
      <c r="L7" s="7">
        <v>2.5099010000000002</v>
      </c>
      <c r="M7" s="7">
        <v>28.818639999999998</v>
      </c>
      <c r="N7" s="7">
        <v>2.1379739999999998</v>
      </c>
      <c r="O7" s="7">
        <v>3.061661</v>
      </c>
      <c r="P7" s="7">
        <v>97.781840000000003</v>
      </c>
    </row>
    <row r="8" spans="1:16" x14ac:dyDescent="0.25">
      <c r="B8" s="7">
        <v>70</v>
      </c>
      <c r="C8" s="7" t="s">
        <v>65</v>
      </c>
      <c r="D8" s="7">
        <v>1.6820059999999999</v>
      </c>
      <c r="E8" s="7">
        <v>30.316790000000001</v>
      </c>
      <c r="F8" s="7">
        <v>10.72484</v>
      </c>
      <c r="G8" s="7">
        <v>0.80728200000000006</v>
      </c>
      <c r="H8" s="7">
        <v>0.105522</v>
      </c>
      <c r="I8" s="7">
        <v>1.099763</v>
      </c>
      <c r="J8" s="7">
        <v>16.12547</v>
      </c>
      <c r="K8" s="7">
        <v>0.65330999999999995</v>
      </c>
      <c r="L8" s="7">
        <v>2.5141200000000001</v>
      </c>
      <c r="M8" s="7">
        <v>29.135390000000001</v>
      </c>
      <c r="N8" s="7">
        <v>2.178264</v>
      </c>
      <c r="O8" s="7">
        <v>3.082071</v>
      </c>
      <c r="P8" s="7">
        <v>98.424819999999997</v>
      </c>
    </row>
    <row r="9" spans="1:16" x14ac:dyDescent="0.25">
      <c r="B9" s="7">
        <v>71</v>
      </c>
      <c r="C9" s="7" t="s">
        <v>65</v>
      </c>
      <c r="D9" s="7">
        <v>1.638693</v>
      </c>
      <c r="E9" s="7">
        <v>30.560600000000001</v>
      </c>
      <c r="F9" s="7">
        <v>10.73729</v>
      </c>
      <c r="G9" s="7">
        <v>0.78864999999999996</v>
      </c>
      <c r="H9" s="7">
        <v>9.0436000000000002E-2</v>
      </c>
      <c r="I9" s="7">
        <v>1.0956630000000001</v>
      </c>
      <c r="J9" s="7">
        <v>16.169820000000001</v>
      </c>
      <c r="K9" s="7">
        <v>0.64539199999999997</v>
      </c>
      <c r="L9" s="7">
        <v>2.593388</v>
      </c>
      <c r="M9" s="7">
        <v>29.091850000000001</v>
      </c>
      <c r="N9" s="7">
        <v>2.1763129999999999</v>
      </c>
      <c r="O9" s="7">
        <v>3.194998</v>
      </c>
      <c r="P9" s="7">
        <v>98.783069999999995</v>
      </c>
    </row>
    <row r="10" spans="1:16" x14ac:dyDescent="0.25">
      <c r="B10" s="7">
        <v>72</v>
      </c>
      <c r="C10" s="7" t="s">
        <v>65</v>
      </c>
      <c r="D10" s="7">
        <v>1.4943379999999999</v>
      </c>
      <c r="E10" s="7">
        <v>30.409929999999999</v>
      </c>
      <c r="F10" s="7">
        <v>10.70501</v>
      </c>
      <c r="G10" s="7">
        <v>0.86351199999999995</v>
      </c>
      <c r="H10" s="7">
        <v>8.6646000000000001E-2</v>
      </c>
      <c r="I10" s="7">
        <v>1.1051040000000001</v>
      </c>
      <c r="J10" s="7">
        <v>16.087250000000001</v>
      </c>
      <c r="K10" s="7">
        <v>0.69318100000000005</v>
      </c>
      <c r="L10" s="7">
        <v>2.5665049999999998</v>
      </c>
      <c r="M10" s="7">
        <v>29.200410000000002</v>
      </c>
      <c r="N10" s="7">
        <v>2.0430039999999998</v>
      </c>
      <c r="O10" s="7">
        <v>3.1356920000000001</v>
      </c>
      <c r="P10" s="7">
        <v>98.39058</v>
      </c>
    </row>
    <row r="11" spans="1:16" x14ac:dyDescent="0.25">
      <c r="B11" s="7">
        <v>73</v>
      </c>
      <c r="C11" s="7" t="s">
        <v>65</v>
      </c>
      <c r="D11" s="7">
        <v>1.7525839999999999</v>
      </c>
      <c r="E11" s="7">
        <v>30.482970000000002</v>
      </c>
      <c r="F11" s="7">
        <v>10.54299</v>
      </c>
      <c r="G11" s="7">
        <v>0.78765099999999999</v>
      </c>
      <c r="H11" s="7">
        <v>9.0196999999999999E-2</v>
      </c>
      <c r="I11" s="7">
        <v>1.1098570000000001</v>
      </c>
      <c r="J11" s="7">
        <v>15.976050000000001</v>
      </c>
      <c r="K11" s="7">
        <v>0.67657999999999996</v>
      </c>
      <c r="L11" s="7">
        <v>2.4583979999999999</v>
      </c>
      <c r="M11" s="7">
        <v>29.30697</v>
      </c>
      <c r="N11" s="7">
        <v>2.0830039999999999</v>
      </c>
      <c r="O11" s="7">
        <v>3.0394920000000001</v>
      </c>
      <c r="P11" s="7">
        <v>98.306749999999994</v>
      </c>
    </row>
    <row r="12" spans="1:16" x14ac:dyDescent="0.25">
      <c r="B12" s="7">
        <v>74</v>
      </c>
      <c r="C12" s="7" t="s">
        <v>65</v>
      </c>
      <c r="D12" s="7">
        <v>1.3335630000000001</v>
      </c>
      <c r="E12" s="7">
        <v>30.40868</v>
      </c>
      <c r="F12" s="7">
        <v>10.540839999999999</v>
      </c>
      <c r="G12" s="7">
        <v>0.79953300000000005</v>
      </c>
      <c r="H12" s="7">
        <v>0.109947</v>
      </c>
      <c r="I12" s="7">
        <v>1.1023890000000001</v>
      </c>
      <c r="J12" s="7">
        <v>15.974970000000001</v>
      </c>
      <c r="K12" s="7">
        <v>0.70523499999999995</v>
      </c>
      <c r="L12" s="7">
        <v>2.5391300000000001</v>
      </c>
      <c r="M12" s="7">
        <v>29.099350000000001</v>
      </c>
      <c r="N12" s="7">
        <v>2.019968</v>
      </c>
      <c r="O12" s="7">
        <v>3.109982</v>
      </c>
      <c r="P12" s="7">
        <v>97.743579999999994</v>
      </c>
    </row>
    <row r="13" spans="1:16" x14ac:dyDescent="0.25">
      <c r="B13" s="7">
        <v>75</v>
      </c>
      <c r="C13" s="7" t="s">
        <v>65</v>
      </c>
      <c r="D13" s="7">
        <v>1.790451</v>
      </c>
      <c r="E13" s="7">
        <v>30.639230000000001</v>
      </c>
      <c r="F13" s="7">
        <v>10.71125</v>
      </c>
      <c r="G13" s="7">
        <v>0.82038699999999998</v>
      </c>
      <c r="H13" s="7">
        <v>7.4151999999999996E-2</v>
      </c>
      <c r="I13" s="7">
        <v>1.1113230000000001</v>
      </c>
      <c r="J13" s="7">
        <v>16.119700000000002</v>
      </c>
      <c r="K13" s="7">
        <v>0.81196599999999997</v>
      </c>
      <c r="L13" s="7">
        <v>2.4935619999999998</v>
      </c>
      <c r="M13" s="7">
        <v>28.960799999999999</v>
      </c>
      <c r="N13" s="7">
        <v>1.992947</v>
      </c>
      <c r="O13" s="7">
        <v>3.0783450000000001</v>
      </c>
      <c r="P13" s="7">
        <v>98.604110000000006</v>
      </c>
    </row>
    <row r="14" spans="1:16" x14ac:dyDescent="0.25">
      <c r="B14" s="7">
        <v>77</v>
      </c>
      <c r="C14" s="7" t="s">
        <v>65</v>
      </c>
      <c r="D14" s="7">
        <v>1.7961009999999999</v>
      </c>
      <c r="E14" s="7">
        <v>30.265180000000001</v>
      </c>
      <c r="F14" s="7">
        <v>10.73456</v>
      </c>
      <c r="G14" s="7">
        <v>0.88455700000000004</v>
      </c>
      <c r="H14" s="7">
        <v>8.1594E-2</v>
      </c>
      <c r="I14" s="7">
        <v>1.0922419999999999</v>
      </c>
      <c r="J14" s="7">
        <v>15.91192</v>
      </c>
      <c r="K14" s="7">
        <v>0.72155100000000005</v>
      </c>
      <c r="L14" s="7">
        <v>2.4282650000000001</v>
      </c>
      <c r="M14" s="7">
        <v>28.757339999999999</v>
      </c>
      <c r="N14" s="7">
        <v>1.977346</v>
      </c>
      <c r="O14" s="7">
        <v>3.0886809999999998</v>
      </c>
      <c r="P14" s="7">
        <v>97.739339999999999</v>
      </c>
    </row>
    <row r="15" spans="1:16" x14ac:dyDescent="0.25">
      <c r="B15" s="7">
        <v>78</v>
      </c>
      <c r="C15" s="7" t="s">
        <v>65</v>
      </c>
      <c r="D15" s="7">
        <v>1.5140229999999999</v>
      </c>
      <c r="E15" s="7">
        <v>30.378170000000001</v>
      </c>
      <c r="F15" s="7">
        <v>10.437659999999999</v>
      </c>
      <c r="G15" s="7">
        <v>0.789466</v>
      </c>
      <c r="H15" s="7">
        <v>8.6025000000000004E-2</v>
      </c>
      <c r="I15" s="7">
        <v>1.107944</v>
      </c>
      <c r="J15" s="7">
        <v>16.30939</v>
      </c>
      <c r="K15" s="7">
        <v>0.62973699999999999</v>
      </c>
      <c r="L15" s="7">
        <v>2.5564209999999998</v>
      </c>
      <c r="M15" s="7">
        <v>29.358899999999998</v>
      </c>
      <c r="N15" s="7">
        <v>2.1365500000000002</v>
      </c>
      <c r="O15" s="7">
        <v>3.1262310000000002</v>
      </c>
      <c r="P15" s="7">
        <v>98.430509999999998</v>
      </c>
    </row>
    <row r="16" spans="1:16" x14ac:dyDescent="0.25">
      <c r="B16" s="7">
        <v>79</v>
      </c>
      <c r="C16" s="7" t="s">
        <v>65</v>
      </c>
      <c r="D16" s="7">
        <v>1.5807819999999999</v>
      </c>
      <c r="E16" s="7">
        <v>30.25901</v>
      </c>
      <c r="F16" s="7">
        <v>10.07525</v>
      </c>
      <c r="G16" s="7">
        <v>0.77854199999999996</v>
      </c>
      <c r="H16" s="7">
        <v>9.7809999999999994E-2</v>
      </c>
      <c r="I16" s="7">
        <v>1.1039829999999999</v>
      </c>
      <c r="J16" s="7">
        <v>16.05649</v>
      </c>
      <c r="K16" s="7">
        <v>0.65795700000000001</v>
      </c>
      <c r="L16" s="7">
        <v>2.5141149999999999</v>
      </c>
      <c r="M16" s="7">
        <v>29.792490000000001</v>
      </c>
      <c r="N16" s="7">
        <v>2.0297969999999999</v>
      </c>
      <c r="O16" s="7">
        <v>3.0196839999999998</v>
      </c>
      <c r="P16" s="7">
        <v>97.965900000000005</v>
      </c>
    </row>
    <row r="17" spans="2:34" x14ac:dyDescent="0.25">
      <c r="B17" s="7">
        <v>80</v>
      </c>
      <c r="C17" s="7" t="s">
        <v>65</v>
      </c>
      <c r="D17" s="7">
        <v>1.481492</v>
      </c>
      <c r="E17" s="7">
        <v>30.533799999999999</v>
      </c>
      <c r="F17" s="7">
        <v>10.779059999999999</v>
      </c>
      <c r="G17" s="7">
        <v>0.79343399999999997</v>
      </c>
      <c r="H17" s="7">
        <v>8.7250999999999995E-2</v>
      </c>
      <c r="I17" s="7">
        <v>1.1260810000000001</v>
      </c>
      <c r="J17" s="7">
        <v>15.935</v>
      </c>
      <c r="K17" s="7">
        <v>0.71831</v>
      </c>
      <c r="L17" s="7">
        <v>2.5913520000000001</v>
      </c>
      <c r="M17" s="7">
        <v>29.381049999999998</v>
      </c>
      <c r="N17" s="7">
        <v>1.9555750000000001</v>
      </c>
      <c r="O17" s="7">
        <v>3.0172780000000001</v>
      </c>
      <c r="P17" s="7">
        <v>98.399690000000007</v>
      </c>
    </row>
    <row r="18" spans="2:34" x14ac:dyDescent="0.25">
      <c r="B18" s="7">
        <v>81</v>
      </c>
      <c r="C18" s="7" t="s">
        <v>65</v>
      </c>
      <c r="D18" s="7">
        <v>1.6661999999999999</v>
      </c>
      <c r="E18" s="7">
        <v>30.408180000000002</v>
      </c>
      <c r="F18" s="7">
        <v>10.493270000000001</v>
      </c>
      <c r="G18" s="7">
        <v>0.83326199999999995</v>
      </c>
      <c r="H18" s="7">
        <v>7.0985999999999994E-2</v>
      </c>
      <c r="I18" s="7">
        <v>1.1382650000000001</v>
      </c>
      <c r="J18" s="7">
        <v>15.91348</v>
      </c>
      <c r="K18" s="7">
        <v>0.74540600000000001</v>
      </c>
      <c r="L18" s="7">
        <v>2.4360840000000001</v>
      </c>
      <c r="M18" s="7">
        <v>29.306190000000001</v>
      </c>
      <c r="N18" s="7">
        <v>2.0180560000000001</v>
      </c>
      <c r="O18" s="7">
        <v>3.1342029999999999</v>
      </c>
      <c r="P18" s="7">
        <v>98.163579999999996</v>
      </c>
    </row>
    <row r="19" spans="2:34" x14ac:dyDescent="0.25">
      <c r="B19" s="7">
        <v>82</v>
      </c>
      <c r="C19" s="7" t="s">
        <v>65</v>
      </c>
      <c r="D19" s="7">
        <v>1.79</v>
      </c>
      <c r="E19" s="7">
        <v>30.294709999999998</v>
      </c>
      <c r="F19" s="7">
        <v>10.61159</v>
      </c>
      <c r="G19" s="7">
        <v>0.81933800000000001</v>
      </c>
      <c r="H19" s="7">
        <v>8.3319000000000004E-2</v>
      </c>
      <c r="I19" s="7">
        <v>1.1158110000000001</v>
      </c>
      <c r="J19" s="7">
        <v>16.002680000000002</v>
      </c>
      <c r="K19" s="7">
        <v>0.71160599999999996</v>
      </c>
      <c r="L19" s="7">
        <v>2.9378009999999999</v>
      </c>
      <c r="M19" s="7">
        <v>29.27073</v>
      </c>
      <c r="N19" s="7">
        <v>2.0229569999999999</v>
      </c>
      <c r="O19" s="7">
        <v>2.8280319999999999</v>
      </c>
      <c r="P19" s="7">
        <v>98.488579999999999</v>
      </c>
    </row>
    <row r="20" spans="2:34" ht="15.75" thickBot="1" x14ac:dyDescent="0.3">
      <c r="B20" s="7">
        <v>84</v>
      </c>
      <c r="C20" s="7" t="s">
        <v>65</v>
      </c>
      <c r="D20" s="7">
        <v>1.563267</v>
      </c>
      <c r="E20" s="7">
        <v>30.37895</v>
      </c>
      <c r="F20" s="7">
        <v>10.628310000000001</v>
      </c>
      <c r="G20" s="7">
        <v>0.84319</v>
      </c>
      <c r="H20" s="7">
        <v>9.3687000000000006E-2</v>
      </c>
      <c r="I20" s="7">
        <v>1.106481</v>
      </c>
      <c r="J20" s="7">
        <v>15.941689999999999</v>
      </c>
      <c r="K20" s="7">
        <v>0.669462</v>
      </c>
      <c r="L20" s="7">
        <v>2.658112</v>
      </c>
      <c r="M20" s="7">
        <v>28.891680000000001</v>
      </c>
      <c r="N20" s="7">
        <v>2.0370870000000001</v>
      </c>
      <c r="O20" s="7">
        <v>3.029166</v>
      </c>
      <c r="P20" s="7">
        <v>97.841080000000005</v>
      </c>
    </row>
    <row r="21" spans="2:34" x14ac:dyDescent="0.25">
      <c r="B21" s="13" t="s">
        <v>4</v>
      </c>
      <c r="C21" s="14"/>
      <c r="D21" s="14">
        <f>AVERAGE(D5:D20)</f>
        <v>1.6344658749999998</v>
      </c>
      <c r="E21" s="14">
        <f t="shared" ref="E21:P21" si="0">AVERAGE(E5:E20)</f>
        <v>30.406194374999998</v>
      </c>
      <c r="F21" s="14">
        <f t="shared" si="0"/>
        <v>10.617005624999999</v>
      </c>
      <c r="G21" s="14">
        <f t="shared" si="0"/>
        <v>0.80913299999999988</v>
      </c>
      <c r="H21" s="14">
        <f t="shared" si="0"/>
        <v>8.8928562500000002E-2</v>
      </c>
      <c r="I21" s="14">
        <f t="shared" si="0"/>
        <v>1.1041448125</v>
      </c>
      <c r="J21" s="14">
        <f t="shared" si="0"/>
        <v>16.035184375</v>
      </c>
      <c r="K21" s="14">
        <f t="shared" si="0"/>
        <v>0.68549268750000003</v>
      </c>
      <c r="L21" s="14">
        <f t="shared" si="0"/>
        <v>2.5475486875000004</v>
      </c>
      <c r="M21" s="14">
        <f t="shared" si="0"/>
        <v>29.186498125000004</v>
      </c>
      <c r="N21" s="14">
        <f t="shared" si="0"/>
        <v>2.0680485625</v>
      </c>
      <c r="O21" s="14">
        <f t="shared" si="0"/>
        <v>3.0622728749999997</v>
      </c>
      <c r="P21" s="14">
        <f t="shared" si="0"/>
        <v>98.244914374999965</v>
      </c>
    </row>
    <row r="22" spans="2:34" x14ac:dyDescent="0.25">
      <c r="B22" s="7" t="s">
        <v>5</v>
      </c>
      <c r="D22" s="12">
        <f>STDEV(D5:D20)</f>
        <v>0.13623371096361087</v>
      </c>
      <c r="E22" s="12">
        <f t="shared" ref="E22:P22" si="1">STDEV(E5:E20)</f>
        <v>0.10683569927502413</v>
      </c>
      <c r="F22" s="12">
        <f t="shared" si="1"/>
        <v>0.17926696256212399</v>
      </c>
      <c r="G22" s="12">
        <f t="shared" si="1"/>
        <v>3.8862831900587654E-2</v>
      </c>
      <c r="H22" s="12">
        <f t="shared" si="1"/>
        <v>1.0353728680810279E-2</v>
      </c>
      <c r="I22" s="12">
        <f t="shared" si="1"/>
        <v>1.891474971274627E-2</v>
      </c>
      <c r="J22" s="12">
        <f t="shared" si="1"/>
        <v>0.17895459390466426</v>
      </c>
      <c r="K22" s="12">
        <f t="shared" si="1"/>
        <v>4.8669816788530919E-2</v>
      </c>
      <c r="L22" s="12">
        <f t="shared" si="1"/>
        <v>0.12097675852257392</v>
      </c>
      <c r="M22" s="12">
        <f t="shared" si="1"/>
        <v>0.26385611069214104</v>
      </c>
      <c r="N22" s="12">
        <f t="shared" si="1"/>
        <v>7.3462423865056109E-2</v>
      </c>
      <c r="O22" s="12">
        <f t="shared" si="1"/>
        <v>9.6467932831502803E-2</v>
      </c>
      <c r="P22" s="12">
        <f t="shared" si="1"/>
        <v>0.3318399952983111</v>
      </c>
    </row>
    <row r="24" spans="2:34" x14ac:dyDescent="0.25"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2:34" x14ac:dyDescent="0.25">
      <c r="J25" s="20"/>
    </row>
    <row r="26" spans="2:34" ht="15.75" thickBot="1" x14ac:dyDescent="0.3">
      <c r="B26" s="1" t="s">
        <v>0</v>
      </c>
      <c r="C26" s="1" t="s">
        <v>6</v>
      </c>
      <c r="D26" s="1" t="s">
        <v>7</v>
      </c>
      <c r="E26" s="1" t="s">
        <v>8</v>
      </c>
      <c r="F26" s="1" t="s">
        <v>9</v>
      </c>
      <c r="G26" s="1" t="s">
        <v>10</v>
      </c>
      <c r="H26" s="1" t="s">
        <v>11</v>
      </c>
      <c r="I26" s="16"/>
    </row>
    <row r="27" spans="2:34" ht="15.75" x14ac:dyDescent="0.3">
      <c r="B27" s="2" t="s">
        <v>20</v>
      </c>
      <c r="C27" s="2">
        <f>E21</f>
        <v>30.406194374999998</v>
      </c>
      <c r="D27" s="19">
        <v>60.08</v>
      </c>
      <c r="E27" s="2">
        <f t="shared" ref="E27:E39" si="2">C27/D27</f>
        <v>0.50609511276631158</v>
      </c>
      <c r="F27" s="2">
        <f t="shared" ref="F27:F28" si="3">2*E27</f>
        <v>1.0121902255326232</v>
      </c>
      <c r="G27" s="2">
        <f>F27*$D$47</f>
        <v>7.8060585494384451</v>
      </c>
      <c r="H27" s="19">
        <f t="shared" ref="H27:H28" si="4">G27/2</f>
        <v>3.9030292747192226</v>
      </c>
      <c r="I27" s="16"/>
    </row>
    <row r="28" spans="2:34" ht="15.75" x14ac:dyDescent="0.3">
      <c r="B28" s="3" t="s">
        <v>52</v>
      </c>
      <c r="C28" s="3">
        <f>M21</f>
        <v>29.186498125000004</v>
      </c>
      <c r="D28" s="4">
        <v>79.898799999999994</v>
      </c>
      <c r="E28" s="3">
        <f t="shared" si="2"/>
        <v>0.36529332261560882</v>
      </c>
      <c r="F28" s="3">
        <f t="shared" si="3"/>
        <v>0.73058664523121764</v>
      </c>
      <c r="G28" s="2">
        <f t="shared" ref="G28:G39" si="5">F28*$D$47</f>
        <v>5.6343185146959209</v>
      </c>
      <c r="H28" s="4">
        <f t="shared" si="4"/>
        <v>2.8171592573479605</v>
      </c>
    </row>
    <row r="29" spans="2:34" ht="15.75" x14ac:dyDescent="0.3">
      <c r="B29" s="3" t="s">
        <v>32</v>
      </c>
      <c r="C29" s="3">
        <f>H21</f>
        <v>8.8928562500000002E-2</v>
      </c>
      <c r="D29" s="4">
        <v>101.94</v>
      </c>
      <c r="E29" s="3">
        <f t="shared" si="2"/>
        <v>8.723618059642928E-4</v>
      </c>
      <c r="F29" s="3">
        <f t="shared" ref="F29" si="6">3*E29</f>
        <v>2.6170854178928782E-3</v>
      </c>
      <c r="G29" s="2">
        <f t="shared" si="5"/>
        <v>2.0183085635117063E-2</v>
      </c>
      <c r="H29" s="4">
        <f t="shared" ref="H29" si="7">G29*2/3</f>
        <v>1.3455390423411375E-2</v>
      </c>
      <c r="I29" s="17"/>
      <c r="K29" s="22"/>
    </row>
    <row r="30" spans="2:34" x14ac:dyDescent="0.25">
      <c r="B30" s="3" t="s">
        <v>31</v>
      </c>
      <c r="C30" s="3">
        <f>O21</f>
        <v>3.0622728749999997</v>
      </c>
      <c r="D30" s="4">
        <v>71.849999999999994</v>
      </c>
      <c r="E30" s="3">
        <f t="shared" si="2"/>
        <v>4.2620360125260957E-2</v>
      </c>
      <c r="F30" s="3">
        <f t="shared" ref="F30:F38" si="8">E30*1</f>
        <v>4.2620360125260957E-2</v>
      </c>
      <c r="G30" s="2">
        <f t="shared" si="5"/>
        <v>0.3286902186403457</v>
      </c>
      <c r="H30" s="4">
        <f t="shared" ref="H30:H35" si="9">G30</f>
        <v>0.3286902186403457</v>
      </c>
      <c r="I30" s="17"/>
    </row>
    <row r="31" spans="2:34" x14ac:dyDescent="0.25">
      <c r="B31" s="3" t="s">
        <v>51</v>
      </c>
      <c r="C31" s="3">
        <f>N21</f>
        <v>2.0680485625</v>
      </c>
      <c r="D31" s="4">
        <v>70.94</v>
      </c>
      <c r="E31" s="3">
        <f t="shared" si="2"/>
        <v>2.9152080102903863E-2</v>
      </c>
      <c r="F31" s="3">
        <f t="shared" si="8"/>
        <v>2.9152080102903863E-2</v>
      </c>
      <c r="G31" s="2">
        <f t="shared" si="5"/>
        <v>0.22482221066839642</v>
      </c>
      <c r="H31" s="4">
        <f t="shared" si="9"/>
        <v>0.22482221066839642</v>
      </c>
      <c r="I31" s="21"/>
    </row>
    <row r="32" spans="2:34" x14ac:dyDescent="0.25">
      <c r="B32" s="3" t="s">
        <v>47</v>
      </c>
      <c r="C32" s="3">
        <f>G21</f>
        <v>0.80913299999999988</v>
      </c>
      <c r="D32" s="5">
        <v>40.311399999999999</v>
      </c>
      <c r="E32" s="3">
        <f t="shared" si="2"/>
        <v>2.0072063981900898E-2</v>
      </c>
      <c r="F32" s="3">
        <f t="shared" si="8"/>
        <v>2.0072063981900898E-2</v>
      </c>
      <c r="G32" s="2">
        <f t="shared" si="5"/>
        <v>0.15479669996649562</v>
      </c>
      <c r="H32" s="4">
        <f t="shared" si="9"/>
        <v>0.15479669996649562</v>
      </c>
      <c r="I32" s="21"/>
    </row>
    <row r="33" spans="2:9" x14ac:dyDescent="0.25">
      <c r="B33" s="3" t="s">
        <v>25</v>
      </c>
      <c r="C33" s="3">
        <f>K21</f>
        <v>0.68549268750000003</v>
      </c>
      <c r="D33" s="5">
        <v>56.08</v>
      </c>
      <c r="E33" s="3">
        <f t="shared" si="2"/>
        <v>1.2223478735734665E-2</v>
      </c>
      <c r="F33" s="3">
        <f t="shared" si="8"/>
        <v>1.2223478735734665E-2</v>
      </c>
      <c r="G33" s="2">
        <f t="shared" si="5"/>
        <v>9.4268041996504445E-2</v>
      </c>
      <c r="H33" s="4">
        <f t="shared" si="9"/>
        <v>9.4268041996504445E-2</v>
      </c>
      <c r="I33" s="21"/>
    </row>
    <row r="34" spans="2:9" x14ac:dyDescent="0.25">
      <c r="B34" s="3" t="s">
        <v>49</v>
      </c>
      <c r="C34" s="3">
        <f>L21</f>
        <v>2.5475486875000004</v>
      </c>
      <c r="D34" s="5">
        <v>153.33000000000001</v>
      </c>
      <c r="E34" s="3">
        <f t="shared" si="2"/>
        <v>1.6614809153459861E-2</v>
      </c>
      <c r="F34" s="3">
        <f t="shared" si="8"/>
        <v>1.6614809153459861E-2</v>
      </c>
      <c r="G34" s="2">
        <f t="shared" si="5"/>
        <v>0.12813418838480312</v>
      </c>
      <c r="H34" s="4">
        <f t="shared" si="9"/>
        <v>0.12813418838480312</v>
      </c>
      <c r="I34" s="21"/>
    </row>
    <row r="35" spans="2:9" x14ac:dyDescent="0.25">
      <c r="B35" s="26" t="s">
        <v>48</v>
      </c>
      <c r="C35" s="3">
        <f>J21</f>
        <v>16.035184375</v>
      </c>
      <c r="D35" s="5">
        <v>103.62</v>
      </c>
      <c r="E35" s="3">
        <f t="shared" si="2"/>
        <v>0.15474989746187995</v>
      </c>
      <c r="F35" s="3">
        <f t="shared" si="8"/>
        <v>0.15474989746187995</v>
      </c>
      <c r="G35" s="2">
        <f t="shared" si="5"/>
        <v>1.1934384759261805</v>
      </c>
      <c r="H35" s="4">
        <f t="shared" si="9"/>
        <v>1.1934384759261805</v>
      </c>
      <c r="I35" s="21"/>
    </row>
    <row r="36" spans="2:9" ht="15.75" x14ac:dyDescent="0.3">
      <c r="B36" s="3" t="s">
        <v>33</v>
      </c>
      <c r="C36" s="3">
        <f>F21</f>
        <v>10.617005624999999</v>
      </c>
      <c r="D36" s="5">
        <v>61.98</v>
      </c>
      <c r="E36" s="3">
        <f t="shared" si="2"/>
        <v>0.17129728339787029</v>
      </c>
      <c r="F36" s="3">
        <f t="shared" si="8"/>
        <v>0.17129728339787029</v>
      </c>
      <c r="G36" s="2">
        <f t="shared" si="5"/>
        <v>1.3210526932918192</v>
      </c>
      <c r="H36" s="4">
        <f t="shared" ref="H36:H38" si="10">2*G36</f>
        <v>2.6421053865836384</v>
      </c>
      <c r="I36" s="21"/>
    </row>
    <row r="37" spans="2:9" ht="15.75" x14ac:dyDescent="0.3">
      <c r="B37" s="3" t="s">
        <v>34</v>
      </c>
      <c r="C37" s="3">
        <f>I21</f>
        <v>1.1041448125</v>
      </c>
      <c r="D37" s="5">
        <v>94.2</v>
      </c>
      <c r="E37" s="3">
        <f t="shared" si="2"/>
        <v>1.1721282510615711E-2</v>
      </c>
      <c r="F37" s="3">
        <f t="shared" si="8"/>
        <v>1.1721282510615711E-2</v>
      </c>
      <c r="G37" s="2">
        <f t="shared" si="5"/>
        <v>9.0395081126404458E-2</v>
      </c>
      <c r="H37" s="4">
        <f t="shared" si="10"/>
        <v>0.18079016225280892</v>
      </c>
      <c r="I37" s="21"/>
    </row>
    <row r="38" spans="2:9" ht="15.75" x14ac:dyDescent="0.3">
      <c r="B38" s="3" t="s">
        <v>53</v>
      </c>
      <c r="C38" s="3">
        <v>1.57</v>
      </c>
      <c r="D38" s="5">
        <v>18.015000000000001</v>
      </c>
      <c r="E38" s="3">
        <f t="shared" si="2"/>
        <v>8.7149597557590899E-2</v>
      </c>
      <c r="F38" s="3">
        <f t="shared" si="8"/>
        <v>8.7149597557590899E-2</v>
      </c>
      <c r="G38" s="2">
        <f t="shared" si="5"/>
        <v>0.67210178870930637</v>
      </c>
      <c r="H38" s="27">
        <f t="shared" si="10"/>
        <v>1.3442035774186127</v>
      </c>
      <c r="I38" s="21"/>
    </row>
    <row r="39" spans="2:9" x14ac:dyDescent="0.25">
      <c r="B39" s="3" t="s">
        <v>46</v>
      </c>
      <c r="C39" s="3">
        <f>D21</f>
        <v>1.6344658749999998</v>
      </c>
      <c r="D39" s="5">
        <v>18.998403</v>
      </c>
      <c r="E39" s="3">
        <f t="shared" si="2"/>
        <v>8.6031750931907264E-2</v>
      </c>
      <c r="F39" s="3">
        <f>E39*1</f>
        <v>8.6031750931907264E-2</v>
      </c>
      <c r="G39" s="2">
        <f t="shared" si="5"/>
        <v>0.66348090304052121</v>
      </c>
      <c r="H39" s="4">
        <f>G39</f>
        <v>0.66348090304052121</v>
      </c>
      <c r="I39" s="21"/>
    </row>
    <row r="40" spans="2:9" x14ac:dyDescent="0.25">
      <c r="B40" s="6" t="s">
        <v>12</v>
      </c>
      <c r="C40" s="15">
        <f>SUM(C27:C39)</f>
        <v>99.8149175625</v>
      </c>
      <c r="D40" s="7"/>
      <c r="E40" s="7"/>
      <c r="F40" s="3">
        <f>SUM(F27:F39)</f>
        <v>2.377026560140858</v>
      </c>
      <c r="G40" s="7"/>
      <c r="H40" s="7"/>
      <c r="I40" s="7"/>
    </row>
    <row r="41" spans="2:9" x14ac:dyDescent="0.25">
      <c r="B41" s="23" t="s">
        <v>35</v>
      </c>
      <c r="C41" s="4">
        <f>($C39*15.9995)/(2*18.998403)</f>
        <v>0.68823249951752519</v>
      </c>
      <c r="D41" s="7"/>
      <c r="E41" s="7"/>
      <c r="F41" s="3">
        <f>0.5*(F39)</f>
        <v>4.3015875465953632E-2</v>
      </c>
    </row>
    <row r="42" spans="2:9" x14ac:dyDescent="0.25">
      <c r="B42" s="7"/>
      <c r="C42" s="4">
        <f>C40-C41</f>
        <v>99.126685062982475</v>
      </c>
      <c r="D42" s="7"/>
      <c r="E42" s="7"/>
      <c r="F42" s="3">
        <f>F40-F41</f>
        <v>2.3340106846749045</v>
      </c>
    </row>
    <row r="43" spans="2:9" x14ac:dyDescent="0.25">
      <c r="C43" s="22"/>
    </row>
    <row r="45" spans="2:9" x14ac:dyDescent="0.25">
      <c r="B45" s="9" t="s">
        <v>13</v>
      </c>
      <c r="C45" s="10"/>
      <c r="D45" s="11">
        <v>18</v>
      </c>
    </row>
    <row r="46" spans="2:9" x14ac:dyDescent="0.25">
      <c r="B46" s="10"/>
      <c r="C46" s="10"/>
      <c r="D46" s="10"/>
    </row>
    <row r="47" spans="2:9" x14ac:dyDescent="0.25">
      <c r="B47" s="10" t="s">
        <v>14</v>
      </c>
      <c r="C47" s="10"/>
      <c r="D47" s="10">
        <f>D45/F42</f>
        <v>7.712046957705831</v>
      </c>
    </row>
    <row r="51" spans="1:19" ht="18.75" x14ac:dyDescent="0.3">
      <c r="B51" s="8" t="s">
        <v>15</v>
      </c>
      <c r="C51" s="7"/>
      <c r="D51" s="18"/>
      <c r="E51" s="28" t="s">
        <v>66</v>
      </c>
      <c r="I51" s="20"/>
    </row>
    <row r="52" spans="1:19" ht="20.25" x14ac:dyDescent="0.35">
      <c r="B52" s="8" t="s">
        <v>16</v>
      </c>
      <c r="C52" s="7"/>
      <c r="D52" s="24"/>
      <c r="E52" s="18" t="s">
        <v>67</v>
      </c>
      <c r="F52" s="25"/>
      <c r="G52" s="25"/>
      <c r="H52" s="25"/>
    </row>
    <row r="56" spans="1:19" x14ac:dyDescent="0.25">
      <c r="F56" s="12" t="s">
        <v>22</v>
      </c>
    </row>
    <row r="57" spans="1:19" x14ac:dyDescent="0.25">
      <c r="F57" s="12" t="s">
        <v>26</v>
      </c>
      <c r="G57" s="12" t="s">
        <v>36</v>
      </c>
      <c r="H57" s="12" t="s">
        <v>37</v>
      </c>
      <c r="I57" s="12" t="s">
        <v>27</v>
      </c>
      <c r="J57" s="12" t="s">
        <v>28</v>
      </c>
      <c r="K57" s="12" t="s">
        <v>54</v>
      </c>
      <c r="L57" s="12" t="s">
        <v>55</v>
      </c>
      <c r="M57" s="12" t="s">
        <v>56</v>
      </c>
      <c r="N57" s="12" t="s">
        <v>57</v>
      </c>
      <c r="O57" s="12" t="s">
        <v>58</v>
      </c>
      <c r="P57" s="12" t="s">
        <v>21</v>
      </c>
      <c r="Q57" s="12" t="s">
        <v>19</v>
      </c>
      <c r="R57" s="12" t="s">
        <v>59</v>
      </c>
    </row>
    <row r="58" spans="1:19" x14ac:dyDescent="0.25">
      <c r="F58" s="12">
        <v>2</v>
      </c>
      <c r="G58" s="12">
        <v>1</v>
      </c>
      <c r="H58" s="12">
        <v>1</v>
      </c>
      <c r="I58" s="12">
        <v>3</v>
      </c>
      <c r="J58" s="12">
        <v>2</v>
      </c>
      <c r="K58" s="12">
        <v>4</v>
      </c>
      <c r="L58" s="12">
        <v>2</v>
      </c>
      <c r="M58" s="12">
        <v>2</v>
      </c>
      <c r="N58" s="12">
        <v>2</v>
      </c>
      <c r="O58" s="12">
        <v>2</v>
      </c>
      <c r="P58" s="12">
        <v>4</v>
      </c>
      <c r="Q58" s="12">
        <v>-2</v>
      </c>
      <c r="R58" s="12">
        <v>-1</v>
      </c>
    </row>
    <row r="59" spans="1:19" x14ac:dyDescent="0.25">
      <c r="F59" s="12">
        <v>0</v>
      </c>
      <c r="G59" s="12">
        <v>4</v>
      </c>
      <c r="H59" s="12">
        <v>0</v>
      </c>
      <c r="I59" s="12">
        <v>0</v>
      </c>
      <c r="J59" s="12">
        <v>0</v>
      </c>
      <c r="K59" s="12">
        <v>3</v>
      </c>
      <c r="L59" s="12">
        <v>0</v>
      </c>
      <c r="M59" s="12">
        <v>0</v>
      </c>
      <c r="N59" s="12">
        <v>0</v>
      </c>
      <c r="O59" s="12">
        <v>1</v>
      </c>
      <c r="P59" s="12">
        <v>4</v>
      </c>
      <c r="Q59" s="12">
        <v>16</v>
      </c>
      <c r="R59" s="12">
        <v>2</v>
      </c>
    </row>
    <row r="60" spans="1:19" x14ac:dyDescent="0.25">
      <c r="A60" s="7" t="s">
        <v>45</v>
      </c>
      <c r="B60" s="7"/>
      <c r="C60" s="7"/>
      <c r="D60" s="7"/>
      <c r="F60" s="12">
        <f>F58*F59</f>
        <v>0</v>
      </c>
      <c r="G60" s="12">
        <f t="shared" ref="G60:R60" si="11">G58*G59</f>
        <v>4</v>
      </c>
      <c r="H60" s="12">
        <f t="shared" si="11"/>
        <v>0</v>
      </c>
      <c r="I60" s="12">
        <f t="shared" si="11"/>
        <v>0</v>
      </c>
      <c r="J60" s="12">
        <f t="shared" si="11"/>
        <v>0</v>
      </c>
      <c r="K60" s="12">
        <f t="shared" si="11"/>
        <v>12</v>
      </c>
      <c r="L60" s="12">
        <f t="shared" si="11"/>
        <v>0</v>
      </c>
      <c r="M60" s="12">
        <f t="shared" si="11"/>
        <v>0</v>
      </c>
      <c r="N60" s="12">
        <f t="shared" si="11"/>
        <v>0</v>
      </c>
      <c r="O60" s="12">
        <f t="shared" si="11"/>
        <v>2</v>
      </c>
      <c r="P60" s="12">
        <f t="shared" si="11"/>
        <v>16</v>
      </c>
      <c r="Q60" s="12">
        <f t="shared" si="11"/>
        <v>-32</v>
      </c>
      <c r="R60" s="12">
        <f t="shared" si="11"/>
        <v>-2</v>
      </c>
    </row>
    <row r="61" spans="1:19" x14ac:dyDescent="0.25">
      <c r="A61" s="7" t="s">
        <v>44</v>
      </c>
      <c r="P61" s="12">
        <f>SUM(F60:P60)</f>
        <v>34</v>
      </c>
      <c r="S61" s="12">
        <f>Q60+R60</f>
        <v>-34</v>
      </c>
    </row>
    <row r="63" spans="1:19" x14ac:dyDescent="0.25">
      <c r="A63" s="7" t="s">
        <v>17</v>
      </c>
      <c r="B63" s="7"/>
      <c r="F63" s="12" t="s">
        <v>23</v>
      </c>
    </row>
    <row r="64" spans="1:19" x14ac:dyDescent="0.25">
      <c r="A64" s="7" t="s">
        <v>38</v>
      </c>
      <c r="B64" s="7"/>
      <c r="F64" s="12" t="s">
        <v>26</v>
      </c>
      <c r="G64" s="12" t="s">
        <v>36</v>
      </c>
      <c r="H64" s="12" t="s">
        <v>37</v>
      </c>
      <c r="I64" s="12" t="s">
        <v>27</v>
      </c>
      <c r="J64" s="12" t="s">
        <v>28</v>
      </c>
      <c r="K64" s="12" t="s">
        <v>54</v>
      </c>
      <c r="L64" s="12" t="s">
        <v>55</v>
      </c>
      <c r="M64" s="12" t="s">
        <v>56</v>
      </c>
      <c r="N64" s="12" t="s">
        <v>57</v>
      </c>
      <c r="O64" s="12" t="s">
        <v>58</v>
      </c>
      <c r="P64" s="12" t="s">
        <v>21</v>
      </c>
      <c r="Q64" s="12" t="s">
        <v>19</v>
      </c>
      <c r="R64" s="12" t="s">
        <v>46</v>
      </c>
      <c r="S64" s="12" t="s">
        <v>59</v>
      </c>
    </row>
    <row r="65" spans="1:20" x14ac:dyDescent="0.25">
      <c r="A65" s="7" t="s">
        <v>60</v>
      </c>
      <c r="B65" s="7"/>
      <c r="F65" s="12">
        <v>2</v>
      </c>
      <c r="G65" s="12">
        <v>1</v>
      </c>
      <c r="H65" s="12">
        <v>1</v>
      </c>
      <c r="I65" s="12">
        <v>3</v>
      </c>
      <c r="J65" s="12">
        <v>2</v>
      </c>
      <c r="K65" s="12">
        <v>4</v>
      </c>
      <c r="L65" s="12">
        <v>2</v>
      </c>
      <c r="M65" s="12">
        <v>2</v>
      </c>
      <c r="N65" s="12">
        <v>2</v>
      </c>
      <c r="O65" s="12">
        <v>2</v>
      </c>
      <c r="P65" s="12">
        <v>4</v>
      </c>
      <c r="Q65" s="12">
        <v>-2</v>
      </c>
      <c r="R65" s="12">
        <v>-1</v>
      </c>
      <c r="S65" s="12">
        <v>-1</v>
      </c>
    </row>
    <row r="66" spans="1:20" x14ac:dyDescent="0.25">
      <c r="A66" s="7" t="s">
        <v>39</v>
      </c>
      <c r="B66" s="7"/>
      <c r="F66" s="22">
        <f>H33</f>
        <v>9.4268041996504445E-2</v>
      </c>
      <c r="G66" s="22">
        <f>H36</f>
        <v>2.6421053865836384</v>
      </c>
      <c r="H66" s="22">
        <f>H37</f>
        <v>0.18079016225280892</v>
      </c>
      <c r="I66" s="22">
        <f>H29</f>
        <v>1.3455390423411375E-2</v>
      </c>
      <c r="J66" s="22">
        <f>H30</f>
        <v>0.3286902186403457</v>
      </c>
      <c r="K66" s="22">
        <f>H28</f>
        <v>2.8171592573479605</v>
      </c>
      <c r="L66" s="22">
        <f>H31</f>
        <v>0.22482221066839642</v>
      </c>
      <c r="M66" s="22">
        <f>H32</f>
        <v>0.15479669996649562</v>
      </c>
      <c r="N66" s="22">
        <f>H34</f>
        <v>0.12813418838480312</v>
      </c>
      <c r="O66" s="22">
        <f>H35</f>
        <v>1.1934384759261805</v>
      </c>
      <c r="P66" s="22">
        <f>H27</f>
        <v>3.9030292747192226</v>
      </c>
      <c r="Q66" s="12">
        <v>16</v>
      </c>
      <c r="R66" s="22">
        <f>H39</f>
        <v>0.66348090304052121</v>
      </c>
      <c r="S66" s="22">
        <f>H38</f>
        <v>1.3442035774186127</v>
      </c>
    </row>
    <row r="67" spans="1:20" x14ac:dyDescent="0.25">
      <c r="A67" s="7" t="s">
        <v>61</v>
      </c>
      <c r="B67" s="7"/>
      <c r="F67" s="12">
        <f>F65*F66</f>
        <v>0.18853608399300889</v>
      </c>
      <c r="G67" s="12">
        <f t="shared" ref="G67" si="12">G65*G66</f>
        <v>2.6421053865836384</v>
      </c>
      <c r="H67" s="12">
        <f t="shared" ref="H67" si="13">H65*H66</f>
        <v>0.18079016225280892</v>
      </c>
      <c r="I67" s="12">
        <f t="shared" ref="I67" si="14">I65*I66</f>
        <v>4.0366171270234126E-2</v>
      </c>
      <c r="J67" s="12">
        <f t="shared" ref="J67" si="15">J65*J66</f>
        <v>0.6573804372806914</v>
      </c>
      <c r="K67" s="12">
        <f t="shared" ref="K67" si="16">K65*K66</f>
        <v>11.268637029391842</v>
      </c>
      <c r="L67" s="12">
        <f t="shared" ref="L67" si="17">L65*L66</f>
        <v>0.44964442133679283</v>
      </c>
      <c r="M67" s="12">
        <f t="shared" ref="M67" si="18">M65*M66</f>
        <v>0.30959339993299123</v>
      </c>
      <c r="N67" s="12">
        <f t="shared" ref="N67" si="19">N65*N66</f>
        <v>0.25626837676960623</v>
      </c>
      <c r="O67" s="12">
        <f t="shared" ref="O67" si="20">O65*O66</f>
        <v>2.3868769518523609</v>
      </c>
      <c r="P67" s="12">
        <f t="shared" ref="P67" si="21">P65*P66</f>
        <v>15.61211709887689</v>
      </c>
      <c r="Q67" s="12">
        <f t="shared" ref="Q67:R67" si="22">Q65*Q66</f>
        <v>-32</v>
      </c>
      <c r="R67" s="12">
        <f t="shared" si="22"/>
        <v>-0.66348090304052121</v>
      </c>
      <c r="S67" s="12">
        <f t="shared" ref="S67" si="23">S65*S66</f>
        <v>-1.3442035774186127</v>
      </c>
    </row>
    <row r="68" spans="1:20" x14ac:dyDescent="0.25">
      <c r="A68" s="7" t="s">
        <v>40</v>
      </c>
      <c r="B68" s="7"/>
      <c r="P68" s="12">
        <f>SUM(F67:P67)</f>
        <v>33.992315519540867</v>
      </c>
      <c r="T68" s="12">
        <f>Q67+S67+R67</f>
        <v>-34.007684480459133</v>
      </c>
    </row>
    <row r="69" spans="1:20" x14ac:dyDescent="0.25">
      <c r="A69" s="7" t="s">
        <v>43</v>
      </c>
      <c r="B69" s="7"/>
    </row>
    <row r="70" spans="1:20" x14ac:dyDescent="0.25">
      <c r="A70" s="7" t="s">
        <v>62</v>
      </c>
      <c r="B70" s="7"/>
    </row>
    <row r="71" spans="1:20" x14ac:dyDescent="0.25">
      <c r="A71" s="7" t="s">
        <v>63</v>
      </c>
      <c r="B71" s="7"/>
    </row>
    <row r="72" spans="1:20" x14ac:dyDescent="0.25">
      <c r="A72" s="7" t="s">
        <v>42</v>
      </c>
      <c r="B72" s="7"/>
    </row>
    <row r="73" spans="1:20" x14ac:dyDescent="0.25">
      <c r="A73" s="7" t="s">
        <v>64</v>
      </c>
    </row>
    <row r="74" spans="1:20" x14ac:dyDescent="0.25">
      <c r="A74" s="7" t="s">
        <v>41</v>
      </c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R74" s="22"/>
      <c r="S74" s="22"/>
    </row>
  </sheetData>
  <pageMargins left="0.7" right="0.7" top="0.75" bottom="0.75" header="0.3" footer="0.3"/>
  <pageSetup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R100209</vt:lpstr>
      <vt:lpstr>'R100209'!Print_Area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rruff</dc:creator>
  <cp:lastModifiedBy>barbara</cp:lastModifiedBy>
  <cp:lastPrinted>2014-10-02T23:35:20Z</cp:lastPrinted>
  <dcterms:created xsi:type="dcterms:W3CDTF">2013-02-13T18:48:10Z</dcterms:created>
  <dcterms:modified xsi:type="dcterms:W3CDTF">2014-11-10T16:21:02Z</dcterms:modified>
</cp:coreProperties>
</file>