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公司基础文件\20211223-煤炭交易中心智能平衡表\20240208-平衡表自动化\"/>
    </mc:Choice>
  </mc:AlternateContent>
  <xr:revisionPtr revIDLastSave="0" documentId="13_ncr:1_{D7A61B56-17AE-4AA7-94B2-5BFB348F83FC}" xr6:coauthVersionLast="47" xr6:coauthVersionMax="47" xr10:uidLastSave="{00000000-0000-0000-0000-000000000000}"/>
  <bookViews>
    <workbookView xWindow="-120" yWindow="-120" windowWidth="29040" windowHeight="15840" tabRatio="738" xr2:uid="{0E3EF170-B628-4B48-806F-2428D54D6E80}"/>
  </bookViews>
  <sheets>
    <sheet name="动力煤平衡表总表-年度表" sheetId="10" r:id="rId1"/>
    <sheet name="动力煤平衡总表-月度表" sheetId="9" r:id="rId2"/>
    <sheet name="动力煤电力消费表" sheetId="2" r:id="rId3"/>
    <sheet name="动力煤冶金消费表" sheetId="6" r:id="rId4"/>
    <sheet name="动力煤化工消费表" sheetId="4" r:id="rId5"/>
    <sheet name="动力煤建材消费表" sheetId="5" r:id="rId6"/>
    <sheet name="动力煤供热消费表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0" l="1"/>
  <c r="S16" i="10"/>
  <c r="S15" i="10"/>
  <c r="S14" i="10"/>
  <c r="S13" i="10"/>
  <c r="S12" i="10"/>
  <c r="S11" i="10"/>
  <c r="S10" i="10"/>
  <c r="S9" i="10"/>
  <c r="S8" i="10"/>
  <c r="S7" i="10"/>
  <c r="S6" i="10"/>
  <c r="Q17" i="10"/>
  <c r="Q16" i="10"/>
  <c r="Q15" i="10"/>
  <c r="Q14" i="10"/>
  <c r="Q13" i="10"/>
  <c r="Q12" i="10"/>
  <c r="Q11" i="10"/>
  <c r="Q10" i="10"/>
  <c r="Q9" i="10"/>
  <c r="Q8" i="10"/>
  <c r="Q7" i="10"/>
  <c r="Q6" i="10"/>
  <c r="O17" i="10"/>
  <c r="O16" i="10"/>
  <c r="O15" i="10"/>
  <c r="O14" i="10"/>
  <c r="O13" i="10"/>
  <c r="O12" i="10"/>
  <c r="O11" i="10"/>
  <c r="O10" i="10"/>
  <c r="O9" i="10"/>
  <c r="O8" i="10"/>
  <c r="O7" i="10"/>
  <c r="O6" i="10"/>
  <c r="M17" i="10"/>
  <c r="M16" i="10"/>
  <c r="M15" i="10"/>
  <c r="M14" i="10"/>
  <c r="M13" i="10"/>
  <c r="M12" i="10"/>
  <c r="M11" i="10"/>
  <c r="M10" i="10"/>
  <c r="M9" i="10"/>
  <c r="M8" i="10"/>
  <c r="M7" i="10"/>
  <c r="M6" i="10"/>
  <c r="K17" i="10"/>
  <c r="K16" i="10"/>
  <c r="K15" i="10"/>
  <c r="K14" i="10"/>
  <c r="K13" i="10"/>
  <c r="K12" i="10"/>
  <c r="K11" i="10"/>
  <c r="K10" i="10"/>
  <c r="K9" i="10"/>
  <c r="K8" i="10"/>
  <c r="K7" i="10"/>
  <c r="K6" i="10"/>
  <c r="I17" i="10"/>
  <c r="I16" i="10"/>
  <c r="I15" i="10"/>
  <c r="I14" i="10"/>
  <c r="I13" i="10"/>
  <c r="I12" i="10"/>
  <c r="I11" i="10"/>
  <c r="I10" i="10"/>
  <c r="I9" i="10"/>
  <c r="I8" i="10"/>
  <c r="I7" i="10"/>
  <c r="I6" i="10"/>
  <c r="G17" i="10"/>
  <c r="G16" i="10"/>
  <c r="G15" i="10"/>
  <c r="G14" i="10"/>
  <c r="G13" i="10"/>
  <c r="G12" i="10"/>
  <c r="G11" i="10"/>
  <c r="G10" i="10"/>
  <c r="G9" i="10"/>
  <c r="G8" i="10"/>
  <c r="G7" i="10"/>
  <c r="G6" i="10"/>
  <c r="E8" i="10"/>
  <c r="E7" i="10"/>
  <c r="E6" i="10"/>
  <c r="E5" i="10"/>
  <c r="E17" i="10"/>
  <c r="E16" i="10"/>
  <c r="E15" i="10"/>
  <c r="E14" i="10"/>
  <c r="E13" i="10"/>
  <c r="E12" i="10"/>
  <c r="E10" i="10"/>
  <c r="E11" i="10"/>
  <c r="E9" i="10"/>
  <c r="S5" i="10"/>
  <c r="Q5" i="10" l="1"/>
  <c r="O5" i="10"/>
  <c r="M5" i="10"/>
  <c r="K5" i="10"/>
  <c r="I5" i="10"/>
  <c r="G5" i="10"/>
  <c r="D4" i="4"/>
  <c r="B4" i="4" s="1"/>
  <c r="D5" i="4"/>
  <c r="D6" i="4"/>
  <c r="D7" i="4"/>
  <c r="B7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5"/>
  <c r="B4" i="5" s="1"/>
  <c r="D5" i="5"/>
  <c r="D6" i="5"/>
  <c r="B6" i="5" s="1"/>
  <c r="D7" i="5"/>
  <c r="D8" i="5"/>
  <c r="D9" i="5"/>
  <c r="D10" i="5"/>
  <c r="D11" i="5"/>
  <c r="D12" i="5"/>
  <c r="D13" i="5"/>
  <c r="D15" i="5"/>
  <c r="D16" i="5"/>
  <c r="H4" i="3"/>
  <c r="H5" i="3"/>
  <c r="H6" i="3"/>
  <c r="E4" i="3"/>
  <c r="E5" i="3"/>
  <c r="D5" i="3" s="1"/>
  <c r="B5" i="3" s="1"/>
  <c r="H4" i="5"/>
  <c r="F4" i="5"/>
  <c r="B5" i="4"/>
  <c r="B6" i="4"/>
  <c r="C6" i="4" s="1"/>
  <c r="H4" i="4"/>
  <c r="H5" i="4"/>
  <c r="H6" i="4"/>
  <c r="H7" i="4"/>
  <c r="F4" i="4"/>
  <c r="F5" i="4"/>
  <c r="F6" i="4"/>
  <c r="F4" i="6"/>
  <c r="D4" i="6"/>
  <c r="B4" i="6" s="1"/>
  <c r="G4" i="2"/>
  <c r="D5" i="2"/>
  <c r="B5" i="2" s="1"/>
  <c r="D4" i="2"/>
  <c r="B4" i="2" s="1"/>
  <c r="C4" i="2" s="1"/>
  <c r="E6" i="3"/>
  <c r="D6" i="3" s="1"/>
  <c r="B6" i="3" s="1"/>
  <c r="C6" i="3" s="1"/>
  <c r="B5" i="5"/>
  <c r="H5" i="5"/>
  <c r="H6" i="5"/>
  <c r="H7" i="5"/>
  <c r="F5" i="5"/>
  <c r="F6" i="5"/>
  <c r="F5" i="6"/>
  <c r="F6" i="6"/>
  <c r="F7" i="6"/>
  <c r="D5" i="6"/>
  <c r="B5" i="6" s="1"/>
  <c r="C5" i="6" s="1"/>
  <c r="D6" i="6"/>
  <c r="B6" i="6" s="1"/>
  <c r="C6" i="6" s="1"/>
  <c r="G5" i="2"/>
  <c r="G6" i="2"/>
  <c r="D6" i="2"/>
  <c r="B6" i="2" s="1"/>
  <c r="F7" i="4"/>
  <c r="H7" i="3"/>
  <c r="E7" i="3"/>
  <c r="D7" i="3" s="1"/>
  <c r="B7" i="3" s="1"/>
  <c r="B7" i="5"/>
  <c r="F7" i="5"/>
  <c r="D7" i="6"/>
  <c r="B7" i="6" s="1"/>
  <c r="G7" i="2"/>
  <c r="D7" i="2"/>
  <c r="B7" i="2" s="1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77" i="4"/>
  <c r="D78" i="4"/>
  <c r="D79" i="4"/>
  <c r="D80" i="4"/>
  <c r="D81" i="4"/>
  <c r="D82" i="4"/>
  <c r="D83" i="4"/>
  <c r="D84" i="4"/>
  <c r="D85" i="4"/>
  <c r="D86" i="4"/>
  <c r="D76" i="4"/>
  <c r="D65" i="4"/>
  <c r="D66" i="4"/>
  <c r="D67" i="4"/>
  <c r="D68" i="4"/>
  <c r="D69" i="4"/>
  <c r="D70" i="4"/>
  <c r="D71" i="4"/>
  <c r="D72" i="4"/>
  <c r="D73" i="4"/>
  <c r="D74" i="4"/>
  <c r="D75" i="4"/>
  <c r="D64" i="4"/>
  <c r="D53" i="4"/>
  <c r="D54" i="4"/>
  <c r="D55" i="4"/>
  <c r="D56" i="4"/>
  <c r="D57" i="4"/>
  <c r="D58" i="4"/>
  <c r="D59" i="4"/>
  <c r="D60" i="4"/>
  <c r="D61" i="4"/>
  <c r="D62" i="4"/>
  <c r="D63" i="4"/>
  <c r="D52" i="4"/>
  <c r="D41" i="4"/>
  <c r="D42" i="4"/>
  <c r="D43" i="4"/>
  <c r="D44" i="4"/>
  <c r="D45" i="4"/>
  <c r="D46" i="4"/>
  <c r="D47" i="4"/>
  <c r="D48" i="4"/>
  <c r="D49" i="4"/>
  <c r="D50" i="4"/>
  <c r="D51" i="4"/>
  <c r="D40" i="4"/>
  <c r="D29" i="4"/>
  <c r="D30" i="4"/>
  <c r="D31" i="4"/>
  <c r="D32" i="4"/>
  <c r="D33" i="4"/>
  <c r="D34" i="4"/>
  <c r="D35" i="4"/>
  <c r="D36" i="4"/>
  <c r="D37" i="4"/>
  <c r="D38" i="4"/>
  <c r="D39" i="4"/>
  <c r="D28" i="4"/>
  <c r="E7" i="9"/>
  <c r="R7" i="9"/>
  <c r="M7" i="9" s="1"/>
  <c r="T7" i="9"/>
  <c r="C5" i="3" l="1"/>
  <c r="C6" i="5"/>
  <c r="C4" i="5"/>
  <c r="C5" i="5"/>
  <c r="C4" i="4"/>
  <c r="C5" i="4"/>
  <c r="C4" i="6"/>
  <c r="C6" i="2"/>
  <c r="C5" i="2"/>
  <c r="G7" i="9"/>
  <c r="D4" i="3"/>
  <c r="B4" i="3" s="1"/>
  <c r="C4" i="3" s="1"/>
  <c r="I7" i="9"/>
  <c r="K7" i="9"/>
  <c r="Q7" i="9"/>
  <c r="O7" i="9"/>
  <c r="U7" i="9"/>
  <c r="E8" i="3" l="1"/>
  <c r="D8" i="3" s="1"/>
  <c r="B8" i="3" s="1"/>
  <c r="H8" i="3"/>
  <c r="B8" i="5"/>
  <c r="F8" i="5"/>
  <c r="H8" i="5"/>
  <c r="B9" i="4"/>
  <c r="B8" i="4"/>
  <c r="H8" i="4"/>
  <c r="F8" i="4"/>
  <c r="F8" i="6"/>
  <c r="D8" i="6"/>
  <c r="B8" i="6" s="1"/>
  <c r="G27" i="5"/>
  <c r="E26" i="5" s="1"/>
  <c r="G8" i="2"/>
  <c r="G9" i="2"/>
  <c r="D8" i="2"/>
  <c r="B8" i="2" s="1"/>
  <c r="T5" i="9"/>
  <c r="T6" i="9"/>
  <c r="T8" i="9"/>
  <c r="T9" i="9"/>
  <c r="R5" i="9"/>
  <c r="G5" i="9" s="1"/>
  <c r="R6" i="9"/>
  <c r="R9" i="9"/>
  <c r="E5" i="9"/>
  <c r="E6" i="9"/>
  <c r="E8" i="9"/>
  <c r="E9" i="9"/>
  <c r="C7" i="3" l="1"/>
  <c r="C7" i="5"/>
  <c r="C8" i="4"/>
  <c r="C7" i="4"/>
  <c r="C7" i="6"/>
  <c r="C7" i="2"/>
  <c r="Q9" i="9"/>
  <c r="G9" i="9"/>
  <c r="Q6" i="9"/>
  <c r="G6" i="9"/>
  <c r="Q5" i="9"/>
  <c r="U9" i="9"/>
  <c r="U6" i="9"/>
  <c r="U5" i="9"/>
  <c r="M9" i="9"/>
  <c r="I6" i="9"/>
  <c r="O6" i="9"/>
  <c r="K6" i="9"/>
  <c r="I5" i="9"/>
  <c r="K5" i="9"/>
  <c r="O5" i="9"/>
  <c r="M6" i="9"/>
  <c r="I9" i="9"/>
  <c r="K9" i="9"/>
  <c r="O9" i="9"/>
  <c r="M5" i="9"/>
  <c r="E10" i="9"/>
  <c r="T10" i="9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F9" i="6"/>
  <c r="D11" i="6"/>
  <c r="D12" i="6"/>
  <c r="D13" i="6"/>
  <c r="D14" i="6"/>
  <c r="D15" i="6"/>
  <c r="D16" i="6"/>
  <c r="D17" i="6"/>
  <c r="D9" i="6"/>
  <c r="B9" i="6" s="1"/>
  <c r="D10" i="6"/>
  <c r="B9" i="5"/>
  <c r="H9" i="5"/>
  <c r="F9" i="5"/>
  <c r="F9" i="4"/>
  <c r="H9" i="4"/>
  <c r="H9" i="3"/>
  <c r="E9" i="3"/>
  <c r="D9" i="3" s="1"/>
  <c r="B9" i="3" s="1"/>
  <c r="C8" i="3" s="1"/>
  <c r="D9" i="2"/>
  <c r="B9" i="2" s="1"/>
  <c r="C8" i="5" l="1"/>
  <c r="C8" i="6"/>
  <c r="C8" i="2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T54" i="9"/>
  <c r="E54" i="9"/>
  <c r="T53" i="9"/>
  <c r="E53" i="9"/>
  <c r="T52" i="9"/>
  <c r="E52" i="9"/>
  <c r="T51" i="9"/>
  <c r="E51" i="9"/>
  <c r="T50" i="9"/>
  <c r="E50" i="9"/>
  <c r="T49" i="9"/>
  <c r="E49" i="9"/>
  <c r="T48" i="9"/>
  <c r="E48" i="9"/>
  <c r="T47" i="9"/>
  <c r="E47" i="9"/>
  <c r="T46" i="9"/>
  <c r="E46" i="9"/>
  <c r="T45" i="9"/>
  <c r="E45" i="9"/>
  <c r="T44" i="9"/>
  <c r="E44" i="9"/>
  <c r="T43" i="9"/>
  <c r="E43" i="9"/>
  <c r="T42" i="9"/>
  <c r="E42" i="9"/>
  <c r="T41" i="9"/>
  <c r="E41" i="9"/>
  <c r="T40" i="9"/>
  <c r="E40" i="9"/>
  <c r="T39" i="9"/>
  <c r="E39" i="9"/>
  <c r="T38" i="9"/>
  <c r="E38" i="9"/>
  <c r="T37" i="9"/>
  <c r="E37" i="9"/>
  <c r="T36" i="9"/>
  <c r="E36" i="9"/>
  <c r="T35" i="9"/>
  <c r="E35" i="9"/>
  <c r="T34" i="9"/>
  <c r="E34" i="9"/>
  <c r="T33" i="9"/>
  <c r="E33" i="9"/>
  <c r="T32" i="9"/>
  <c r="E32" i="9"/>
  <c r="T31" i="9"/>
  <c r="E31" i="9"/>
  <c r="T30" i="9"/>
  <c r="E30" i="9"/>
  <c r="T29" i="9"/>
  <c r="E29" i="9"/>
  <c r="T28" i="9"/>
  <c r="E28" i="9"/>
  <c r="T27" i="9"/>
  <c r="E27" i="9"/>
  <c r="T26" i="9"/>
  <c r="E26" i="9"/>
  <c r="T25" i="9"/>
  <c r="E25" i="9"/>
  <c r="T24" i="9"/>
  <c r="E24" i="9"/>
  <c r="T23" i="9"/>
  <c r="E23" i="9"/>
  <c r="T22" i="9"/>
  <c r="E22" i="9"/>
  <c r="T21" i="9"/>
  <c r="E21" i="9"/>
  <c r="T20" i="9"/>
  <c r="E20" i="9"/>
  <c r="T19" i="9"/>
  <c r="E19" i="9"/>
  <c r="T18" i="9"/>
  <c r="E18" i="9"/>
  <c r="T17" i="9"/>
  <c r="E17" i="9"/>
  <c r="T16" i="9"/>
  <c r="E16" i="9"/>
  <c r="T15" i="9"/>
  <c r="E15" i="9"/>
  <c r="T14" i="9"/>
  <c r="E14" i="9"/>
  <c r="T13" i="9"/>
  <c r="E13" i="9"/>
  <c r="T12" i="9"/>
  <c r="E12" i="9"/>
  <c r="T11" i="9"/>
  <c r="E11" i="9"/>
  <c r="B159" i="6" l="1"/>
  <c r="B158" i="6"/>
  <c r="C158" i="6" s="1"/>
  <c r="B157" i="6"/>
  <c r="C157" i="6" s="1"/>
  <c r="B156" i="6"/>
  <c r="C156" i="6" s="1"/>
  <c r="B155" i="6"/>
  <c r="B154" i="6"/>
  <c r="C154" i="6" s="1"/>
  <c r="B153" i="6"/>
  <c r="C153" i="6" s="1"/>
  <c r="B152" i="6"/>
  <c r="C152" i="6" s="1"/>
  <c r="B151" i="6"/>
  <c r="B150" i="6"/>
  <c r="C150" i="6" s="1"/>
  <c r="B149" i="6"/>
  <c r="C149" i="6" s="1"/>
  <c r="B148" i="6"/>
  <c r="C148" i="6" s="1"/>
  <c r="F147" i="6"/>
  <c r="B147" i="6"/>
  <c r="C147" i="6" s="1"/>
  <c r="F146" i="6"/>
  <c r="B146" i="6"/>
  <c r="C146" i="6" s="1"/>
  <c r="F145" i="6"/>
  <c r="B145" i="6"/>
  <c r="F144" i="6"/>
  <c r="B144" i="6"/>
  <c r="C144" i="6" s="1"/>
  <c r="F143" i="6"/>
  <c r="B143" i="6"/>
  <c r="F142" i="6"/>
  <c r="B142" i="6"/>
  <c r="C142" i="6" s="1"/>
  <c r="F141" i="6"/>
  <c r="B141" i="6"/>
  <c r="F140" i="6"/>
  <c r="B140" i="6"/>
  <c r="C140" i="6" s="1"/>
  <c r="F139" i="6"/>
  <c r="B139" i="6"/>
  <c r="F138" i="6"/>
  <c r="B138" i="6"/>
  <c r="C138" i="6" s="1"/>
  <c r="F137" i="6"/>
  <c r="B137" i="6"/>
  <c r="F136" i="6"/>
  <c r="B136" i="6"/>
  <c r="C136" i="6" s="1"/>
  <c r="F135" i="6"/>
  <c r="B135" i="6"/>
  <c r="F134" i="6"/>
  <c r="B134" i="6"/>
  <c r="C134" i="6" s="1"/>
  <c r="F133" i="6"/>
  <c r="B133" i="6"/>
  <c r="F132" i="6"/>
  <c r="B132" i="6"/>
  <c r="C132" i="6" s="1"/>
  <c r="F131" i="6"/>
  <c r="B131" i="6"/>
  <c r="F130" i="6"/>
  <c r="B130" i="6"/>
  <c r="C130" i="6" s="1"/>
  <c r="F129" i="6"/>
  <c r="B129" i="6"/>
  <c r="F128" i="6"/>
  <c r="B128" i="6"/>
  <c r="C128" i="6" s="1"/>
  <c r="F127" i="6"/>
  <c r="B127" i="6"/>
  <c r="F126" i="6"/>
  <c r="B126" i="6"/>
  <c r="C126" i="6" s="1"/>
  <c r="F125" i="6"/>
  <c r="B125" i="6"/>
  <c r="F124" i="6"/>
  <c r="B124" i="6"/>
  <c r="C124" i="6" s="1"/>
  <c r="F123" i="6"/>
  <c r="B123" i="6"/>
  <c r="F122" i="6"/>
  <c r="B122" i="6"/>
  <c r="C122" i="6" s="1"/>
  <c r="F121" i="6"/>
  <c r="B121" i="6"/>
  <c r="F120" i="6"/>
  <c r="B120" i="6"/>
  <c r="C120" i="6" s="1"/>
  <c r="F119" i="6"/>
  <c r="B119" i="6"/>
  <c r="F118" i="6"/>
  <c r="B118" i="6"/>
  <c r="C118" i="6" s="1"/>
  <c r="F117" i="6"/>
  <c r="B117" i="6"/>
  <c r="F116" i="6"/>
  <c r="B116" i="6"/>
  <c r="C116" i="6" s="1"/>
  <c r="F115" i="6"/>
  <c r="B115" i="6"/>
  <c r="F114" i="6"/>
  <c r="B114" i="6"/>
  <c r="C114" i="6" s="1"/>
  <c r="F113" i="6"/>
  <c r="B113" i="6"/>
  <c r="F112" i="6"/>
  <c r="B112" i="6"/>
  <c r="C112" i="6" s="1"/>
  <c r="F111" i="6"/>
  <c r="B111" i="6"/>
  <c r="F110" i="6"/>
  <c r="B110" i="6"/>
  <c r="C110" i="6" s="1"/>
  <c r="F109" i="6"/>
  <c r="B109" i="6"/>
  <c r="F108" i="6"/>
  <c r="B108" i="6"/>
  <c r="C108" i="6" s="1"/>
  <c r="F107" i="6"/>
  <c r="B107" i="6"/>
  <c r="F106" i="6"/>
  <c r="B106" i="6"/>
  <c r="C106" i="6" s="1"/>
  <c r="F105" i="6"/>
  <c r="B105" i="6"/>
  <c r="F104" i="6"/>
  <c r="B104" i="6"/>
  <c r="C104" i="6" s="1"/>
  <c r="F103" i="6"/>
  <c r="B103" i="6"/>
  <c r="F102" i="6"/>
  <c r="B102" i="6"/>
  <c r="C102" i="6" s="1"/>
  <c r="F101" i="6"/>
  <c r="B101" i="6"/>
  <c r="F100" i="6"/>
  <c r="B100" i="6"/>
  <c r="C100" i="6" s="1"/>
  <c r="F99" i="6"/>
  <c r="B99" i="6"/>
  <c r="F98" i="6"/>
  <c r="B98" i="6"/>
  <c r="C98" i="6" s="1"/>
  <c r="F97" i="6"/>
  <c r="B97" i="6"/>
  <c r="F96" i="6"/>
  <c r="B96" i="6"/>
  <c r="C96" i="6" s="1"/>
  <c r="F95" i="6"/>
  <c r="B95" i="6"/>
  <c r="F94" i="6"/>
  <c r="B94" i="6"/>
  <c r="C94" i="6" s="1"/>
  <c r="F93" i="6"/>
  <c r="B93" i="6"/>
  <c r="F92" i="6"/>
  <c r="B92" i="6"/>
  <c r="C92" i="6" s="1"/>
  <c r="F91" i="6"/>
  <c r="B91" i="6"/>
  <c r="F90" i="6"/>
  <c r="B90" i="6"/>
  <c r="C90" i="6" s="1"/>
  <c r="F89" i="6"/>
  <c r="B89" i="6"/>
  <c r="F88" i="6"/>
  <c r="B88" i="6"/>
  <c r="C88" i="6" s="1"/>
  <c r="F87" i="6"/>
  <c r="B87" i="6"/>
  <c r="F86" i="6"/>
  <c r="B86" i="6"/>
  <c r="C86" i="6" s="1"/>
  <c r="F85" i="6"/>
  <c r="B85" i="6"/>
  <c r="F84" i="6"/>
  <c r="B84" i="6"/>
  <c r="C84" i="6" s="1"/>
  <c r="F83" i="6"/>
  <c r="B83" i="6"/>
  <c r="F82" i="6"/>
  <c r="B82" i="6"/>
  <c r="C82" i="6" s="1"/>
  <c r="F81" i="6"/>
  <c r="B81" i="6"/>
  <c r="F80" i="6"/>
  <c r="B80" i="6"/>
  <c r="C80" i="6" s="1"/>
  <c r="F79" i="6"/>
  <c r="B79" i="6"/>
  <c r="F78" i="6"/>
  <c r="B78" i="6"/>
  <c r="C78" i="6" s="1"/>
  <c r="F77" i="6"/>
  <c r="B77" i="6"/>
  <c r="F76" i="6"/>
  <c r="B76" i="6"/>
  <c r="C76" i="6" s="1"/>
  <c r="F75" i="6"/>
  <c r="B75" i="6"/>
  <c r="F74" i="6"/>
  <c r="B74" i="6"/>
  <c r="C74" i="6" s="1"/>
  <c r="F73" i="6"/>
  <c r="B73" i="6"/>
  <c r="F72" i="6"/>
  <c r="B72" i="6"/>
  <c r="C72" i="6" s="1"/>
  <c r="F71" i="6"/>
  <c r="B71" i="6"/>
  <c r="F70" i="6"/>
  <c r="B70" i="6"/>
  <c r="C70" i="6" s="1"/>
  <c r="F69" i="6"/>
  <c r="B69" i="6"/>
  <c r="F68" i="6"/>
  <c r="B68" i="6"/>
  <c r="C68" i="6" s="1"/>
  <c r="F67" i="6"/>
  <c r="B67" i="6"/>
  <c r="F66" i="6"/>
  <c r="B66" i="6"/>
  <c r="C66" i="6" s="1"/>
  <c r="F65" i="6"/>
  <c r="B65" i="6"/>
  <c r="F64" i="6"/>
  <c r="B64" i="6"/>
  <c r="C64" i="6" s="1"/>
  <c r="F63" i="6"/>
  <c r="B63" i="6"/>
  <c r="F62" i="6"/>
  <c r="B62" i="6"/>
  <c r="C62" i="6" s="1"/>
  <c r="F61" i="6"/>
  <c r="B61" i="6"/>
  <c r="F60" i="6"/>
  <c r="B60" i="6"/>
  <c r="C60" i="6" s="1"/>
  <c r="F59" i="6"/>
  <c r="B59" i="6"/>
  <c r="F58" i="6"/>
  <c r="B58" i="6"/>
  <c r="C58" i="6" s="1"/>
  <c r="F57" i="6"/>
  <c r="B57" i="6"/>
  <c r="F56" i="6"/>
  <c r="B56" i="6"/>
  <c r="C56" i="6" s="1"/>
  <c r="F55" i="6"/>
  <c r="B55" i="6"/>
  <c r="F54" i="6"/>
  <c r="B54" i="6"/>
  <c r="C54" i="6" s="1"/>
  <c r="F53" i="6"/>
  <c r="B53" i="6"/>
  <c r="F52" i="6"/>
  <c r="B52" i="6"/>
  <c r="C52" i="6" s="1"/>
  <c r="F51" i="6"/>
  <c r="B51" i="6"/>
  <c r="F50" i="6"/>
  <c r="B50" i="6"/>
  <c r="C50" i="6" s="1"/>
  <c r="F49" i="6"/>
  <c r="B49" i="6"/>
  <c r="F48" i="6"/>
  <c r="B48" i="6"/>
  <c r="C48" i="6" s="1"/>
  <c r="F47" i="6"/>
  <c r="B47" i="6"/>
  <c r="F46" i="6"/>
  <c r="B46" i="6"/>
  <c r="C46" i="6" s="1"/>
  <c r="F45" i="6"/>
  <c r="B45" i="6"/>
  <c r="F44" i="6"/>
  <c r="B44" i="6"/>
  <c r="C44" i="6" s="1"/>
  <c r="F43" i="6"/>
  <c r="B43" i="6"/>
  <c r="F42" i="6"/>
  <c r="B42" i="6"/>
  <c r="C42" i="6" s="1"/>
  <c r="F41" i="6"/>
  <c r="B41" i="6"/>
  <c r="F40" i="6"/>
  <c r="B40" i="6"/>
  <c r="C40" i="6" s="1"/>
  <c r="F39" i="6"/>
  <c r="B39" i="6"/>
  <c r="F38" i="6"/>
  <c r="B38" i="6"/>
  <c r="C38" i="6" s="1"/>
  <c r="F37" i="6"/>
  <c r="B37" i="6"/>
  <c r="F36" i="6"/>
  <c r="B36" i="6"/>
  <c r="C36" i="6" s="1"/>
  <c r="F35" i="6"/>
  <c r="B35" i="6"/>
  <c r="F34" i="6"/>
  <c r="B34" i="6"/>
  <c r="C34" i="6" s="1"/>
  <c r="F33" i="6"/>
  <c r="B33" i="6"/>
  <c r="F32" i="6"/>
  <c r="B32" i="6"/>
  <c r="C32" i="6" s="1"/>
  <c r="F31" i="6"/>
  <c r="B31" i="6"/>
  <c r="F30" i="6"/>
  <c r="B30" i="6"/>
  <c r="C30" i="6" s="1"/>
  <c r="F29" i="6"/>
  <c r="B29" i="6"/>
  <c r="F28" i="6"/>
  <c r="B28" i="6"/>
  <c r="C28" i="6" s="1"/>
  <c r="F27" i="6"/>
  <c r="B27" i="6"/>
  <c r="F26" i="6"/>
  <c r="B26" i="6"/>
  <c r="C26" i="6" s="1"/>
  <c r="F25" i="6"/>
  <c r="B25" i="6"/>
  <c r="F24" i="6"/>
  <c r="B24" i="6"/>
  <c r="C24" i="6" s="1"/>
  <c r="F23" i="6"/>
  <c r="B23" i="6"/>
  <c r="F22" i="6"/>
  <c r="B22" i="6"/>
  <c r="C22" i="6" s="1"/>
  <c r="F21" i="6"/>
  <c r="B21" i="6"/>
  <c r="F20" i="6"/>
  <c r="B20" i="6"/>
  <c r="C20" i="6" s="1"/>
  <c r="F19" i="6"/>
  <c r="B19" i="6"/>
  <c r="F18" i="6"/>
  <c r="B18" i="6"/>
  <c r="C18" i="6" s="1"/>
  <c r="F17" i="6"/>
  <c r="F16" i="6"/>
  <c r="B16" i="6"/>
  <c r="F15" i="6"/>
  <c r="B15" i="6"/>
  <c r="F14" i="6"/>
  <c r="B14" i="6"/>
  <c r="C14" i="6" s="1"/>
  <c r="F13" i="6"/>
  <c r="B13" i="6"/>
  <c r="F12" i="6"/>
  <c r="B12" i="6"/>
  <c r="C12" i="6" s="1"/>
  <c r="F11" i="6"/>
  <c r="B11" i="6"/>
  <c r="F10" i="6"/>
  <c r="B10" i="6"/>
  <c r="D159" i="5"/>
  <c r="B159" i="5" s="1"/>
  <c r="D158" i="5"/>
  <c r="B158" i="5" s="1"/>
  <c r="D157" i="5"/>
  <c r="B157" i="5" s="1"/>
  <c r="C157" i="5" s="1"/>
  <c r="D156" i="5"/>
  <c r="B156" i="5" s="1"/>
  <c r="D155" i="5"/>
  <c r="B155" i="5" s="1"/>
  <c r="D154" i="5"/>
  <c r="B154" i="5" s="1"/>
  <c r="D153" i="5"/>
  <c r="D152" i="5"/>
  <c r="B152" i="5" s="1"/>
  <c r="D151" i="5"/>
  <c r="B151" i="5" s="1"/>
  <c r="D150" i="5"/>
  <c r="B150" i="5" s="1"/>
  <c r="D149" i="5"/>
  <c r="B149" i="5" s="1"/>
  <c r="C149" i="5" s="1"/>
  <c r="D148" i="5"/>
  <c r="B148" i="5" s="1"/>
  <c r="H147" i="5"/>
  <c r="F147" i="5"/>
  <c r="D147" i="5"/>
  <c r="B147" i="5" s="1"/>
  <c r="C147" i="5" s="1"/>
  <c r="H146" i="5"/>
  <c r="F146" i="5"/>
  <c r="D146" i="5"/>
  <c r="B146" i="5" s="1"/>
  <c r="H145" i="5"/>
  <c r="F145" i="5"/>
  <c r="D145" i="5"/>
  <c r="H144" i="5"/>
  <c r="F144" i="5"/>
  <c r="D144" i="5"/>
  <c r="B144" i="5" s="1"/>
  <c r="H143" i="5"/>
  <c r="F143" i="5"/>
  <c r="D143" i="5"/>
  <c r="B143" i="5" s="1"/>
  <c r="H142" i="5"/>
  <c r="F142" i="5"/>
  <c r="D142" i="5"/>
  <c r="B142" i="5" s="1"/>
  <c r="H141" i="5"/>
  <c r="F141" i="5"/>
  <c r="D141" i="5"/>
  <c r="B141" i="5" s="1"/>
  <c r="C141" i="5" s="1"/>
  <c r="H140" i="5"/>
  <c r="F140" i="5"/>
  <c r="D140" i="5"/>
  <c r="B140" i="5" s="1"/>
  <c r="H139" i="5"/>
  <c r="F139" i="5"/>
  <c r="D139" i="5"/>
  <c r="B139" i="5" s="1"/>
  <c r="C139" i="5" s="1"/>
  <c r="H138" i="5"/>
  <c r="F138" i="5"/>
  <c r="D138" i="5"/>
  <c r="B138" i="5" s="1"/>
  <c r="H137" i="5"/>
  <c r="F137" i="5"/>
  <c r="D137" i="5"/>
  <c r="H136" i="5"/>
  <c r="F136" i="5"/>
  <c r="D136" i="5"/>
  <c r="B136" i="5" s="1"/>
  <c r="H135" i="5"/>
  <c r="F135" i="5"/>
  <c r="D135" i="5"/>
  <c r="B135" i="5" s="1"/>
  <c r="H134" i="5"/>
  <c r="F134" i="5"/>
  <c r="D134" i="5"/>
  <c r="B134" i="5" s="1"/>
  <c r="H133" i="5"/>
  <c r="F133" i="5"/>
  <c r="D133" i="5"/>
  <c r="B133" i="5" s="1"/>
  <c r="C133" i="5" s="1"/>
  <c r="H132" i="5"/>
  <c r="F132" i="5"/>
  <c r="D132" i="5"/>
  <c r="B132" i="5" s="1"/>
  <c r="H131" i="5"/>
  <c r="F131" i="5"/>
  <c r="D131" i="5"/>
  <c r="B131" i="5" s="1"/>
  <c r="C131" i="5" s="1"/>
  <c r="H130" i="5"/>
  <c r="F130" i="5"/>
  <c r="D130" i="5"/>
  <c r="B130" i="5" s="1"/>
  <c r="H129" i="5"/>
  <c r="F129" i="5"/>
  <c r="D129" i="5"/>
  <c r="H128" i="5"/>
  <c r="F128" i="5"/>
  <c r="D128" i="5"/>
  <c r="B128" i="5" s="1"/>
  <c r="H127" i="5"/>
  <c r="F127" i="5"/>
  <c r="D127" i="5"/>
  <c r="B127" i="5" s="1"/>
  <c r="H126" i="5"/>
  <c r="F126" i="5"/>
  <c r="D126" i="5"/>
  <c r="B126" i="5" s="1"/>
  <c r="H125" i="5"/>
  <c r="F125" i="5"/>
  <c r="D125" i="5"/>
  <c r="B125" i="5" s="1"/>
  <c r="C125" i="5" s="1"/>
  <c r="H124" i="5"/>
  <c r="F124" i="5"/>
  <c r="D124" i="5"/>
  <c r="B124" i="5" s="1"/>
  <c r="H123" i="5"/>
  <c r="F123" i="5"/>
  <c r="D123" i="5"/>
  <c r="B123" i="5" s="1"/>
  <c r="C123" i="5" s="1"/>
  <c r="H122" i="5"/>
  <c r="F122" i="5"/>
  <c r="D122" i="5"/>
  <c r="B122" i="5" s="1"/>
  <c r="H121" i="5"/>
  <c r="F121" i="5"/>
  <c r="D121" i="5"/>
  <c r="H120" i="5"/>
  <c r="F120" i="5"/>
  <c r="D120" i="5"/>
  <c r="B120" i="5" s="1"/>
  <c r="H119" i="5"/>
  <c r="F119" i="5"/>
  <c r="D119" i="5"/>
  <c r="B119" i="5" s="1"/>
  <c r="H118" i="5"/>
  <c r="F118" i="5"/>
  <c r="D118" i="5"/>
  <c r="B118" i="5" s="1"/>
  <c r="H117" i="5"/>
  <c r="F117" i="5"/>
  <c r="D117" i="5"/>
  <c r="B117" i="5" s="1"/>
  <c r="C117" i="5" s="1"/>
  <c r="H116" i="5"/>
  <c r="F116" i="5"/>
  <c r="D116" i="5"/>
  <c r="B116" i="5" s="1"/>
  <c r="H115" i="5"/>
  <c r="F115" i="5"/>
  <c r="D115" i="5"/>
  <c r="B115" i="5" s="1"/>
  <c r="C115" i="5" s="1"/>
  <c r="H114" i="5"/>
  <c r="F114" i="5"/>
  <c r="D114" i="5"/>
  <c r="B114" i="5" s="1"/>
  <c r="H113" i="5"/>
  <c r="F113" i="5"/>
  <c r="D113" i="5"/>
  <c r="H112" i="5"/>
  <c r="F112" i="5"/>
  <c r="D112" i="5"/>
  <c r="B112" i="5" s="1"/>
  <c r="H111" i="5"/>
  <c r="F111" i="5"/>
  <c r="D111" i="5"/>
  <c r="B111" i="5" s="1"/>
  <c r="H110" i="5"/>
  <c r="F110" i="5"/>
  <c r="D110" i="5"/>
  <c r="B110" i="5" s="1"/>
  <c r="H109" i="5"/>
  <c r="F109" i="5"/>
  <c r="D109" i="5"/>
  <c r="B109" i="5" s="1"/>
  <c r="C109" i="5" s="1"/>
  <c r="H108" i="5"/>
  <c r="F108" i="5"/>
  <c r="D108" i="5"/>
  <c r="B108" i="5" s="1"/>
  <c r="H107" i="5"/>
  <c r="F107" i="5"/>
  <c r="D107" i="5"/>
  <c r="B107" i="5" s="1"/>
  <c r="C107" i="5" s="1"/>
  <c r="H106" i="5"/>
  <c r="F106" i="5"/>
  <c r="D106" i="5"/>
  <c r="B106" i="5" s="1"/>
  <c r="H105" i="5"/>
  <c r="F105" i="5"/>
  <c r="D105" i="5"/>
  <c r="H104" i="5"/>
  <c r="F104" i="5"/>
  <c r="D104" i="5"/>
  <c r="B104" i="5" s="1"/>
  <c r="H103" i="5"/>
  <c r="F103" i="5"/>
  <c r="D103" i="5"/>
  <c r="B103" i="5" s="1"/>
  <c r="H102" i="5"/>
  <c r="F102" i="5"/>
  <c r="D102" i="5"/>
  <c r="B102" i="5" s="1"/>
  <c r="H101" i="5"/>
  <c r="F101" i="5"/>
  <c r="D101" i="5"/>
  <c r="B101" i="5" s="1"/>
  <c r="C101" i="5" s="1"/>
  <c r="H100" i="5"/>
  <c r="F100" i="5"/>
  <c r="D100" i="5"/>
  <c r="B100" i="5" s="1"/>
  <c r="H99" i="5"/>
  <c r="F99" i="5"/>
  <c r="D99" i="5"/>
  <c r="B99" i="5" s="1"/>
  <c r="C99" i="5" s="1"/>
  <c r="H98" i="5"/>
  <c r="F98" i="5"/>
  <c r="D98" i="5"/>
  <c r="B98" i="5" s="1"/>
  <c r="H97" i="5"/>
  <c r="F97" i="5"/>
  <c r="D97" i="5"/>
  <c r="H96" i="5"/>
  <c r="F96" i="5"/>
  <c r="D96" i="5"/>
  <c r="B96" i="5" s="1"/>
  <c r="H95" i="5"/>
  <c r="F95" i="5"/>
  <c r="D95" i="5"/>
  <c r="B95" i="5" s="1"/>
  <c r="H94" i="5"/>
  <c r="F94" i="5"/>
  <c r="D94" i="5"/>
  <c r="B94" i="5" s="1"/>
  <c r="H93" i="5"/>
  <c r="F93" i="5"/>
  <c r="D93" i="5"/>
  <c r="B93" i="5" s="1"/>
  <c r="C93" i="5" s="1"/>
  <c r="H92" i="5"/>
  <c r="F92" i="5"/>
  <c r="D92" i="5"/>
  <c r="B92" i="5" s="1"/>
  <c r="H91" i="5"/>
  <c r="F91" i="5"/>
  <c r="D91" i="5"/>
  <c r="B91" i="5" s="1"/>
  <c r="C91" i="5" s="1"/>
  <c r="H90" i="5"/>
  <c r="F90" i="5"/>
  <c r="D90" i="5"/>
  <c r="B90" i="5" s="1"/>
  <c r="H89" i="5"/>
  <c r="F89" i="5"/>
  <c r="D89" i="5"/>
  <c r="H88" i="5"/>
  <c r="F88" i="5"/>
  <c r="D88" i="5"/>
  <c r="B88" i="5" s="1"/>
  <c r="H87" i="5"/>
  <c r="F87" i="5"/>
  <c r="D87" i="5"/>
  <c r="B87" i="5" s="1"/>
  <c r="H86" i="5"/>
  <c r="F86" i="5"/>
  <c r="D86" i="5"/>
  <c r="B86" i="5" s="1"/>
  <c r="H85" i="5"/>
  <c r="F85" i="5"/>
  <c r="D85" i="5"/>
  <c r="B85" i="5" s="1"/>
  <c r="C85" i="5" s="1"/>
  <c r="H84" i="5"/>
  <c r="F84" i="5"/>
  <c r="D84" i="5"/>
  <c r="B84" i="5" s="1"/>
  <c r="H83" i="5"/>
  <c r="F83" i="5"/>
  <c r="D83" i="5"/>
  <c r="B83" i="5" s="1"/>
  <c r="C83" i="5" s="1"/>
  <c r="H82" i="5"/>
  <c r="F82" i="5"/>
  <c r="D82" i="5"/>
  <c r="B82" i="5" s="1"/>
  <c r="H81" i="5"/>
  <c r="F81" i="5"/>
  <c r="D81" i="5"/>
  <c r="H80" i="5"/>
  <c r="F80" i="5"/>
  <c r="D80" i="5"/>
  <c r="B80" i="5" s="1"/>
  <c r="H79" i="5"/>
  <c r="F79" i="5"/>
  <c r="D79" i="5"/>
  <c r="B79" i="5" s="1"/>
  <c r="H78" i="5"/>
  <c r="F78" i="5"/>
  <c r="D78" i="5"/>
  <c r="B78" i="5" s="1"/>
  <c r="H77" i="5"/>
  <c r="F77" i="5"/>
  <c r="D77" i="5"/>
  <c r="B77" i="5" s="1"/>
  <c r="C77" i="5" s="1"/>
  <c r="H76" i="5"/>
  <c r="F76" i="5"/>
  <c r="D76" i="5"/>
  <c r="B76" i="5" s="1"/>
  <c r="H75" i="5"/>
  <c r="F75" i="5"/>
  <c r="D75" i="5"/>
  <c r="B75" i="5" s="1"/>
  <c r="C75" i="5" s="1"/>
  <c r="H74" i="5"/>
  <c r="F74" i="5"/>
  <c r="D74" i="5"/>
  <c r="B74" i="5" s="1"/>
  <c r="H73" i="5"/>
  <c r="F73" i="5"/>
  <c r="D73" i="5"/>
  <c r="H72" i="5"/>
  <c r="F72" i="5"/>
  <c r="D72" i="5"/>
  <c r="B72" i="5" s="1"/>
  <c r="H71" i="5"/>
  <c r="F71" i="5"/>
  <c r="D71" i="5"/>
  <c r="B71" i="5" s="1"/>
  <c r="H70" i="5"/>
  <c r="F70" i="5"/>
  <c r="D70" i="5"/>
  <c r="B70" i="5" s="1"/>
  <c r="H69" i="5"/>
  <c r="F69" i="5"/>
  <c r="D69" i="5"/>
  <c r="B69" i="5" s="1"/>
  <c r="C69" i="5" s="1"/>
  <c r="H68" i="5"/>
  <c r="F68" i="5"/>
  <c r="D68" i="5"/>
  <c r="B68" i="5" s="1"/>
  <c r="H67" i="5"/>
  <c r="F67" i="5"/>
  <c r="D67" i="5"/>
  <c r="B67" i="5" s="1"/>
  <c r="C67" i="5" s="1"/>
  <c r="H66" i="5"/>
  <c r="F66" i="5"/>
  <c r="D66" i="5"/>
  <c r="B66" i="5" s="1"/>
  <c r="H65" i="5"/>
  <c r="F65" i="5"/>
  <c r="D65" i="5"/>
  <c r="H64" i="5"/>
  <c r="F64" i="5"/>
  <c r="D64" i="5"/>
  <c r="B64" i="5" s="1"/>
  <c r="H63" i="5"/>
  <c r="F63" i="5"/>
  <c r="D63" i="5"/>
  <c r="B63" i="5" s="1"/>
  <c r="H62" i="5"/>
  <c r="E62" i="5"/>
  <c r="F62" i="5" s="1"/>
  <c r="H61" i="5"/>
  <c r="F61" i="5"/>
  <c r="D61" i="5"/>
  <c r="B61" i="5" s="1"/>
  <c r="H60" i="5"/>
  <c r="F60" i="5"/>
  <c r="D60" i="5"/>
  <c r="B60" i="5" s="1"/>
  <c r="H59" i="5"/>
  <c r="F59" i="5"/>
  <c r="D59" i="5"/>
  <c r="B59" i="5" s="1"/>
  <c r="H58" i="5"/>
  <c r="F58" i="5"/>
  <c r="D58" i="5"/>
  <c r="B58" i="5" s="1"/>
  <c r="C58" i="5" s="1"/>
  <c r="H57" i="5"/>
  <c r="F57" i="5"/>
  <c r="D57" i="5"/>
  <c r="B57" i="5" s="1"/>
  <c r="H56" i="5"/>
  <c r="F56" i="5"/>
  <c r="D56" i="5"/>
  <c r="B56" i="5" s="1"/>
  <c r="C56" i="5" s="1"/>
  <c r="H55" i="5"/>
  <c r="F55" i="5"/>
  <c r="D55" i="5"/>
  <c r="B55" i="5" s="1"/>
  <c r="H54" i="5"/>
  <c r="F54" i="5"/>
  <c r="D54" i="5"/>
  <c r="H53" i="5"/>
  <c r="F53" i="5"/>
  <c r="D53" i="5"/>
  <c r="B53" i="5" s="1"/>
  <c r="H52" i="5"/>
  <c r="F52" i="5"/>
  <c r="D52" i="5"/>
  <c r="B52" i="5" s="1"/>
  <c r="H51" i="5"/>
  <c r="F51" i="5"/>
  <c r="D51" i="5"/>
  <c r="B51" i="5" s="1"/>
  <c r="H50" i="5"/>
  <c r="E50" i="5"/>
  <c r="H49" i="5"/>
  <c r="F49" i="5"/>
  <c r="D49" i="5"/>
  <c r="B49" i="5" s="1"/>
  <c r="H48" i="5"/>
  <c r="F48" i="5"/>
  <c r="D48" i="5"/>
  <c r="B48" i="5" s="1"/>
  <c r="H47" i="5"/>
  <c r="F47" i="5"/>
  <c r="D47" i="5"/>
  <c r="B47" i="5" s="1"/>
  <c r="C47" i="5" s="1"/>
  <c r="H46" i="5"/>
  <c r="F46" i="5"/>
  <c r="D46" i="5"/>
  <c r="B46" i="5" s="1"/>
  <c r="H45" i="5"/>
  <c r="F45" i="5"/>
  <c r="D45" i="5"/>
  <c r="B45" i="5" s="1"/>
  <c r="C45" i="5" s="1"/>
  <c r="H44" i="5"/>
  <c r="F44" i="5"/>
  <c r="D44" i="5"/>
  <c r="B44" i="5" s="1"/>
  <c r="H43" i="5"/>
  <c r="F43" i="5"/>
  <c r="D43" i="5"/>
  <c r="H42" i="5"/>
  <c r="F42" i="5"/>
  <c r="D42" i="5"/>
  <c r="B42" i="5" s="1"/>
  <c r="H41" i="5"/>
  <c r="F41" i="5"/>
  <c r="D41" i="5"/>
  <c r="B41" i="5" s="1"/>
  <c r="H40" i="5"/>
  <c r="F40" i="5"/>
  <c r="D40" i="5"/>
  <c r="B40" i="5" s="1"/>
  <c r="H39" i="5"/>
  <c r="F39" i="5"/>
  <c r="D39" i="5"/>
  <c r="B39" i="5" s="1"/>
  <c r="C39" i="5" s="1"/>
  <c r="H38" i="5"/>
  <c r="E38" i="5"/>
  <c r="D38" i="5" s="1"/>
  <c r="H37" i="5"/>
  <c r="F37" i="5"/>
  <c r="D37" i="5"/>
  <c r="B37" i="5" s="1"/>
  <c r="H36" i="5"/>
  <c r="F36" i="5"/>
  <c r="D36" i="5"/>
  <c r="B36" i="5" s="1"/>
  <c r="C36" i="5" s="1"/>
  <c r="H35" i="5"/>
  <c r="F35" i="5"/>
  <c r="D35" i="5"/>
  <c r="B35" i="5" s="1"/>
  <c r="H34" i="5"/>
  <c r="F34" i="5"/>
  <c r="D34" i="5"/>
  <c r="B34" i="5" s="1"/>
  <c r="C34" i="5" s="1"/>
  <c r="H33" i="5"/>
  <c r="F33" i="5"/>
  <c r="D33" i="5"/>
  <c r="B33" i="5" s="1"/>
  <c r="H32" i="5"/>
  <c r="F32" i="5"/>
  <c r="D32" i="5"/>
  <c r="H31" i="5"/>
  <c r="F31" i="5"/>
  <c r="D31" i="5"/>
  <c r="B31" i="5" s="1"/>
  <c r="H30" i="5"/>
  <c r="F30" i="5"/>
  <c r="D30" i="5"/>
  <c r="B30" i="5" s="1"/>
  <c r="H29" i="5"/>
  <c r="F29" i="5"/>
  <c r="D29" i="5"/>
  <c r="B29" i="5" s="1"/>
  <c r="H28" i="5"/>
  <c r="F28" i="5"/>
  <c r="D28" i="5"/>
  <c r="B28" i="5" s="1"/>
  <c r="C28" i="5" s="1"/>
  <c r="H27" i="5"/>
  <c r="F27" i="5"/>
  <c r="D27" i="5"/>
  <c r="B27" i="5" s="1"/>
  <c r="H26" i="5"/>
  <c r="H25" i="5"/>
  <c r="F25" i="5"/>
  <c r="D25" i="5"/>
  <c r="B25" i="5" s="1"/>
  <c r="H24" i="5"/>
  <c r="F24" i="5"/>
  <c r="D24" i="5"/>
  <c r="B24" i="5" s="1"/>
  <c r="H23" i="5"/>
  <c r="F23" i="5"/>
  <c r="D23" i="5"/>
  <c r="B23" i="5" s="1"/>
  <c r="H22" i="5"/>
  <c r="F22" i="5"/>
  <c r="D22" i="5"/>
  <c r="B22" i="5" s="1"/>
  <c r="C22" i="5" s="1"/>
  <c r="H21" i="5"/>
  <c r="F21" i="5"/>
  <c r="D21" i="5"/>
  <c r="H20" i="5"/>
  <c r="F20" i="5"/>
  <c r="D20" i="5"/>
  <c r="B20" i="5" s="1"/>
  <c r="H19" i="5"/>
  <c r="F19" i="5"/>
  <c r="D19" i="5"/>
  <c r="B19" i="5" s="1"/>
  <c r="H18" i="5"/>
  <c r="F18" i="5"/>
  <c r="D18" i="5"/>
  <c r="B18" i="5" s="1"/>
  <c r="C18" i="5" s="1"/>
  <c r="H17" i="5"/>
  <c r="F17" i="5"/>
  <c r="D17" i="5"/>
  <c r="B17" i="5" s="1"/>
  <c r="C17" i="5" s="1"/>
  <c r="H16" i="5"/>
  <c r="F16" i="5"/>
  <c r="B16" i="5"/>
  <c r="G15" i="5"/>
  <c r="E14" i="5" s="1"/>
  <c r="F15" i="5"/>
  <c r="B15" i="5"/>
  <c r="F13" i="5"/>
  <c r="B13" i="5"/>
  <c r="F12" i="5"/>
  <c r="B12" i="5"/>
  <c r="F11" i="5"/>
  <c r="B11" i="5"/>
  <c r="C11" i="5" s="1"/>
  <c r="F10" i="5"/>
  <c r="B10" i="5"/>
  <c r="F147" i="4"/>
  <c r="F146" i="4"/>
  <c r="F145" i="4"/>
  <c r="F144" i="4"/>
  <c r="F143" i="4"/>
  <c r="F142" i="4"/>
  <c r="F141" i="4"/>
  <c r="F140" i="4"/>
  <c r="F139" i="4"/>
  <c r="F138" i="4"/>
  <c r="F137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F123" i="4"/>
  <c r="B123" i="4"/>
  <c r="F122" i="4"/>
  <c r="B122" i="4"/>
  <c r="C122" i="4" s="1"/>
  <c r="F121" i="4"/>
  <c r="B121" i="4"/>
  <c r="F120" i="4"/>
  <c r="B120" i="4"/>
  <c r="C120" i="4" s="1"/>
  <c r="F119" i="4"/>
  <c r="B119" i="4"/>
  <c r="F118" i="4"/>
  <c r="B118" i="4"/>
  <c r="C118" i="4" s="1"/>
  <c r="F117" i="4"/>
  <c r="B117" i="4"/>
  <c r="F116" i="4"/>
  <c r="B116" i="4"/>
  <c r="C116" i="4" s="1"/>
  <c r="F115" i="4"/>
  <c r="B115" i="4"/>
  <c r="C115" i="4" s="1"/>
  <c r="F114" i="4"/>
  <c r="B114" i="4"/>
  <c r="C114" i="4" s="1"/>
  <c r="F113" i="4"/>
  <c r="B113" i="4"/>
  <c r="F112" i="4"/>
  <c r="B112" i="4"/>
  <c r="H111" i="4"/>
  <c r="F111" i="4"/>
  <c r="B111" i="4"/>
  <c r="H110" i="4"/>
  <c r="F110" i="4"/>
  <c r="B110" i="4"/>
  <c r="H109" i="4"/>
  <c r="F109" i="4"/>
  <c r="B109" i="4"/>
  <c r="C109" i="4" s="1"/>
  <c r="H108" i="4"/>
  <c r="F108" i="4"/>
  <c r="B108" i="4"/>
  <c r="H107" i="4"/>
  <c r="F107" i="4"/>
  <c r="B107" i="4"/>
  <c r="H106" i="4"/>
  <c r="F106" i="4"/>
  <c r="B106" i="4"/>
  <c r="H105" i="4"/>
  <c r="F105" i="4"/>
  <c r="B105" i="4"/>
  <c r="C105" i="4" s="1"/>
  <c r="H104" i="4"/>
  <c r="F104" i="4"/>
  <c r="B104" i="4"/>
  <c r="H103" i="4"/>
  <c r="F103" i="4"/>
  <c r="B103" i="4"/>
  <c r="H102" i="4"/>
  <c r="F102" i="4"/>
  <c r="B102" i="4"/>
  <c r="H101" i="4"/>
  <c r="F101" i="4"/>
  <c r="B101" i="4"/>
  <c r="C101" i="4" s="1"/>
  <c r="H100" i="4"/>
  <c r="F100" i="4"/>
  <c r="B100" i="4"/>
  <c r="H99" i="4"/>
  <c r="F99" i="4"/>
  <c r="B99" i="4"/>
  <c r="H98" i="4"/>
  <c r="F98" i="4"/>
  <c r="B98" i="4"/>
  <c r="H97" i="4"/>
  <c r="F97" i="4"/>
  <c r="B97" i="4"/>
  <c r="C97" i="4" s="1"/>
  <c r="H96" i="4"/>
  <c r="F96" i="4"/>
  <c r="B96" i="4"/>
  <c r="H95" i="4"/>
  <c r="F95" i="4"/>
  <c r="B95" i="4"/>
  <c r="H94" i="4"/>
  <c r="F94" i="4"/>
  <c r="B94" i="4"/>
  <c r="H93" i="4"/>
  <c r="F93" i="4"/>
  <c r="B93" i="4"/>
  <c r="C93" i="4" s="1"/>
  <c r="H92" i="4"/>
  <c r="F92" i="4"/>
  <c r="B92" i="4"/>
  <c r="H91" i="4"/>
  <c r="F91" i="4"/>
  <c r="B91" i="4"/>
  <c r="H90" i="4"/>
  <c r="F90" i="4"/>
  <c r="B90" i="4"/>
  <c r="H89" i="4"/>
  <c r="F89" i="4"/>
  <c r="B89" i="4"/>
  <c r="C89" i="4" s="1"/>
  <c r="H88" i="4"/>
  <c r="F88" i="4"/>
  <c r="B88" i="4"/>
  <c r="H87" i="4"/>
  <c r="F87" i="4"/>
  <c r="B87" i="4"/>
  <c r="H86" i="4"/>
  <c r="F86" i="4"/>
  <c r="B86" i="4"/>
  <c r="H85" i="4"/>
  <c r="F85" i="4"/>
  <c r="B85" i="4"/>
  <c r="C85" i="4" s="1"/>
  <c r="H84" i="4"/>
  <c r="F84" i="4"/>
  <c r="B84" i="4"/>
  <c r="H83" i="4"/>
  <c r="F83" i="4"/>
  <c r="B83" i="4"/>
  <c r="H82" i="4"/>
  <c r="F82" i="4"/>
  <c r="B82" i="4"/>
  <c r="H81" i="4"/>
  <c r="F81" i="4"/>
  <c r="B81" i="4"/>
  <c r="C81" i="4" s="1"/>
  <c r="H80" i="4"/>
  <c r="F80" i="4"/>
  <c r="B80" i="4"/>
  <c r="H79" i="4"/>
  <c r="F79" i="4"/>
  <c r="B79" i="4"/>
  <c r="H78" i="4"/>
  <c r="F78" i="4"/>
  <c r="B78" i="4"/>
  <c r="H77" i="4"/>
  <c r="F77" i="4"/>
  <c r="B77" i="4"/>
  <c r="C77" i="4" s="1"/>
  <c r="H76" i="4"/>
  <c r="F76" i="4"/>
  <c r="B76" i="4"/>
  <c r="H75" i="4"/>
  <c r="F75" i="4"/>
  <c r="B75" i="4"/>
  <c r="H74" i="4"/>
  <c r="F74" i="4"/>
  <c r="B74" i="4"/>
  <c r="H73" i="4"/>
  <c r="F73" i="4"/>
  <c r="B73" i="4"/>
  <c r="C73" i="4" s="1"/>
  <c r="H72" i="4"/>
  <c r="F72" i="4"/>
  <c r="B72" i="4"/>
  <c r="H71" i="4"/>
  <c r="F71" i="4"/>
  <c r="B71" i="4"/>
  <c r="H70" i="4"/>
  <c r="F70" i="4"/>
  <c r="B70" i="4"/>
  <c r="H69" i="4"/>
  <c r="F69" i="4"/>
  <c r="B69" i="4"/>
  <c r="C69" i="4" s="1"/>
  <c r="H68" i="4"/>
  <c r="F68" i="4"/>
  <c r="B68" i="4"/>
  <c r="H67" i="4"/>
  <c r="F67" i="4"/>
  <c r="B67" i="4"/>
  <c r="H66" i="4"/>
  <c r="F66" i="4"/>
  <c r="B66" i="4"/>
  <c r="H65" i="4"/>
  <c r="F65" i="4"/>
  <c r="B65" i="4"/>
  <c r="C65" i="4" s="1"/>
  <c r="H64" i="4"/>
  <c r="F64" i="4"/>
  <c r="B64" i="4"/>
  <c r="H63" i="4"/>
  <c r="F63" i="4"/>
  <c r="B63" i="4"/>
  <c r="H62" i="4"/>
  <c r="F62" i="4"/>
  <c r="B62" i="4"/>
  <c r="H61" i="4"/>
  <c r="F61" i="4"/>
  <c r="B61" i="4"/>
  <c r="C61" i="4" s="1"/>
  <c r="H60" i="4"/>
  <c r="F60" i="4"/>
  <c r="B60" i="4"/>
  <c r="H59" i="4"/>
  <c r="F59" i="4"/>
  <c r="B59" i="4"/>
  <c r="H58" i="4"/>
  <c r="F58" i="4"/>
  <c r="B58" i="4"/>
  <c r="H57" i="4"/>
  <c r="F57" i="4"/>
  <c r="B57" i="4"/>
  <c r="C57" i="4" s="1"/>
  <c r="H56" i="4"/>
  <c r="F56" i="4"/>
  <c r="B56" i="4"/>
  <c r="H55" i="4"/>
  <c r="F55" i="4"/>
  <c r="B55" i="4"/>
  <c r="H54" i="4"/>
  <c r="F54" i="4"/>
  <c r="B54" i="4"/>
  <c r="H53" i="4"/>
  <c r="F53" i="4"/>
  <c r="B53" i="4"/>
  <c r="C53" i="4" s="1"/>
  <c r="H52" i="4"/>
  <c r="F52" i="4"/>
  <c r="B52" i="4"/>
  <c r="H51" i="4"/>
  <c r="F51" i="4"/>
  <c r="B51" i="4"/>
  <c r="H50" i="4"/>
  <c r="F50" i="4"/>
  <c r="B50" i="4"/>
  <c r="H49" i="4"/>
  <c r="F49" i="4"/>
  <c r="B49" i="4"/>
  <c r="C49" i="4" s="1"/>
  <c r="H48" i="4"/>
  <c r="F48" i="4"/>
  <c r="B48" i="4"/>
  <c r="H47" i="4"/>
  <c r="F47" i="4"/>
  <c r="B47" i="4"/>
  <c r="H46" i="4"/>
  <c r="F46" i="4"/>
  <c r="B46" i="4"/>
  <c r="H45" i="4"/>
  <c r="F45" i="4"/>
  <c r="B45" i="4"/>
  <c r="C45" i="4" s="1"/>
  <c r="H44" i="4"/>
  <c r="F44" i="4"/>
  <c r="B44" i="4"/>
  <c r="H43" i="4"/>
  <c r="F43" i="4"/>
  <c r="B43" i="4"/>
  <c r="H42" i="4"/>
  <c r="F42" i="4"/>
  <c r="B42" i="4"/>
  <c r="H41" i="4"/>
  <c r="F41" i="4"/>
  <c r="B41" i="4"/>
  <c r="C41" i="4" s="1"/>
  <c r="H40" i="4"/>
  <c r="F40" i="4"/>
  <c r="B40" i="4"/>
  <c r="H39" i="4"/>
  <c r="F39" i="4"/>
  <c r="B39" i="4"/>
  <c r="H38" i="4"/>
  <c r="F38" i="4"/>
  <c r="B38" i="4"/>
  <c r="H37" i="4"/>
  <c r="F37" i="4"/>
  <c r="B37" i="4"/>
  <c r="C37" i="4" s="1"/>
  <c r="H36" i="4"/>
  <c r="F36" i="4"/>
  <c r="B36" i="4"/>
  <c r="H35" i="4"/>
  <c r="F35" i="4"/>
  <c r="B35" i="4"/>
  <c r="H34" i="4"/>
  <c r="F34" i="4"/>
  <c r="B34" i="4"/>
  <c r="H33" i="4"/>
  <c r="F33" i="4"/>
  <c r="B33" i="4"/>
  <c r="C33" i="4" s="1"/>
  <c r="H32" i="4"/>
  <c r="F32" i="4"/>
  <c r="B32" i="4"/>
  <c r="H31" i="4"/>
  <c r="F31" i="4"/>
  <c r="B31" i="4"/>
  <c r="H30" i="4"/>
  <c r="F30" i="4"/>
  <c r="B30" i="4"/>
  <c r="H29" i="4"/>
  <c r="F29" i="4"/>
  <c r="B29" i="4"/>
  <c r="C29" i="4" s="1"/>
  <c r="H28" i="4"/>
  <c r="F28" i="4"/>
  <c r="B28" i="4"/>
  <c r="H27" i="4"/>
  <c r="F27" i="4"/>
  <c r="B27" i="4"/>
  <c r="H26" i="4"/>
  <c r="F26" i="4"/>
  <c r="B26" i="4"/>
  <c r="H25" i="4"/>
  <c r="F25" i="4"/>
  <c r="B25" i="4"/>
  <c r="C25" i="4" s="1"/>
  <c r="H24" i="4"/>
  <c r="F24" i="4"/>
  <c r="B24" i="4"/>
  <c r="H23" i="4"/>
  <c r="F23" i="4"/>
  <c r="B23" i="4"/>
  <c r="H22" i="4"/>
  <c r="F22" i="4"/>
  <c r="B22" i="4"/>
  <c r="H21" i="4"/>
  <c r="F21" i="4"/>
  <c r="B21" i="4"/>
  <c r="C21" i="4" s="1"/>
  <c r="H20" i="4"/>
  <c r="F20" i="4"/>
  <c r="B20" i="4"/>
  <c r="H19" i="4"/>
  <c r="F19" i="4"/>
  <c r="B19" i="4"/>
  <c r="H18" i="4"/>
  <c r="F18" i="4"/>
  <c r="B18" i="4"/>
  <c r="H17" i="4"/>
  <c r="F17" i="4"/>
  <c r="B17" i="4"/>
  <c r="C17" i="4" s="1"/>
  <c r="H16" i="4"/>
  <c r="F16" i="4"/>
  <c r="B16" i="4"/>
  <c r="H15" i="4"/>
  <c r="F15" i="4"/>
  <c r="B15" i="4"/>
  <c r="H14" i="4"/>
  <c r="F14" i="4"/>
  <c r="B14" i="4"/>
  <c r="H13" i="4"/>
  <c r="F13" i="4"/>
  <c r="B13" i="4"/>
  <c r="C13" i="4" s="1"/>
  <c r="H12" i="4"/>
  <c r="F12" i="4"/>
  <c r="B12" i="4"/>
  <c r="H11" i="4"/>
  <c r="F11" i="4"/>
  <c r="B11" i="4"/>
  <c r="H10" i="4"/>
  <c r="F10" i="4"/>
  <c r="B10" i="4"/>
  <c r="D159" i="3"/>
  <c r="B159" i="3" s="1"/>
  <c r="E158" i="3"/>
  <c r="E157" i="3"/>
  <c r="D157" i="3" s="1"/>
  <c r="E156" i="3"/>
  <c r="D156" i="3" s="1"/>
  <c r="B156" i="3" s="1"/>
  <c r="E155" i="3"/>
  <c r="D155" i="3" s="1"/>
  <c r="E154" i="3"/>
  <c r="D154" i="3" s="1"/>
  <c r="B154" i="3" s="1"/>
  <c r="E153" i="3"/>
  <c r="E152" i="3"/>
  <c r="D152" i="3" s="1"/>
  <c r="B152" i="3" s="1"/>
  <c r="E151" i="3"/>
  <c r="D151" i="3" s="1"/>
  <c r="E150" i="3"/>
  <c r="D150" i="3" s="1"/>
  <c r="E149" i="3"/>
  <c r="E148" i="3"/>
  <c r="D148" i="3" s="1"/>
  <c r="B148" i="3" s="1"/>
  <c r="D147" i="3"/>
  <c r="B147" i="3" s="1"/>
  <c r="E146" i="3"/>
  <c r="D146" i="3" s="1"/>
  <c r="H145" i="3"/>
  <c r="E145" i="3"/>
  <c r="H144" i="3"/>
  <c r="E144" i="3"/>
  <c r="D144" i="3" s="1"/>
  <c r="B144" i="3" s="1"/>
  <c r="H143" i="3"/>
  <c r="E143" i="3"/>
  <c r="H142" i="3"/>
  <c r="E142" i="3"/>
  <c r="D142" i="3" s="1"/>
  <c r="B142" i="3" s="1"/>
  <c r="H141" i="3"/>
  <c r="E141" i="3"/>
  <c r="D141" i="3" s="1"/>
  <c r="B141" i="3" s="1"/>
  <c r="H140" i="3"/>
  <c r="E140" i="3"/>
  <c r="D140" i="3" s="1"/>
  <c r="B140" i="3" s="1"/>
  <c r="C140" i="3" s="1"/>
  <c r="H139" i="3"/>
  <c r="E139" i="3"/>
  <c r="H138" i="3"/>
  <c r="E138" i="3"/>
  <c r="D138" i="3" s="1"/>
  <c r="H137" i="3"/>
  <c r="E137" i="3"/>
  <c r="D137" i="3" s="1"/>
  <c r="H136" i="3"/>
  <c r="E136" i="3"/>
  <c r="D136" i="3" s="1"/>
  <c r="B136" i="3" s="1"/>
  <c r="H135" i="3"/>
  <c r="F135" i="3"/>
  <c r="D135" i="3"/>
  <c r="H134" i="3"/>
  <c r="E134" i="3"/>
  <c r="D134" i="3" s="1"/>
  <c r="B134" i="3" s="1"/>
  <c r="H133" i="3"/>
  <c r="E133" i="3"/>
  <c r="D133" i="3" s="1"/>
  <c r="B133" i="3" s="1"/>
  <c r="C133" i="3" s="1"/>
  <c r="H132" i="3"/>
  <c r="E132" i="3"/>
  <c r="D132" i="3" s="1"/>
  <c r="H131" i="3"/>
  <c r="E131" i="3"/>
  <c r="D131" i="3" s="1"/>
  <c r="H130" i="3"/>
  <c r="E130" i="3"/>
  <c r="D130" i="3" s="1"/>
  <c r="B130" i="3" s="1"/>
  <c r="H129" i="3"/>
  <c r="E129" i="3"/>
  <c r="D129" i="3" s="1"/>
  <c r="B129" i="3" s="1"/>
  <c r="C129" i="3" s="1"/>
  <c r="H128" i="3"/>
  <c r="E128" i="3"/>
  <c r="D128" i="3" s="1"/>
  <c r="B128" i="3" s="1"/>
  <c r="H127" i="3"/>
  <c r="E127" i="3"/>
  <c r="H126" i="3"/>
  <c r="E126" i="3"/>
  <c r="H125" i="3"/>
  <c r="E125" i="3"/>
  <c r="D125" i="3" s="1"/>
  <c r="B125" i="3" s="1"/>
  <c r="H124" i="3"/>
  <c r="E124" i="3"/>
  <c r="D124" i="3" s="1"/>
  <c r="B124" i="3" s="1"/>
  <c r="H123" i="3"/>
  <c r="F123" i="3"/>
  <c r="D123" i="3"/>
  <c r="B123" i="3" s="1"/>
  <c r="C123" i="3" s="1"/>
  <c r="H122" i="3"/>
  <c r="E122" i="3"/>
  <c r="D122" i="3" s="1"/>
  <c r="B122" i="3" s="1"/>
  <c r="H121" i="3"/>
  <c r="E121" i="3"/>
  <c r="D121" i="3" s="1"/>
  <c r="B121" i="3" s="1"/>
  <c r="C121" i="3" s="1"/>
  <c r="H120" i="3"/>
  <c r="E120" i="3"/>
  <c r="H119" i="3"/>
  <c r="E119" i="3"/>
  <c r="D119" i="3" s="1"/>
  <c r="B119" i="3" s="1"/>
  <c r="H118" i="3"/>
  <c r="E118" i="3"/>
  <c r="D118" i="3" s="1"/>
  <c r="B118" i="3" s="1"/>
  <c r="H117" i="3"/>
  <c r="E117" i="3"/>
  <c r="D117" i="3" s="1"/>
  <c r="B117" i="3" s="1"/>
  <c r="C117" i="3" s="1"/>
  <c r="H116" i="3"/>
  <c r="E116" i="3"/>
  <c r="H115" i="3"/>
  <c r="E115" i="3"/>
  <c r="D115" i="3" s="1"/>
  <c r="B115" i="3" s="1"/>
  <c r="H114" i="3"/>
  <c r="E114" i="3"/>
  <c r="H113" i="3"/>
  <c r="E113" i="3"/>
  <c r="D113" i="3" s="1"/>
  <c r="B113" i="3" s="1"/>
  <c r="H112" i="3"/>
  <c r="E112" i="3"/>
  <c r="H111" i="3"/>
  <c r="F111" i="3"/>
  <c r="D111" i="3"/>
  <c r="B111" i="3" s="1"/>
  <c r="H110" i="3"/>
  <c r="E110" i="3"/>
  <c r="D110" i="3" s="1"/>
  <c r="B110" i="3" s="1"/>
  <c r="C110" i="3" s="1"/>
  <c r="H109" i="3"/>
  <c r="E109" i="3"/>
  <c r="D109" i="3" s="1"/>
  <c r="B109" i="3" s="1"/>
  <c r="H108" i="3"/>
  <c r="E108" i="3"/>
  <c r="H107" i="3"/>
  <c r="E107" i="3"/>
  <c r="H106" i="3"/>
  <c r="E106" i="3"/>
  <c r="D106" i="3" s="1"/>
  <c r="B106" i="3" s="1"/>
  <c r="H105" i="3"/>
  <c r="E105" i="3"/>
  <c r="D105" i="3" s="1"/>
  <c r="B105" i="3" s="1"/>
  <c r="H104" i="3"/>
  <c r="E104" i="3"/>
  <c r="D104" i="3" s="1"/>
  <c r="H103" i="3"/>
  <c r="E103" i="3"/>
  <c r="D103" i="3" s="1"/>
  <c r="B103" i="3" s="1"/>
  <c r="H102" i="3"/>
  <c r="E102" i="3"/>
  <c r="D102" i="3" s="1"/>
  <c r="B102" i="3" s="1"/>
  <c r="C102" i="3" s="1"/>
  <c r="H101" i="3"/>
  <c r="E101" i="3"/>
  <c r="D101" i="3" s="1"/>
  <c r="B101" i="3" s="1"/>
  <c r="H100" i="3"/>
  <c r="E100" i="3"/>
  <c r="H99" i="3"/>
  <c r="F99" i="3"/>
  <c r="D99" i="3"/>
  <c r="B99" i="3" s="1"/>
  <c r="H98" i="3"/>
  <c r="E98" i="3"/>
  <c r="D98" i="3" s="1"/>
  <c r="B98" i="3" s="1"/>
  <c r="C98" i="3" s="1"/>
  <c r="H97" i="3"/>
  <c r="E97" i="3"/>
  <c r="H96" i="3"/>
  <c r="E96" i="3"/>
  <c r="D96" i="3" s="1"/>
  <c r="H95" i="3"/>
  <c r="E95" i="3"/>
  <c r="H94" i="3"/>
  <c r="E94" i="3"/>
  <c r="D94" i="3" s="1"/>
  <c r="B94" i="3" s="1"/>
  <c r="H93" i="3"/>
  <c r="E93" i="3"/>
  <c r="H92" i="3"/>
  <c r="E92" i="3"/>
  <c r="D92" i="3" s="1"/>
  <c r="B92" i="3" s="1"/>
  <c r="H91" i="3"/>
  <c r="E91" i="3"/>
  <c r="D91" i="3" s="1"/>
  <c r="B91" i="3" s="1"/>
  <c r="H90" i="3"/>
  <c r="E90" i="3"/>
  <c r="D90" i="3" s="1"/>
  <c r="B90" i="3" s="1"/>
  <c r="C90" i="3" s="1"/>
  <c r="H89" i="3"/>
  <c r="E89" i="3"/>
  <c r="G88" i="3"/>
  <c r="E88" i="3" s="1"/>
  <c r="D88" i="3" s="1"/>
  <c r="H87" i="3"/>
  <c r="F87" i="3"/>
  <c r="D87" i="3"/>
  <c r="B87" i="3" s="1"/>
  <c r="H86" i="3"/>
  <c r="E86" i="3"/>
  <c r="D86" i="3" s="1"/>
  <c r="B86" i="3" s="1"/>
  <c r="C86" i="3" s="1"/>
  <c r="H85" i="3"/>
  <c r="E85" i="3"/>
  <c r="H84" i="3"/>
  <c r="E84" i="3"/>
  <c r="D84" i="3" s="1"/>
  <c r="B84" i="3" s="1"/>
  <c r="H83" i="3"/>
  <c r="E83" i="3"/>
  <c r="H82" i="3"/>
  <c r="E82" i="3"/>
  <c r="D82" i="3" s="1"/>
  <c r="B82" i="3" s="1"/>
  <c r="H81" i="3"/>
  <c r="E81" i="3"/>
  <c r="H80" i="3"/>
  <c r="E80" i="3"/>
  <c r="D80" i="3" s="1"/>
  <c r="H79" i="3"/>
  <c r="E79" i="3"/>
  <c r="H78" i="3"/>
  <c r="E78" i="3"/>
  <c r="D78" i="3" s="1"/>
  <c r="B78" i="3" s="1"/>
  <c r="H77" i="3"/>
  <c r="E77" i="3"/>
  <c r="G76" i="3"/>
  <c r="E76" i="3" s="1"/>
  <c r="D76" i="3" s="1"/>
  <c r="G75" i="3"/>
  <c r="H75" i="3" s="1"/>
  <c r="E75" i="3"/>
  <c r="D75" i="3" s="1"/>
  <c r="B75" i="3" s="1"/>
  <c r="H74" i="3"/>
  <c r="H73" i="3"/>
  <c r="E73" i="3"/>
  <c r="D73" i="3" s="1"/>
  <c r="B73" i="3" s="1"/>
  <c r="H72" i="3"/>
  <c r="E72" i="3"/>
  <c r="H71" i="3"/>
  <c r="E71" i="3"/>
  <c r="D71" i="3" s="1"/>
  <c r="B71" i="3" s="1"/>
  <c r="H70" i="3"/>
  <c r="E70" i="3"/>
  <c r="D70" i="3" s="1"/>
  <c r="H69" i="3"/>
  <c r="E69" i="3"/>
  <c r="D69" i="3" s="1"/>
  <c r="B69" i="3" s="1"/>
  <c r="H68" i="3"/>
  <c r="E68" i="3"/>
  <c r="H67" i="3"/>
  <c r="E67" i="3"/>
  <c r="D67" i="3" s="1"/>
  <c r="B67" i="3" s="1"/>
  <c r="H66" i="3"/>
  <c r="E66" i="3"/>
  <c r="D66" i="3" s="1"/>
  <c r="B66" i="3" s="1"/>
  <c r="H65" i="3"/>
  <c r="E65" i="3"/>
  <c r="D65" i="3" s="1"/>
  <c r="B65" i="3" s="1"/>
  <c r="C65" i="3" s="1"/>
  <c r="E64" i="3"/>
  <c r="D63" i="3"/>
  <c r="B63" i="3" s="1"/>
  <c r="H62" i="3"/>
  <c r="E62" i="3"/>
  <c r="D62" i="3" s="1"/>
  <c r="B62" i="3" s="1"/>
  <c r="H61" i="3"/>
  <c r="E61" i="3"/>
  <c r="D61" i="3" s="1"/>
  <c r="B61" i="3" s="1"/>
  <c r="H60" i="3"/>
  <c r="E60" i="3"/>
  <c r="D60" i="3" s="1"/>
  <c r="H59" i="3"/>
  <c r="E59" i="3"/>
  <c r="H58" i="3"/>
  <c r="E58" i="3"/>
  <c r="D58" i="3" s="1"/>
  <c r="B58" i="3" s="1"/>
  <c r="H57" i="3"/>
  <c r="E57" i="3"/>
  <c r="D57" i="3" s="1"/>
  <c r="B57" i="3" s="1"/>
  <c r="H56" i="3"/>
  <c r="E56" i="3"/>
  <c r="D56" i="3" s="1"/>
  <c r="H55" i="3"/>
  <c r="E55" i="3"/>
  <c r="D55" i="3" s="1"/>
  <c r="H54" i="3"/>
  <c r="E54" i="3"/>
  <c r="D54" i="3" s="1"/>
  <c r="B54" i="3" s="1"/>
  <c r="H53" i="3"/>
  <c r="E53" i="3"/>
  <c r="D53" i="3" s="1"/>
  <c r="B53" i="3" s="1"/>
  <c r="H52" i="3"/>
  <c r="E52" i="3"/>
  <c r="D52" i="3" s="1"/>
  <c r="H51" i="3"/>
  <c r="F51" i="3"/>
  <c r="D51" i="3"/>
  <c r="B51" i="3" s="1"/>
  <c r="H50" i="3"/>
  <c r="E50" i="3"/>
  <c r="D50" i="3" s="1"/>
  <c r="B50" i="3" s="1"/>
  <c r="C50" i="3" s="1"/>
  <c r="H49" i="3"/>
  <c r="E49" i="3"/>
  <c r="H48" i="3"/>
  <c r="E48" i="3"/>
  <c r="D48" i="3" s="1"/>
  <c r="B48" i="3" s="1"/>
  <c r="H47" i="3"/>
  <c r="E47" i="3"/>
  <c r="H46" i="3"/>
  <c r="E46" i="3"/>
  <c r="D46" i="3" s="1"/>
  <c r="B46" i="3" s="1"/>
  <c r="H45" i="3"/>
  <c r="E45" i="3"/>
  <c r="H44" i="3"/>
  <c r="E44" i="3"/>
  <c r="D44" i="3" s="1"/>
  <c r="H43" i="3"/>
  <c r="E43" i="3"/>
  <c r="D43" i="3" s="1"/>
  <c r="H42" i="3"/>
  <c r="E42" i="3"/>
  <c r="D42" i="3" s="1"/>
  <c r="B42" i="3" s="1"/>
  <c r="H41" i="3"/>
  <c r="E41" i="3"/>
  <c r="H40" i="3"/>
  <c r="E40" i="3"/>
  <c r="D40" i="3" s="1"/>
  <c r="B40" i="3" s="1"/>
  <c r="H39" i="3"/>
  <c r="F39" i="3"/>
  <c r="D39" i="3"/>
  <c r="B39" i="3" s="1"/>
  <c r="C39" i="3" s="1"/>
  <c r="H38" i="3"/>
  <c r="E38" i="3"/>
  <c r="D38" i="3" s="1"/>
  <c r="B38" i="3" s="1"/>
  <c r="H37" i="3"/>
  <c r="E37" i="3"/>
  <c r="D37" i="3" s="1"/>
  <c r="H36" i="3"/>
  <c r="E36" i="3"/>
  <c r="H35" i="3"/>
  <c r="E35" i="3"/>
  <c r="D35" i="3" s="1"/>
  <c r="B35" i="3" s="1"/>
  <c r="H34" i="3"/>
  <c r="E34" i="3"/>
  <c r="D34" i="3" s="1"/>
  <c r="B34" i="3" s="1"/>
  <c r="H33" i="3"/>
  <c r="E33" i="3"/>
  <c r="D33" i="3" s="1"/>
  <c r="H32" i="3"/>
  <c r="E32" i="3"/>
  <c r="D32" i="3" s="1"/>
  <c r="B32" i="3" s="1"/>
  <c r="H31" i="3"/>
  <c r="E31" i="3"/>
  <c r="D31" i="3" s="1"/>
  <c r="B31" i="3" s="1"/>
  <c r="H30" i="3"/>
  <c r="E30" i="3"/>
  <c r="D30" i="3" s="1"/>
  <c r="B30" i="3" s="1"/>
  <c r="H29" i="3"/>
  <c r="E29" i="3"/>
  <c r="D29" i="3" s="1"/>
  <c r="H28" i="3"/>
  <c r="E28" i="3"/>
  <c r="D28" i="3" s="1"/>
  <c r="H27" i="3"/>
  <c r="F27" i="3"/>
  <c r="D27" i="3"/>
  <c r="B27" i="3" s="1"/>
  <c r="H26" i="3"/>
  <c r="E26" i="3"/>
  <c r="H25" i="3"/>
  <c r="E25" i="3"/>
  <c r="D25" i="3" s="1"/>
  <c r="H24" i="3"/>
  <c r="E24" i="3"/>
  <c r="D24" i="3" s="1"/>
  <c r="H23" i="3"/>
  <c r="E23" i="3"/>
  <c r="D23" i="3" s="1"/>
  <c r="B23" i="3" s="1"/>
  <c r="H22" i="3"/>
  <c r="E22" i="3"/>
  <c r="H21" i="3"/>
  <c r="E21" i="3"/>
  <c r="H20" i="3"/>
  <c r="E20" i="3"/>
  <c r="F8" i="3" s="1"/>
  <c r="H19" i="3"/>
  <c r="E19" i="3"/>
  <c r="H18" i="3"/>
  <c r="E18" i="3"/>
  <c r="F6" i="3" s="1"/>
  <c r="H17" i="3"/>
  <c r="E17" i="3"/>
  <c r="H16" i="3"/>
  <c r="E16" i="3"/>
  <c r="H15" i="3"/>
  <c r="F15" i="3"/>
  <c r="D15" i="3"/>
  <c r="B15" i="3" s="1"/>
  <c r="H14" i="3"/>
  <c r="D14" i="3"/>
  <c r="H13" i="3"/>
  <c r="E13" i="3"/>
  <c r="H12" i="3"/>
  <c r="E12" i="3"/>
  <c r="D12" i="3" s="1"/>
  <c r="B12" i="3" s="1"/>
  <c r="H11" i="3"/>
  <c r="E11" i="3"/>
  <c r="H10" i="3"/>
  <c r="E10" i="3"/>
  <c r="D159" i="2"/>
  <c r="B159" i="2" s="1"/>
  <c r="D158" i="2"/>
  <c r="B158" i="2" s="1"/>
  <c r="C158" i="2" s="1"/>
  <c r="D157" i="2"/>
  <c r="B157" i="2" s="1"/>
  <c r="D156" i="2"/>
  <c r="B156" i="2" s="1"/>
  <c r="C156" i="2" s="1"/>
  <c r="D155" i="2"/>
  <c r="B155" i="2" s="1"/>
  <c r="D154" i="2"/>
  <c r="B154" i="2" s="1"/>
  <c r="C154" i="2" s="1"/>
  <c r="D153" i="2"/>
  <c r="B153" i="2" s="1"/>
  <c r="D152" i="2"/>
  <c r="B152" i="2" s="1"/>
  <c r="D151" i="2"/>
  <c r="B151" i="2" s="1"/>
  <c r="D150" i="2"/>
  <c r="B150" i="2" s="1"/>
  <c r="C150" i="2" s="1"/>
  <c r="D149" i="2"/>
  <c r="B149" i="2" s="1"/>
  <c r="D148" i="2"/>
  <c r="B148" i="2" s="1"/>
  <c r="G147" i="2"/>
  <c r="D147" i="2"/>
  <c r="B147" i="2" s="1"/>
  <c r="C147" i="2" s="1"/>
  <c r="G146" i="2"/>
  <c r="D146" i="2"/>
  <c r="B146" i="2" s="1"/>
  <c r="G145" i="2"/>
  <c r="D145" i="2"/>
  <c r="B145" i="2" s="1"/>
  <c r="G144" i="2"/>
  <c r="D144" i="2"/>
  <c r="B144" i="2" s="1"/>
  <c r="G143" i="2"/>
  <c r="D143" i="2"/>
  <c r="B143" i="2" s="1"/>
  <c r="C143" i="2" s="1"/>
  <c r="G142" i="2"/>
  <c r="D142" i="2"/>
  <c r="B142" i="2" s="1"/>
  <c r="G141" i="2"/>
  <c r="D141" i="2"/>
  <c r="B141" i="2" s="1"/>
  <c r="G140" i="2"/>
  <c r="D140" i="2"/>
  <c r="B140" i="2" s="1"/>
  <c r="G139" i="2"/>
  <c r="D139" i="2"/>
  <c r="B139" i="2" s="1"/>
  <c r="C139" i="2" s="1"/>
  <c r="G138" i="2"/>
  <c r="D138" i="2"/>
  <c r="B138" i="2" s="1"/>
  <c r="G137" i="2"/>
  <c r="D137" i="2"/>
  <c r="B137" i="2" s="1"/>
  <c r="G136" i="2"/>
  <c r="D136" i="2"/>
  <c r="B136" i="2" s="1"/>
  <c r="G135" i="2"/>
  <c r="D135" i="2"/>
  <c r="B135" i="2" s="1"/>
  <c r="C135" i="2" s="1"/>
  <c r="G134" i="2"/>
  <c r="D134" i="2"/>
  <c r="B134" i="2" s="1"/>
  <c r="G133" i="2"/>
  <c r="D133" i="2"/>
  <c r="B133" i="2" s="1"/>
  <c r="G132" i="2"/>
  <c r="D132" i="2"/>
  <c r="B132" i="2" s="1"/>
  <c r="G131" i="2"/>
  <c r="D131" i="2"/>
  <c r="B131" i="2" s="1"/>
  <c r="G130" i="2"/>
  <c r="D130" i="2"/>
  <c r="B130" i="2" s="1"/>
  <c r="G129" i="2"/>
  <c r="D129" i="2"/>
  <c r="B129" i="2" s="1"/>
  <c r="G128" i="2"/>
  <c r="D128" i="2"/>
  <c r="B128" i="2" s="1"/>
  <c r="G127" i="2"/>
  <c r="D127" i="2"/>
  <c r="B127" i="2" s="1"/>
  <c r="G126" i="2"/>
  <c r="D126" i="2"/>
  <c r="B126" i="2" s="1"/>
  <c r="G125" i="2"/>
  <c r="D125" i="2"/>
  <c r="B125" i="2" s="1"/>
  <c r="G124" i="2"/>
  <c r="D124" i="2"/>
  <c r="B124" i="2" s="1"/>
  <c r="G123" i="2"/>
  <c r="D123" i="2"/>
  <c r="B123" i="2" s="1"/>
  <c r="G122" i="2"/>
  <c r="D122" i="2"/>
  <c r="B122" i="2" s="1"/>
  <c r="G121" i="2"/>
  <c r="D121" i="2"/>
  <c r="B121" i="2" s="1"/>
  <c r="G120" i="2"/>
  <c r="D120" i="2"/>
  <c r="B120" i="2" s="1"/>
  <c r="G119" i="2"/>
  <c r="D119" i="2"/>
  <c r="B119" i="2" s="1"/>
  <c r="G118" i="2"/>
  <c r="D118" i="2"/>
  <c r="B118" i="2" s="1"/>
  <c r="G117" i="2"/>
  <c r="D117" i="2"/>
  <c r="B117" i="2" s="1"/>
  <c r="G116" i="2"/>
  <c r="D116" i="2"/>
  <c r="B116" i="2" s="1"/>
  <c r="G115" i="2"/>
  <c r="D115" i="2"/>
  <c r="B115" i="2" s="1"/>
  <c r="G114" i="2"/>
  <c r="D114" i="2"/>
  <c r="B114" i="2" s="1"/>
  <c r="G113" i="2"/>
  <c r="D113" i="2"/>
  <c r="B113" i="2" s="1"/>
  <c r="G112" i="2"/>
  <c r="D112" i="2"/>
  <c r="B112" i="2" s="1"/>
  <c r="G111" i="2"/>
  <c r="D111" i="2"/>
  <c r="B111" i="2" s="1"/>
  <c r="C111" i="2" s="1"/>
  <c r="G110" i="2"/>
  <c r="D110" i="2"/>
  <c r="B110" i="2" s="1"/>
  <c r="G109" i="2"/>
  <c r="D109" i="2"/>
  <c r="B109" i="2" s="1"/>
  <c r="G108" i="2"/>
  <c r="D108" i="2"/>
  <c r="B108" i="2" s="1"/>
  <c r="G107" i="2"/>
  <c r="D107" i="2"/>
  <c r="B107" i="2" s="1"/>
  <c r="C107" i="2" s="1"/>
  <c r="G106" i="2"/>
  <c r="D106" i="2"/>
  <c r="B106" i="2" s="1"/>
  <c r="G105" i="2"/>
  <c r="D105" i="2"/>
  <c r="B105" i="2" s="1"/>
  <c r="G104" i="2"/>
  <c r="D104" i="2"/>
  <c r="B104" i="2" s="1"/>
  <c r="G103" i="2"/>
  <c r="D103" i="2"/>
  <c r="B103" i="2" s="1"/>
  <c r="C103" i="2" s="1"/>
  <c r="G102" i="2"/>
  <c r="D102" i="2"/>
  <c r="B102" i="2" s="1"/>
  <c r="G101" i="2"/>
  <c r="D101" i="2"/>
  <c r="B101" i="2" s="1"/>
  <c r="G100" i="2"/>
  <c r="D100" i="2"/>
  <c r="B100" i="2" s="1"/>
  <c r="G99" i="2"/>
  <c r="D99" i="2"/>
  <c r="B99" i="2" s="1"/>
  <c r="C99" i="2" s="1"/>
  <c r="G98" i="2"/>
  <c r="D98" i="2"/>
  <c r="B98" i="2" s="1"/>
  <c r="G97" i="2"/>
  <c r="D97" i="2"/>
  <c r="B97" i="2" s="1"/>
  <c r="G96" i="2"/>
  <c r="D96" i="2"/>
  <c r="B96" i="2" s="1"/>
  <c r="G95" i="2"/>
  <c r="D95" i="2"/>
  <c r="B95" i="2" s="1"/>
  <c r="C95" i="2" s="1"/>
  <c r="G94" i="2"/>
  <c r="D94" i="2"/>
  <c r="B94" i="2" s="1"/>
  <c r="G93" i="2"/>
  <c r="D93" i="2"/>
  <c r="B93" i="2" s="1"/>
  <c r="G92" i="2"/>
  <c r="D92" i="2"/>
  <c r="B92" i="2" s="1"/>
  <c r="G91" i="2"/>
  <c r="D91" i="2"/>
  <c r="B91" i="2" s="1"/>
  <c r="C91" i="2" s="1"/>
  <c r="G90" i="2"/>
  <c r="D90" i="2"/>
  <c r="B90" i="2" s="1"/>
  <c r="G89" i="2"/>
  <c r="D89" i="2"/>
  <c r="B89" i="2" s="1"/>
  <c r="G88" i="2"/>
  <c r="D88" i="2"/>
  <c r="B88" i="2" s="1"/>
  <c r="G87" i="2"/>
  <c r="D87" i="2"/>
  <c r="B87" i="2" s="1"/>
  <c r="C87" i="2" s="1"/>
  <c r="G86" i="2"/>
  <c r="D86" i="2"/>
  <c r="B86" i="2" s="1"/>
  <c r="G85" i="2"/>
  <c r="D85" i="2"/>
  <c r="B85" i="2" s="1"/>
  <c r="G84" i="2"/>
  <c r="D84" i="2"/>
  <c r="B84" i="2" s="1"/>
  <c r="G83" i="2"/>
  <c r="D83" i="2"/>
  <c r="B83" i="2" s="1"/>
  <c r="C83" i="2" s="1"/>
  <c r="G82" i="2"/>
  <c r="D82" i="2"/>
  <c r="B82" i="2" s="1"/>
  <c r="G81" i="2"/>
  <c r="D81" i="2"/>
  <c r="B81" i="2" s="1"/>
  <c r="G80" i="2"/>
  <c r="D80" i="2"/>
  <c r="B80" i="2" s="1"/>
  <c r="G79" i="2"/>
  <c r="D79" i="2"/>
  <c r="B79" i="2" s="1"/>
  <c r="C79" i="2" s="1"/>
  <c r="G78" i="2"/>
  <c r="D78" i="2"/>
  <c r="B78" i="2" s="1"/>
  <c r="G77" i="2"/>
  <c r="D77" i="2"/>
  <c r="B77" i="2" s="1"/>
  <c r="G76" i="2"/>
  <c r="D76" i="2"/>
  <c r="B76" i="2" s="1"/>
  <c r="G75" i="2"/>
  <c r="D75" i="2"/>
  <c r="B75" i="2" s="1"/>
  <c r="C75" i="2" s="1"/>
  <c r="G74" i="2"/>
  <c r="D74" i="2"/>
  <c r="B74" i="2" s="1"/>
  <c r="G73" i="2"/>
  <c r="D73" i="2"/>
  <c r="B73" i="2" s="1"/>
  <c r="G72" i="2"/>
  <c r="D72" i="2"/>
  <c r="B72" i="2" s="1"/>
  <c r="G71" i="2"/>
  <c r="D71" i="2"/>
  <c r="B71" i="2" s="1"/>
  <c r="C71" i="2" s="1"/>
  <c r="G70" i="2"/>
  <c r="D70" i="2"/>
  <c r="B70" i="2" s="1"/>
  <c r="G69" i="2"/>
  <c r="D69" i="2"/>
  <c r="B69" i="2" s="1"/>
  <c r="G68" i="2"/>
  <c r="D68" i="2"/>
  <c r="B68" i="2" s="1"/>
  <c r="G67" i="2"/>
  <c r="D67" i="2"/>
  <c r="B67" i="2" s="1"/>
  <c r="C67" i="2" s="1"/>
  <c r="G66" i="2"/>
  <c r="D66" i="2"/>
  <c r="B66" i="2" s="1"/>
  <c r="G65" i="2"/>
  <c r="D65" i="2"/>
  <c r="B65" i="2" s="1"/>
  <c r="G64" i="2"/>
  <c r="D64" i="2"/>
  <c r="B64" i="2" s="1"/>
  <c r="G63" i="2"/>
  <c r="D63" i="2"/>
  <c r="B63" i="2" s="1"/>
  <c r="C63" i="2" s="1"/>
  <c r="G62" i="2"/>
  <c r="D62" i="2"/>
  <c r="B62" i="2" s="1"/>
  <c r="G61" i="2"/>
  <c r="D61" i="2"/>
  <c r="B61" i="2" s="1"/>
  <c r="G60" i="2"/>
  <c r="D60" i="2"/>
  <c r="B60" i="2" s="1"/>
  <c r="G59" i="2"/>
  <c r="D59" i="2"/>
  <c r="B59" i="2" s="1"/>
  <c r="C59" i="2" s="1"/>
  <c r="G58" i="2"/>
  <c r="D58" i="2"/>
  <c r="B58" i="2" s="1"/>
  <c r="G57" i="2"/>
  <c r="D57" i="2"/>
  <c r="B57" i="2" s="1"/>
  <c r="G56" i="2"/>
  <c r="D56" i="2"/>
  <c r="B56" i="2" s="1"/>
  <c r="G55" i="2"/>
  <c r="D55" i="2"/>
  <c r="B55" i="2" s="1"/>
  <c r="C55" i="2" s="1"/>
  <c r="G54" i="2"/>
  <c r="D54" i="2"/>
  <c r="B54" i="2" s="1"/>
  <c r="G53" i="2"/>
  <c r="D53" i="2"/>
  <c r="B53" i="2" s="1"/>
  <c r="G52" i="2"/>
  <c r="D52" i="2"/>
  <c r="B52" i="2" s="1"/>
  <c r="G51" i="2"/>
  <c r="D51" i="2"/>
  <c r="B51" i="2" s="1"/>
  <c r="C51" i="2" s="1"/>
  <c r="G50" i="2"/>
  <c r="D50" i="2"/>
  <c r="B50" i="2" s="1"/>
  <c r="G49" i="2"/>
  <c r="D49" i="2"/>
  <c r="B49" i="2" s="1"/>
  <c r="G48" i="2"/>
  <c r="D48" i="2"/>
  <c r="B48" i="2" s="1"/>
  <c r="G47" i="2"/>
  <c r="D47" i="2"/>
  <c r="B47" i="2" s="1"/>
  <c r="C47" i="2" s="1"/>
  <c r="G46" i="2"/>
  <c r="D46" i="2"/>
  <c r="B46" i="2" s="1"/>
  <c r="G45" i="2"/>
  <c r="D45" i="2"/>
  <c r="B45" i="2" s="1"/>
  <c r="G44" i="2"/>
  <c r="D44" i="2"/>
  <c r="B44" i="2" s="1"/>
  <c r="G43" i="2"/>
  <c r="D43" i="2"/>
  <c r="B43" i="2" s="1"/>
  <c r="C43" i="2" s="1"/>
  <c r="G42" i="2"/>
  <c r="D42" i="2"/>
  <c r="B42" i="2" s="1"/>
  <c r="G41" i="2"/>
  <c r="D41" i="2"/>
  <c r="B41" i="2" s="1"/>
  <c r="G40" i="2"/>
  <c r="D40" i="2"/>
  <c r="B40" i="2" s="1"/>
  <c r="G39" i="2"/>
  <c r="D39" i="2"/>
  <c r="B39" i="2" s="1"/>
  <c r="C39" i="2" s="1"/>
  <c r="G38" i="2"/>
  <c r="D38" i="2"/>
  <c r="B38" i="2" s="1"/>
  <c r="G37" i="2"/>
  <c r="D37" i="2"/>
  <c r="B37" i="2" s="1"/>
  <c r="G36" i="2"/>
  <c r="D36" i="2"/>
  <c r="B36" i="2" s="1"/>
  <c r="G35" i="2"/>
  <c r="D35" i="2"/>
  <c r="B35" i="2" s="1"/>
  <c r="C35" i="2" s="1"/>
  <c r="G34" i="2"/>
  <c r="D34" i="2"/>
  <c r="B34" i="2" s="1"/>
  <c r="G33" i="2"/>
  <c r="D33" i="2"/>
  <c r="B33" i="2" s="1"/>
  <c r="G32" i="2"/>
  <c r="D32" i="2"/>
  <c r="B32" i="2" s="1"/>
  <c r="G31" i="2"/>
  <c r="D31" i="2"/>
  <c r="B31" i="2" s="1"/>
  <c r="C31" i="2" s="1"/>
  <c r="G30" i="2"/>
  <c r="D30" i="2"/>
  <c r="B30" i="2" s="1"/>
  <c r="G29" i="2"/>
  <c r="D29" i="2"/>
  <c r="B29" i="2" s="1"/>
  <c r="G28" i="2"/>
  <c r="D28" i="2"/>
  <c r="B28" i="2" s="1"/>
  <c r="G27" i="2"/>
  <c r="D27" i="2"/>
  <c r="B27" i="2" s="1"/>
  <c r="C27" i="2" s="1"/>
  <c r="G26" i="2"/>
  <c r="D26" i="2"/>
  <c r="B26" i="2" s="1"/>
  <c r="G25" i="2"/>
  <c r="D25" i="2"/>
  <c r="B25" i="2" s="1"/>
  <c r="G24" i="2"/>
  <c r="D24" i="2"/>
  <c r="B24" i="2" s="1"/>
  <c r="G23" i="2"/>
  <c r="D23" i="2"/>
  <c r="B23" i="2" s="1"/>
  <c r="C23" i="2" s="1"/>
  <c r="G22" i="2"/>
  <c r="D22" i="2"/>
  <c r="B22" i="2" s="1"/>
  <c r="G21" i="2"/>
  <c r="D21" i="2"/>
  <c r="B21" i="2" s="1"/>
  <c r="G20" i="2"/>
  <c r="D20" i="2"/>
  <c r="B20" i="2" s="1"/>
  <c r="G19" i="2"/>
  <c r="D19" i="2"/>
  <c r="B19" i="2" s="1"/>
  <c r="C19" i="2" s="1"/>
  <c r="G18" i="2"/>
  <c r="D18" i="2"/>
  <c r="B18" i="2" s="1"/>
  <c r="G17" i="2"/>
  <c r="D17" i="2"/>
  <c r="B17" i="2" s="1"/>
  <c r="G16" i="2"/>
  <c r="D16" i="2"/>
  <c r="B16" i="2" s="1"/>
  <c r="G15" i="2"/>
  <c r="D15" i="2"/>
  <c r="B15" i="2" s="1"/>
  <c r="C15" i="2" s="1"/>
  <c r="G14" i="2"/>
  <c r="D14" i="2"/>
  <c r="B14" i="2" s="1"/>
  <c r="G13" i="2"/>
  <c r="D13" i="2"/>
  <c r="B13" i="2" s="1"/>
  <c r="G12" i="2"/>
  <c r="D12" i="2"/>
  <c r="B12" i="2" s="1"/>
  <c r="G11" i="2"/>
  <c r="D11" i="2"/>
  <c r="B11" i="2" s="1"/>
  <c r="C11" i="2" s="1"/>
  <c r="G10" i="2"/>
  <c r="D10" i="2"/>
  <c r="B10" i="2" s="1"/>
  <c r="C31" i="3" l="1"/>
  <c r="C51" i="3"/>
  <c r="C147" i="3"/>
  <c r="C101" i="3"/>
  <c r="C105" i="3"/>
  <c r="C109" i="3"/>
  <c r="C124" i="3"/>
  <c r="C128" i="3"/>
  <c r="C136" i="3"/>
  <c r="C34" i="3"/>
  <c r="C38" i="3"/>
  <c r="C53" i="3"/>
  <c r="C57" i="3"/>
  <c r="C61" i="3"/>
  <c r="C66" i="3"/>
  <c r="C91" i="3"/>
  <c r="C118" i="3"/>
  <c r="C122" i="3"/>
  <c r="C141" i="3"/>
  <c r="C30" i="3"/>
  <c r="C27" i="3"/>
  <c r="C42" i="3"/>
  <c r="C54" i="3"/>
  <c r="C62" i="3"/>
  <c r="C155" i="5"/>
  <c r="C16" i="5"/>
  <c r="C24" i="5"/>
  <c r="C30" i="5"/>
  <c r="C41" i="5"/>
  <c r="C52" i="5"/>
  <c r="C60" i="5"/>
  <c r="C63" i="5"/>
  <c r="C71" i="5"/>
  <c r="C79" i="5"/>
  <c r="C87" i="5"/>
  <c r="C95" i="5"/>
  <c r="C103" i="5"/>
  <c r="C111" i="5"/>
  <c r="C119" i="5"/>
  <c r="C127" i="5"/>
  <c r="C135" i="5"/>
  <c r="C143" i="5"/>
  <c r="C151" i="5"/>
  <c r="C10" i="5"/>
  <c r="C9" i="5"/>
  <c r="C15" i="5"/>
  <c r="C23" i="5"/>
  <c r="C29" i="5"/>
  <c r="C40" i="5"/>
  <c r="C48" i="5"/>
  <c r="C51" i="5"/>
  <c r="C59" i="5"/>
  <c r="C70" i="5"/>
  <c r="C78" i="5"/>
  <c r="C86" i="5"/>
  <c r="C94" i="5"/>
  <c r="C102" i="5"/>
  <c r="C110" i="5"/>
  <c r="C118" i="5"/>
  <c r="C126" i="5"/>
  <c r="C134" i="5"/>
  <c r="C142" i="5"/>
  <c r="C150" i="5"/>
  <c r="C158" i="5"/>
  <c r="C27" i="5"/>
  <c r="C35" i="5"/>
  <c r="C46" i="5"/>
  <c r="C57" i="5"/>
  <c r="C68" i="5"/>
  <c r="C76" i="5"/>
  <c r="C84" i="5"/>
  <c r="C92" i="5"/>
  <c r="C100" i="5"/>
  <c r="C108" i="5"/>
  <c r="C116" i="5"/>
  <c r="C124" i="5"/>
  <c r="C132" i="5"/>
  <c r="C140" i="5"/>
  <c r="C148" i="5"/>
  <c r="C156" i="5"/>
  <c r="C12" i="5"/>
  <c r="C19" i="5"/>
  <c r="C33" i="5"/>
  <c r="C44" i="5"/>
  <c r="C55" i="5"/>
  <c r="C66" i="5"/>
  <c r="C74" i="5"/>
  <c r="C82" i="5"/>
  <c r="C90" i="5"/>
  <c r="C98" i="5"/>
  <c r="C106" i="5"/>
  <c r="C114" i="5"/>
  <c r="C122" i="5"/>
  <c r="C130" i="5"/>
  <c r="C138" i="5"/>
  <c r="C146" i="5"/>
  <c r="C154" i="5"/>
  <c r="D14" i="5"/>
  <c r="B14" i="5" s="1"/>
  <c r="C14" i="5" s="1"/>
  <c r="C119" i="4"/>
  <c r="C11" i="4"/>
  <c r="C19" i="4"/>
  <c r="C27" i="4"/>
  <c r="C35" i="4"/>
  <c r="C43" i="4"/>
  <c r="C51" i="4"/>
  <c r="C59" i="4"/>
  <c r="C67" i="4"/>
  <c r="C75" i="4"/>
  <c r="C83" i="4"/>
  <c r="C113" i="4"/>
  <c r="C14" i="4"/>
  <c r="C22" i="4"/>
  <c r="C30" i="4"/>
  <c r="C38" i="4"/>
  <c r="C46" i="4"/>
  <c r="C54" i="4"/>
  <c r="C62" i="4"/>
  <c r="C70" i="4"/>
  <c r="C78" i="4"/>
  <c r="C86" i="4"/>
  <c r="C94" i="4"/>
  <c r="C102" i="4"/>
  <c r="C110" i="4"/>
  <c r="C117" i="4"/>
  <c r="C18" i="4"/>
  <c r="C26" i="4"/>
  <c r="C34" i="4"/>
  <c r="C42" i="4"/>
  <c r="C50" i="4"/>
  <c r="C58" i="4"/>
  <c r="C66" i="4"/>
  <c r="C74" i="4"/>
  <c r="C82" i="4"/>
  <c r="C90" i="4"/>
  <c r="C98" i="4"/>
  <c r="C106" i="4"/>
  <c r="D127" i="4"/>
  <c r="H115" i="4"/>
  <c r="C16" i="4"/>
  <c r="C24" i="4"/>
  <c r="C32" i="4"/>
  <c r="C40" i="4"/>
  <c r="C48" i="4"/>
  <c r="C56" i="4"/>
  <c r="C64" i="4"/>
  <c r="C72" i="4"/>
  <c r="C80" i="4"/>
  <c r="C88" i="4"/>
  <c r="C96" i="4"/>
  <c r="C104" i="4"/>
  <c r="C112" i="4"/>
  <c r="D131" i="4"/>
  <c r="B131" i="4" s="1"/>
  <c r="H119" i="4"/>
  <c r="D135" i="4"/>
  <c r="H123" i="4"/>
  <c r="C91" i="4"/>
  <c r="C99" i="4"/>
  <c r="C107" i="4"/>
  <c r="D124" i="4"/>
  <c r="B124" i="4" s="1"/>
  <c r="H112" i="4"/>
  <c r="D128" i="4"/>
  <c r="H116" i="4"/>
  <c r="D132" i="4"/>
  <c r="B132" i="4" s="1"/>
  <c r="H120" i="4"/>
  <c r="C121" i="4"/>
  <c r="D125" i="4"/>
  <c r="B125" i="4" s="1"/>
  <c r="H113" i="4"/>
  <c r="D129" i="4"/>
  <c r="B129" i="4" s="1"/>
  <c r="H117" i="4"/>
  <c r="D133" i="4"/>
  <c r="H121" i="4"/>
  <c r="C12" i="4"/>
  <c r="C20" i="4"/>
  <c r="C28" i="4"/>
  <c r="C36" i="4"/>
  <c r="C44" i="4"/>
  <c r="C52" i="4"/>
  <c r="C60" i="4"/>
  <c r="C68" i="4"/>
  <c r="C76" i="4"/>
  <c r="C84" i="4"/>
  <c r="C92" i="4"/>
  <c r="C100" i="4"/>
  <c r="C108" i="4"/>
  <c r="C15" i="4"/>
  <c r="C23" i="4"/>
  <c r="C31" i="4"/>
  <c r="C39" i="4"/>
  <c r="C47" i="4"/>
  <c r="C55" i="4"/>
  <c r="C63" i="4"/>
  <c r="C71" i="4"/>
  <c r="C79" i="4"/>
  <c r="C87" i="4"/>
  <c r="C95" i="4"/>
  <c r="C103" i="4"/>
  <c r="C111" i="4"/>
  <c r="D126" i="4"/>
  <c r="B126" i="4" s="1"/>
  <c r="H114" i="4"/>
  <c r="D130" i="4"/>
  <c r="H118" i="4"/>
  <c r="D134" i="4"/>
  <c r="B134" i="4" s="1"/>
  <c r="H122" i="4"/>
  <c r="C10" i="4"/>
  <c r="C9" i="4"/>
  <c r="C10" i="6"/>
  <c r="C9" i="6"/>
  <c r="C19" i="6"/>
  <c r="C23" i="6"/>
  <c r="C27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3" i="6"/>
  <c r="C107" i="6"/>
  <c r="C111" i="6"/>
  <c r="C115" i="6"/>
  <c r="C119" i="6"/>
  <c r="C123" i="6"/>
  <c r="C127" i="6"/>
  <c r="C131" i="6"/>
  <c r="C135" i="6"/>
  <c r="C139" i="6"/>
  <c r="C143" i="6"/>
  <c r="C11" i="6"/>
  <c r="C15" i="6"/>
  <c r="C155" i="6"/>
  <c r="C16" i="6"/>
  <c r="C21" i="6"/>
  <c r="C25" i="6"/>
  <c r="C29" i="6"/>
  <c r="C33" i="6"/>
  <c r="C37" i="6"/>
  <c r="C41" i="6"/>
  <c r="C45" i="6"/>
  <c r="C49" i="6"/>
  <c r="C53" i="6"/>
  <c r="C57" i="6"/>
  <c r="C61" i="6"/>
  <c r="C65" i="6"/>
  <c r="C69" i="6"/>
  <c r="C73" i="6"/>
  <c r="C77" i="6"/>
  <c r="C81" i="6"/>
  <c r="C85" i="6"/>
  <c r="C89" i="6"/>
  <c r="C93" i="6"/>
  <c r="C97" i="6"/>
  <c r="C101" i="6"/>
  <c r="C105" i="6"/>
  <c r="C109" i="6"/>
  <c r="C113" i="6"/>
  <c r="C117" i="6"/>
  <c r="C121" i="6"/>
  <c r="C125" i="6"/>
  <c r="C129" i="6"/>
  <c r="C133" i="6"/>
  <c r="C137" i="6"/>
  <c r="C141" i="6"/>
  <c r="C145" i="6"/>
  <c r="C13" i="6"/>
  <c r="C151" i="6"/>
  <c r="C120" i="2"/>
  <c r="C124" i="2"/>
  <c r="C128" i="2"/>
  <c r="C132" i="2"/>
  <c r="C136" i="2"/>
  <c r="C140" i="2"/>
  <c r="C151" i="2"/>
  <c r="C115" i="2"/>
  <c r="C155" i="2"/>
  <c r="C146" i="2"/>
  <c r="C152" i="2"/>
  <c r="C119" i="2"/>
  <c r="C123" i="2"/>
  <c r="C127" i="2"/>
  <c r="C131" i="2"/>
  <c r="C80" i="2"/>
  <c r="C84" i="2"/>
  <c r="C88" i="2"/>
  <c r="C92" i="2"/>
  <c r="C96" i="2"/>
  <c r="C100" i="2"/>
  <c r="C104" i="2"/>
  <c r="C108" i="2"/>
  <c r="C112" i="2"/>
  <c r="C116" i="2"/>
  <c r="C144" i="2"/>
  <c r="C76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0" i="2"/>
  <c r="C9" i="2"/>
  <c r="C18" i="2"/>
  <c r="C26" i="2"/>
  <c r="C34" i="2"/>
  <c r="C42" i="2"/>
  <c r="C50" i="2"/>
  <c r="C54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" i="2"/>
  <c r="C22" i="2"/>
  <c r="C30" i="2"/>
  <c r="C38" i="2"/>
  <c r="C46" i="2"/>
  <c r="C58" i="2"/>
  <c r="C12" i="2"/>
  <c r="C20" i="2"/>
  <c r="C28" i="2"/>
  <c r="C36" i="2"/>
  <c r="C44" i="2"/>
  <c r="C52" i="2"/>
  <c r="C60" i="2"/>
  <c r="C64" i="2"/>
  <c r="C72" i="2"/>
  <c r="C148" i="2"/>
  <c r="C16" i="2"/>
  <c r="C24" i="2"/>
  <c r="C32" i="2"/>
  <c r="C40" i="2"/>
  <c r="C48" i="2"/>
  <c r="C56" i="2"/>
  <c r="C68" i="2"/>
  <c r="C157" i="2"/>
  <c r="D16" i="3"/>
  <c r="B16" i="3" s="1"/>
  <c r="C16" i="3" s="1"/>
  <c r="F4" i="3"/>
  <c r="D17" i="3"/>
  <c r="B17" i="3" s="1"/>
  <c r="F5" i="3"/>
  <c r="D19" i="3"/>
  <c r="B19" i="3" s="1"/>
  <c r="F7" i="3"/>
  <c r="F14" i="5"/>
  <c r="F107" i="3"/>
  <c r="F127" i="3"/>
  <c r="F88" i="3"/>
  <c r="F95" i="3"/>
  <c r="D107" i="3"/>
  <c r="B107" i="3" s="1"/>
  <c r="D21" i="3"/>
  <c r="B21" i="3" s="1"/>
  <c r="F9" i="3"/>
  <c r="F126" i="3"/>
  <c r="F130" i="3"/>
  <c r="F32" i="3"/>
  <c r="F10" i="3"/>
  <c r="F11" i="3"/>
  <c r="F108" i="3"/>
  <c r="G136" i="4"/>
  <c r="G147" i="4"/>
  <c r="G144" i="4"/>
  <c r="H63" i="3"/>
  <c r="E74" i="3"/>
  <c r="D74" i="3" s="1"/>
  <c r="B74" i="3" s="1"/>
  <c r="C74" i="3" s="1"/>
  <c r="D100" i="3"/>
  <c r="B100" i="3" s="1"/>
  <c r="C100" i="3" s="1"/>
  <c r="F100" i="3"/>
  <c r="G141" i="4"/>
  <c r="H129" i="4" s="1"/>
  <c r="G138" i="4"/>
  <c r="D10" i="3"/>
  <c r="B10" i="3" s="1"/>
  <c r="F33" i="3"/>
  <c r="G142" i="4"/>
  <c r="H130" i="4" s="1"/>
  <c r="G139" i="4"/>
  <c r="G146" i="4"/>
  <c r="H134" i="4" s="1"/>
  <c r="F133" i="3"/>
  <c r="F13" i="3"/>
  <c r="F105" i="3"/>
  <c r="D26" i="5"/>
  <c r="B26" i="5" s="1"/>
  <c r="C26" i="5" s="1"/>
  <c r="F63" i="3"/>
  <c r="D62" i="5"/>
  <c r="B62" i="5" s="1"/>
  <c r="C62" i="5" s="1"/>
  <c r="F14" i="3"/>
  <c r="F20" i="3"/>
  <c r="F23" i="3"/>
  <c r="D108" i="3"/>
  <c r="B108" i="3" s="1"/>
  <c r="C108" i="3" s="1"/>
  <c r="F140" i="3"/>
  <c r="G145" i="4"/>
  <c r="F104" i="3"/>
  <c r="F50" i="5"/>
  <c r="F83" i="3"/>
  <c r="F37" i="3"/>
  <c r="F59" i="3"/>
  <c r="D126" i="3"/>
  <c r="B126" i="3" s="1"/>
  <c r="D145" i="3"/>
  <c r="B145" i="3" s="1"/>
  <c r="C144" i="3" s="1"/>
  <c r="G143" i="4"/>
  <c r="H131" i="4" s="1"/>
  <c r="G137" i="4"/>
  <c r="H125" i="4" s="1"/>
  <c r="F26" i="5"/>
  <c r="B17" i="6"/>
  <c r="C17" i="6" s="1"/>
  <c r="F38" i="5"/>
  <c r="D50" i="5"/>
  <c r="B50" i="5" s="1"/>
  <c r="C50" i="5" s="1"/>
  <c r="B38" i="5"/>
  <c r="C38" i="5" s="1"/>
  <c r="H14" i="5"/>
  <c r="B21" i="5"/>
  <c r="C21" i="5" s="1"/>
  <c r="B32" i="5"/>
  <c r="C32" i="5" s="1"/>
  <c r="B43" i="5"/>
  <c r="C43" i="5" s="1"/>
  <c r="B54" i="5"/>
  <c r="C54" i="5" s="1"/>
  <c r="B65" i="5"/>
  <c r="C65" i="5" s="1"/>
  <c r="B73" i="5"/>
  <c r="C73" i="5" s="1"/>
  <c r="B81" i="5"/>
  <c r="C81" i="5" s="1"/>
  <c r="B89" i="5"/>
  <c r="C89" i="5" s="1"/>
  <c r="B97" i="5"/>
  <c r="C97" i="5" s="1"/>
  <c r="B105" i="5"/>
  <c r="C105" i="5" s="1"/>
  <c r="B113" i="5"/>
  <c r="C113" i="5" s="1"/>
  <c r="B121" i="5"/>
  <c r="C121" i="5" s="1"/>
  <c r="B129" i="5"/>
  <c r="C129" i="5" s="1"/>
  <c r="B137" i="5"/>
  <c r="C137" i="5" s="1"/>
  <c r="B145" i="5"/>
  <c r="C145" i="5" s="1"/>
  <c r="B153" i="5"/>
  <c r="C153" i="5" s="1"/>
  <c r="H15" i="5"/>
  <c r="B133" i="4"/>
  <c r="B128" i="4"/>
  <c r="G140" i="4"/>
  <c r="H128" i="4" s="1"/>
  <c r="F34" i="3"/>
  <c r="F38" i="3"/>
  <c r="F76" i="3"/>
  <c r="F79" i="3"/>
  <c r="F82" i="3"/>
  <c r="F98" i="3"/>
  <c r="F136" i="3"/>
  <c r="D11" i="3"/>
  <c r="B11" i="3" s="1"/>
  <c r="C11" i="3" s="1"/>
  <c r="D13" i="3"/>
  <c r="B13" i="3" s="1"/>
  <c r="C13" i="3" s="1"/>
  <c r="D20" i="3"/>
  <c r="B20" i="3" s="1"/>
  <c r="C20" i="3" s="1"/>
  <c r="F36" i="3"/>
  <c r="F57" i="3"/>
  <c r="F90" i="3"/>
  <c r="F103" i="3"/>
  <c r="F115" i="3"/>
  <c r="D127" i="3"/>
  <c r="B127" i="3" s="1"/>
  <c r="C127" i="3" s="1"/>
  <c r="D158" i="3"/>
  <c r="B158" i="3" s="1"/>
  <c r="C158" i="3" s="1"/>
  <c r="F50" i="3"/>
  <c r="F101" i="3"/>
  <c r="F113" i="3"/>
  <c r="F132" i="3"/>
  <c r="F125" i="3"/>
  <c r="F121" i="3"/>
  <c r="F48" i="3"/>
  <c r="F78" i="3"/>
  <c r="F42" i="3"/>
  <c r="H88" i="3"/>
  <c r="F30" i="3"/>
  <c r="F53" i="3"/>
  <c r="F94" i="3"/>
  <c r="F19" i="3"/>
  <c r="F61" i="3"/>
  <c r="F128" i="3"/>
  <c r="F129" i="3"/>
  <c r="F144" i="3"/>
  <c r="F86" i="3"/>
  <c r="F46" i="3"/>
  <c r="D59" i="3"/>
  <c r="B59" i="3" s="1"/>
  <c r="F52" i="3"/>
  <c r="D79" i="3"/>
  <c r="B79" i="3" s="1"/>
  <c r="D95" i="3"/>
  <c r="B95" i="3" s="1"/>
  <c r="C95" i="3" s="1"/>
  <c r="F109" i="3"/>
  <c r="F117" i="3"/>
  <c r="F124" i="3"/>
  <c r="B28" i="3"/>
  <c r="B55" i="3"/>
  <c r="B70" i="3"/>
  <c r="C70" i="3" s="1"/>
  <c r="D41" i="3"/>
  <c r="F41" i="3"/>
  <c r="F35" i="3"/>
  <c r="F47" i="3"/>
  <c r="B76" i="3"/>
  <c r="D93" i="3"/>
  <c r="F93" i="3"/>
  <c r="B14" i="3"/>
  <c r="C14" i="3" s="1"/>
  <c r="D18" i="3"/>
  <c r="F18" i="3"/>
  <c r="F28" i="3"/>
  <c r="F31" i="3"/>
  <c r="F43" i="3"/>
  <c r="F67" i="3"/>
  <c r="D72" i="3"/>
  <c r="F72" i="3"/>
  <c r="D85" i="3"/>
  <c r="F73" i="3"/>
  <c r="F85" i="3"/>
  <c r="F91" i="3"/>
  <c r="F134" i="3"/>
  <c r="D22" i="3"/>
  <c r="F22" i="3"/>
  <c r="F71" i="3"/>
  <c r="F84" i="3"/>
  <c r="F102" i="3"/>
  <c r="F114" i="3"/>
  <c r="F12" i="3"/>
  <c r="F24" i="3"/>
  <c r="B52" i="3"/>
  <c r="C52" i="3" s="1"/>
  <c r="F55" i="3"/>
  <c r="F80" i="3"/>
  <c r="D89" i="3"/>
  <c r="F89" i="3"/>
  <c r="F138" i="3"/>
  <c r="D143" i="3"/>
  <c r="F143" i="3"/>
  <c r="F16" i="3"/>
  <c r="B25" i="3"/>
  <c r="B29" i="3"/>
  <c r="C29" i="3" s="1"/>
  <c r="D36" i="3"/>
  <c r="B44" i="3"/>
  <c r="B56" i="3"/>
  <c r="C56" i="3" s="1"/>
  <c r="H76" i="3"/>
  <c r="D81" i="3"/>
  <c r="F69" i="3"/>
  <c r="F81" i="3"/>
  <c r="D83" i="3"/>
  <c r="B96" i="3"/>
  <c r="F119" i="3"/>
  <c r="B137" i="3"/>
  <c r="D139" i="3"/>
  <c r="F139" i="3"/>
  <c r="B146" i="3"/>
  <c r="C146" i="3" s="1"/>
  <c r="B150" i="3"/>
  <c r="D68" i="3"/>
  <c r="F68" i="3"/>
  <c r="B104" i="3"/>
  <c r="C104" i="3" s="1"/>
  <c r="B135" i="3"/>
  <c r="C135" i="3" s="1"/>
  <c r="D120" i="3"/>
  <c r="F120" i="3"/>
  <c r="F21" i="3"/>
  <c r="F40" i="3"/>
  <c r="D49" i="3"/>
  <c r="F49" i="3"/>
  <c r="D64" i="3"/>
  <c r="F64" i="3"/>
  <c r="F54" i="3"/>
  <c r="F66" i="3"/>
  <c r="F75" i="3"/>
  <c r="F92" i="3"/>
  <c r="D116" i="3"/>
  <c r="F116" i="3"/>
  <c r="F110" i="3"/>
  <c r="F122" i="3"/>
  <c r="F131" i="3"/>
  <c r="B155" i="3"/>
  <c r="C155" i="3" s="1"/>
  <c r="B157" i="3"/>
  <c r="F58" i="3"/>
  <c r="F70" i="3"/>
  <c r="D77" i="3"/>
  <c r="F65" i="3"/>
  <c r="F77" i="3"/>
  <c r="B131" i="3"/>
  <c r="C130" i="3" s="1"/>
  <c r="F25" i="3"/>
  <c r="F29" i="3"/>
  <c r="B33" i="3"/>
  <c r="C33" i="3" s="1"/>
  <c r="F44" i="3"/>
  <c r="F56" i="3"/>
  <c r="B60" i="3"/>
  <c r="C60" i="3" s="1"/>
  <c r="B88" i="3"/>
  <c r="C87" i="3" s="1"/>
  <c r="F96" i="3"/>
  <c r="F146" i="3"/>
  <c r="F17" i="3"/>
  <c r="B24" i="3"/>
  <c r="C24" i="3" s="1"/>
  <c r="D26" i="3"/>
  <c r="F26" i="3"/>
  <c r="B37" i="3"/>
  <c r="C37" i="3" s="1"/>
  <c r="B43" i="3"/>
  <c r="D45" i="3"/>
  <c r="F45" i="3"/>
  <c r="D47" i="3"/>
  <c r="F60" i="3"/>
  <c r="H64" i="3"/>
  <c r="B80" i="3"/>
  <c r="D97" i="3"/>
  <c r="F97" i="3"/>
  <c r="D112" i="3"/>
  <c r="F112" i="3"/>
  <c r="D114" i="3"/>
  <c r="F106" i="3"/>
  <c r="F118" i="3"/>
  <c r="B138" i="3"/>
  <c r="F142" i="3"/>
  <c r="B151" i="3"/>
  <c r="C151" i="3" s="1"/>
  <c r="D153" i="3"/>
  <c r="B132" i="3"/>
  <c r="C132" i="3" s="1"/>
  <c r="D149" i="3"/>
  <c r="F137" i="3"/>
  <c r="F141" i="3"/>
  <c r="F145" i="3"/>
  <c r="C79" i="3" l="1"/>
  <c r="C12" i="3"/>
  <c r="C134" i="3"/>
  <c r="C23" i="3"/>
  <c r="C69" i="3"/>
  <c r="C150" i="3"/>
  <c r="C55" i="3"/>
  <c r="C59" i="3"/>
  <c r="C154" i="3"/>
  <c r="C99" i="3"/>
  <c r="C157" i="3"/>
  <c r="C28" i="3"/>
  <c r="C10" i="3"/>
  <c r="C9" i="3"/>
  <c r="C15" i="3"/>
  <c r="C73" i="3"/>
  <c r="C156" i="3"/>
  <c r="C145" i="3"/>
  <c r="C21" i="3"/>
  <c r="C19" i="3"/>
  <c r="C103" i="3"/>
  <c r="C78" i="3"/>
  <c r="C58" i="3"/>
  <c r="C94" i="3"/>
  <c r="C131" i="3"/>
  <c r="C126" i="3"/>
  <c r="C107" i="3"/>
  <c r="C75" i="3"/>
  <c r="C125" i="3"/>
  <c r="C32" i="3"/>
  <c r="C44" i="3"/>
  <c r="C43" i="3"/>
  <c r="C88" i="3"/>
  <c r="C137" i="3"/>
  <c r="C17" i="3"/>
  <c r="C106" i="3"/>
  <c r="C61" i="5"/>
  <c r="C25" i="5"/>
  <c r="C152" i="5"/>
  <c r="C128" i="5"/>
  <c r="C64" i="5"/>
  <c r="C120" i="5"/>
  <c r="C112" i="5"/>
  <c r="C53" i="5"/>
  <c r="C104" i="5"/>
  <c r="C42" i="5"/>
  <c r="C96" i="5"/>
  <c r="C31" i="5"/>
  <c r="C88" i="5"/>
  <c r="C20" i="5"/>
  <c r="C144" i="5"/>
  <c r="C80" i="5"/>
  <c r="C13" i="5"/>
  <c r="C37" i="5"/>
  <c r="C136" i="5"/>
  <c r="C72" i="5"/>
  <c r="C49" i="5"/>
  <c r="C133" i="4"/>
  <c r="C128" i="4"/>
  <c r="D145" i="4"/>
  <c r="D146" i="4"/>
  <c r="C132" i="4"/>
  <c r="D141" i="4"/>
  <c r="B141" i="4" s="1"/>
  <c r="H141" i="4"/>
  <c r="C125" i="4"/>
  <c r="D142" i="4"/>
  <c r="B142" i="4" s="1"/>
  <c r="D147" i="4"/>
  <c r="B147" i="4" s="1"/>
  <c r="H135" i="4"/>
  <c r="D139" i="4"/>
  <c r="C131" i="4"/>
  <c r="C124" i="4"/>
  <c r="D144" i="4"/>
  <c r="B144" i="4" s="1"/>
  <c r="C144" i="4" s="1"/>
  <c r="D136" i="4"/>
  <c r="B136" i="4" s="1"/>
  <c r="C136" i="4" s="1"/>
  <c r="H133" i="4"/>
  <c r="H124" i="4"/>
  <c r="H127" i="4"/>
  <c r="D137" i="4"/>
  <c r="B137" i="4" s="1"/>
  <c r="C137" i="4" s="1"/>
  <c r="C123" i="4"/>
  <c r="H132" i="4"/>
  <c r="D140" i="4"/>
  <c r="D143" i="4"/>
  <c r="B143" i="4" s="1"/>
  <c r="D138" i="4"/>
  <c r="B138" i="4" s="1"/>
  <c r="H126" i="4"/>
  <c r="G156" i="4"/>
  <c r="G148" i="4"/>
  <c r="G151" i="4"/>
  <c r="G159" i="4"/>
  <c r="F74" i="3"/>
  <c r="F62" i="3"/>
  <c r="G154" i="4"/>
  <c r="G149" i="4"/>
  <c r="G155" i="4"/>
  <c r="G157" i="4"/>
  <c r="B145" i="4"/>
  <c r="G158" i="4"/>
  <c r="B146" i="4"/>
  <c r="G153" i="4"/>
  <c r="G150" i="4"/>
  <c r="H13" i="5"/>
  <c r="G152" i="4"/>
  <c r="B130" i="4"/>
  <c r="C130" i="4" s="1"/>
  <c r="B135" i="4"/>
  <c r="B127" i="4"/>
  <c r="C127" i="4" s="1"/>
  <c r="B139" i="4"/>
  <c r="B112" i="3"/>
  <c r="B77" i="3"/>
  <c r="C77" i="3" s="1"/>
  <c r="B49" i="3"/>
  <c r="B22" i="3"/>
  <c r="C22" i="3" s="1"/>
  <c r="B149" i="3"/>
  <c r="B47" i="3"/>
  <c r="B26" i="3"/>
  <c r="C26" i="3" s="1"/>
  <c r="B83" i="3"/>
  <c r="B143" i="3"/>
  <c r="B41" i="3"/>
  <c r="B97" i="3"/>
  <c r="C97" i="3" s="1"/>
  <c r="B45" i="3"/>
  <c r="C45" i="3" s="1"/>
  <c r="B116" i="3"/>
  <c r="B36" i="3"/>
  <c r="B85" i="3"/>
  <c r="B93" i="3"/>
  <c r="B153" i="3"/>
  <c r="B139" i="3"/>
  <c r="C139" i="3" s="1"/>
  <c r="B81" i="3"/>
  <c r="C81" i="3" s="1"/>
  <c r="B89" i="3"/>
  <c r="C89" i="3" s="1"/>
  <c r="B114" i="3"/>
  <c r="B64" i="3"/>
  <c r="B120" i="3"/>
  <c r="B68" i="3"/>
  <c r="B72" i="3"/>
  <c r="B18" i="3"/>
  <c r="C18" i="3" s="1"/>
  <c r="C41" i="3" l="1"/>
  <c r="C40" i="3"/>
  <c r="C112" i="3"/>
  <c r="C111" i="3"/>
  <c r="C76" i="3"/>
  <c r="C143" i="3"/>
  <c r="C142" i="3"/>
  <c r="C68" i="3"/>
  <c r="C67" i="3"/>
  <c r="C96" i="3"/>
  <c r="C72" i="3"/>
  <c r="C71" i="3"/>
  <c r="C120" i="3"/>
  <c r="C119" i="3"/>
  <c r="C64" i="3"/>
  <c r="C63" i="3"/>
  <c r="C36" i="3"/>
  <c r="C35" i="3"/>
  <c r="C47" i="3"/>
  <c r="C46" i="3"/>
  <c r="C138" i="3"/>
  <c r="C153" i="3"/>
  <c r="C152" i="3"/>
  <c r="C83" i="3"/>
  <c r="C82" i="3"/>
  <c r="C85" i="3"/>
  <c r="C84" i="3"/>
  <c r="C114" i="3"/>
  <c r="C113" i="3"/>
  <c r="C149" i="3"/>
  <c r="C148" i="3"/>
  <c r="C49" i="3"/>
  <c r="C48" i="3"/>
  <c r="C93" i="3"/>
  <c r="C92" i="3"/>
  <c r="C116" i="3"/>
  <c r="C115" i="3"/>
  <c r="C25" i="3"/>
  <c r="C80" i="3"/>
  <c r="C142" i="4"/>
  <c r="D156" i="4"/>
  <c r="B156" i="4" s="1"/>
  <c r="H144" i="4"/>
  <c r="D149" i="4"/>
  <c r="H137" i="4"/>
  <c r="D153" i="4"/>
  <c r="B153" i="4" s="1"/>
  <c r="D154" i="4"/>
  <c r="B154" i="4" s="1"/>
  <c r="D150" i="4"/>
  <c r="B150" i="4" s="1"/>
  <c r="C150" i="4" s="1"/>
  <c r="H138" i="4"/>
  <c r="D158" i="4"/>
  <c r="D148" i="4"/>
  <c r="B148" i="4" s="1"/>
  <c r="D155" i="4"/>
  <c r="C138" i="4"/>
  <c r="D159" i="4"/>
  <c r="B159" i="4" s="1"/>
  <c r="D152" i="4"/>
  <c r="D157" i="4"/>
  <c r="B157" i="4" s="1"/>
  <c r="C157" i="4" s="1"/>
  <c r="D151" i="4"/>
  <c r="H136" i="4"/>
  <c r="C135" i="4"/>
  <c r="H147" i="4"/>
  <c r="H146" i="4"/>
  <c r="C145" i="4"/>
  <c r="C146" i="4"/>
  <c r="H142" i="4"/>
  <c r="H145" i="4"/>
  <c r="C134" i="4"/>
  <c r="C141" i="4"/>
  <c r="H143" i="4"/>
  <c r="H139" i="4"/>
  <c r="C143" i="4"/>
  <c r="C126" i="4"/>
  <c r="H140" i="4"/>
  <c r="C129" i="4"/>
  <c r="B158" i="4"/>
  <c r="B155" i="4"/>
  <c r="C155" i="4" s="1"/>
  <c r="B149" i="4"/>
  <c r="H12" i="5"/>
  <c r="B151" i="4"/>
  <c r="B140" i="4"/>
  <c r="C140" i="4" s="1"/>
  <c r="C153" i="4" l="1"/>
  <c r="C158" i="4"/>
  <c r="C149" i="4"/>
  <c r="C148" i="4"/>
  <c r="C139" i="4"/>
  <c r="C154" i="4"/>
  <c r="C156" i="4"/>
  <c r="C147" i="4"/>
  <c r="H11" i="5"/>
  <c r="H10" i="5"/>
  <c r="B152" i="4"/>
  <c r="C152" i="4" s="1"/>
  <c r="R12" i="9"/>
  <c r="G12" i="9" s="1"/>
  <c r="R16" i="9"/>
  <c r="R11" i="9"/>
  <c r="Q11" i="9" s="1"/>
  <c r="R14" i="9"/>
  <c r="R15" i="9"/>
  <c r="G15" i="9" s="1"/>
  <c r="R59" i="9"/>
  <c r="R65" i="9"/>
  <c r="R70" i="9"/>
  <c r="R75" i="9"/>
  <c r="R81" i="9"/>
  <c r="R86" i="9"/>
  <c r="R97" i="9"/>
  <c r="R91" i="9"/>
  <c r="R13" i="9"/>
  <c r="I13" i="9" s="1"/>
  <c r="R18" i="9"/>
  <c r="R19" i="9"/>
  <c r="R20" i="9"/>
  <c r="R21" i="9"/>
  <c r="R22" i="9"/>
  <c r="R23" i="9"/>
  <c r="R24" i="9"/>
  <c r="R25" i="9"/>
  <c r="R26" i="9"/>
  <c r="R27" i="9"/>
  <c r="R28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7" i="9"/>
  <c r="R58" i="9"/>
  <c r="R61" i="9"/>
  <c r="R62" i="9"/>
  <c r="R63" i="9"/>
  <c r="R66" i="9"/>
  <c r="R67" i="9"/>
  <c r="R69" i="9"/>
  <c r="R71" i="9"/>
  <c r="R73" i="9"/>
  <c r="R74" i="9"/>
  <c r="R77" i="9"/>
  <c r="R78" i="9"/>
  <c r="R79" i="9"/>
  <c r="R82" i="9"/>
  <c r="R83" i="9"/>
  <c r="R85" i="9"/>
  <c r="R87" i="9"/>
  <c r="R89" i="9"/>
  <c r="R90" i="9"/>
  <c r="R93" i="9"/>
  <c r="R94" i="9"/>
  <c r="R95" i="9"/>
  <c r="R56" i="9"/>
  <c r="R60" i="9"/>
  <c r="R64" i="9"/>
  <c r="R68" i="9"/>
  <c r="R72" i="9"/>
  <c r="R76" i="9"/>
  <c r="R80" i="9"/>
  <c r="R84" i="9"/>
  <c r="R88" i="9"/>
  <c r="R92" i="9"/>
  <c r="R96" i="9"/>
  <c r="R100" i="9"/>
  <c r="R104" i="9"/>
  <c r="R108" i="9"/>
  <c r="R112" i="9"/>
  <c r="R116" i="9"/>
  <c r="R120" i="9"/>
  <c r="R124" i="9"/>
  <c r="R128" i="9"/>
  <c r="R132" i="9"/>
  <c r="R136" i="9"/>
  <c r="R140" i="9"/>
  <c r="R144" i="9"/>
  <c r="R148" i="9"/>
  <c r="O148" i="9" s="1"/>
  <c r="R152" i="9"/>
  <c r="I152" i="9" s="1"/>
  <c r="R156" i="9"/>
  <c r="M156" i="9" s="1"/>
  <c r="R160" i="9"/>
  <c r="G160" i="9" s="1"/>
  <c r="R98" i="9"/>
  <c r="R99" i="9"/>
  <c r="R101" i="9"/>
  <c r="R102" i="9"/>
  <c r="R103" i="9"/>
  <c r="R105" i="9"/>
  <c r="R106" i="9"/>
  <c r="R107" i="9"/>
  <c r="R109" i="9"/>
  <c r="R110" i="9"/>
  <c r="R111" i="9"/>
  <c r="R113" i="9"/>
  <c r="R114" i="9"/>
  <c r="R115" i="9"/>
  <c r="R117" i="9"/>
  <c r="R118" i="9"/>
  <c r="R119" i="9"/>
  <c r="R121" i="9"/>
  <c r="R122" i="9"/>
  <c r="R123" i="9"/>
  <c r="R125" i="9"/>
  <c r="R126" i="9"/>
  <c r="R127" i="9"/>
  <c r="R129" i="9"/>
  <c r="R130" i="9"/>
  <c r="R131" i="9"/>
  <c r="R133" i="9"/>
  <c r="R134" i="9"/>
  <c r="R135" i="9"/>
  <c r="R137" i="9"/>
  <c r="R138" i="9"/>
  <c r="R139" i="9"/>
  <c r="R141" i="9"/>
  <c r="R142" i="9"/>
  <c r="R143" i="9"/>
  <c r="R145" i="9"/>
  <c r="R146" i="9"/>
  <c r="R147" i="9"/>
  <c r="U147" i="9" s="1"/>
  <c r="R149" i="9"/>
  <c r="I149" i="9" s="1"/>
  <c r="R150" i="9"/>
  <c r="M150" i="9" s="1"/>
  <c r="R151" i="9"/>
  <c r="M151" i="9" s="1"/>
  <c r="R153" i="9"/>
  <c r="U153" i="9" s="1"/>
  <c r="R154" i="9"/>
  <c r="M154" i="9" s="1"/>
  <c r="R155" i="9"/>
  <c r="Q155" i="9" s="1"/>
  <c r="R157" i="9"/>
  <c r="Q157" i="9" s="1"/>
  <c r="R158" i="9"/>
  <c r="Q158" i="9" s="1"/>
  <c r="R159" i="9"/>
  <c r="Q159" i="9" s="1"/>
  <c r="R17" i="9"/>
  <c r="R10" i="9"/>
  <c r="C151" i="4" l="1"/>
  <c r="M122" i="9"/>
  <c r="Q122" i="9"/>
  <c r="I122" i="9"/>
  <c r="G122" i="9"/>
  <c r="Q140" i="9"/>
  <c r="I140" i="9"/>
  <c r="G140" i="9"/>
  <c r="O78" i="9"/>
  <c r="I78" i="9"/>
  <c r="Q78" i="9"/>
  <c r="M78" i="9"/>
  <c r="K78" i="9"/>
  <c r="G78" i="9"/>
  <c r="K75" i="9"/>
  <c r="O75" i="9"/>
  <c r="I75" i="9"/>
  <c r="M75" i="9"/>
  <c r="G75" i="9"/>
  <c r="Q75" i="9"/>
  <c r="I121" i="9"/>
  <c r="M121" i="9"/>
  <c r="Q121" i="9"/>
  <c r="G121" i="9"/>
  <c r="K104" i="9"/>
  <c r="M104" i="9"/>
  <c r="I104" i="9"/>
  <c r="G104" i="9"/>
  <c r="Q104" i="9"/>
  <c r="M51" i="9"/>
  <c r="K51" i="9"/>
  <c r="Q51" i="9"/>
  <c r="O51" i="9"/>
  <c r="G51" i="9"/>
  <c r="I51" i="9"/>
  <c r="Q70" i="9"/>
  <c r="I70" i="9"/>
  <c r="O70" i="9"/>
  <c r="G70" i="9"/>
  <c r="M70" i="9"/>
  <c r="K70" i="9"/>
  <c r="M119" i="9"/>
  <c r="Q119" i="9"/>
  <c r="I119" i="9"/>
  <c r="G119" i="9"/>
  <c r="Q100" i="9"/>
  <c r="I100" i="9"/>
  <c r="G100" i="9"/>
  <c r="M100" i="9"/>
  <c r="K100" i="9"/>
  <c r="K50" i="9"/>
  <c r="O50" i="9"/>
  <c r="I50" i="9"/>
  <c r="G50" i="9"/>
  <c r="M50" i="9"/>
  <c r="Q50" i="9"/>
  <c r="M73" i="9"/>
  <c r="K73" i="9"/>
  <c r="Q73" i="9"/>
  <c r="G73" i="9"/>
  <c r="I73" i="9"/>
  <c r="O73" i="9"/>
  <c r="Q145" i="9"/>
  <c r="G145" i="9"/>
  <c r="M134" i="9"/>
  <c r="Q134" i="9"/>
  <c r="I134" i="9"/>
  <c r="G134" i="9"/>
  <c r="U123" i="9"/>
  <c r="M123" i="9"/>
  <c r="Q123" i="9"/>
  <c r="I123" i="9"/>
  <c r="G123" i="9"/>
  <c r="I113" i="9"/>
  <c r="G113" i="9"/>
  <c r="M113" i="9"/>
  <c r="Q113" i="9"/>
  <c r="U102" i="9"/>
  <c r="I102" i="9"/>
  <c r="M102" i="9"/>
  <c r="Q102" i="9"/>
  <c r="G102" i="9"/>
  <c r="K144" i="9"/>
  <c r="Q144" i="9"/>
  <c r="G144" i="9"/>
  <c r="O112" i="9"/>
  <c r="M112" i="9"/>
  <c r="I112" i="9"/>
  <c r="G112" i="9"/>
  <c r="Q112" i="9"/>
  <c r="U80" i="9"/>
  <c r="M80" i="9"/>
  <c r="K80" i="9"/>
  <c r="Q80" i="9"/>
  <c r="I80" i="9"/>
  <c r="O80" i="9"/>
  <c r="G80" i="9"/>
  <c r="U94" i="9"/>
  <c r="K94" i="9"/>
  <c r="I94" i="9"/>
  <c r="M94" i="9"/>
  <c r="G94" i="9"/>
  <c r="Q94" i="9"/>
  <c r="K79" i="9"/>
  <c r="O79" i="9"/>
  <c r="I79" i="9"/>
  <c r="M79" i="9"/>
  <c r="Q79" i="9"/>
  <c r="G79" i="9"/>
  <c r="U66" i="9"/>
  <c r="M66" i="9"/>
  <c r="O66" i="9"/>
  <c r="I66" i="9"/>
  <c r="G66" i="9"/>
  <c r="Q66" i="9"/>
  <c r="K66" i="9"/>
  <c r="M53" i="9"/>
  <c r="K53" i="9"/>
  <c r="O53" i="9"/>
  <c r="G53" i="9"/>
  <c r="I53" i="9"/>
  <c r="Q53" i="9"/>
  <c r="U45" i="9"/>
  <c r="K45" i="9"/>
  <c r="O45" i="9"/>
  <c r="I45" i="9"/>
  <c r="M45" i="9"/>
  <c r="Q45" i="9"/>
  <c r="G45" i="9"/>
  <c r="U21" i="9"/>
  <c r="M21" i="9"/>
  <c r="K21" i="9"/>
  <c r="Q21" i="9"/>
  <c r="O21" i="9"/>
  <c r="U81" i="9"/>
  <c r="M81" i="9"/>
  <c r="I81" i="9"/>
  <c r="G81" i="9"/>
  <c r="Q81" i="9"/>
  <c r="K81" i="9"/>
  <c r="O81" i="9"/>
  <c r="U16" i="9"/>
  <c r="O16" i="9"/>
  <c r="Q16" i="9"/>
  <c r="M16" i="9"/>
  <c r="Q143" i="9"/>
  <c r="G143" i="9"/>
  <c r="I101" i="9"/>
  <c r="Q101" i="9"/>
  <c r="K101" i="9"/>
  <c r="G101" i="9"/>
  <c r="M101" i="9"/>
  <c r="I93" i="9"/>
  <c r="Q93" i="9"/>
  <c r="O93" i="9"/>
  <c r="M93" i="9"/>
  <c r="G93" i="9"/>
  <c r="K93" i="9"/>
  <c r="M44" i="9"/>
  <c r="O44" i="9"/>
  <c r="I44" i="9"/>
  <c r="G44" i="9"/>
  <c r="Q44" i="9"/>
  <c r="K44" i="9"/>
  <c r="M136" i="9"/>
  <c r="I136" i="9"/>
  <c r="G136" i="9"/>
  <c r="Q136" i="9"/>
  <c r="Q77" i="9"/>
  <c r="O77" i="9"/>
  <c r="M77" i="9"/>
  <c r="K77" i="9"/>
  <c r="I77" i="9"/>
  <c r="G77" i="9"/>
  <c r="G19" i="9"/>
  <c r="O19" i="9"/>
  <c r="Q19" i="9"/>
  <c r="M19" i="9"/>
  <c r="K19" i="9"/>
  <c r="O130" i="9"/>
  <c r="M130" i="9"/>
  <c r="I130" i="9"/>
  <c r="G130" i="9"/>
  <c r="Q130" i="9"/>
  <c r="O132" i="9"/>
  <c r="Q132" i="9"/>
  <c r="I132" i="9"/>
  <c r="G132" i="9"/>
  <c r="M132" i="9"/>
  <c r="M74" i="9"/>
  <c r="O74" i="9"/>
  <c r="I74" i="9"/>
  <c r="G74" i="9"/>
  <c r="Q74" i="9"/>
  <c r="K74" i="9"/>
  <c r="K42" i="9"/>
  <c r="O42" i="9"/>
  <c r="I42" i="9"/>
  <c r="M42" i="9"/>
  <c r="Q42" i="9"/>
  <c r="G42" i="9"/>
  <c r="M65" i="9"/>
  <c r="K65" i="9"/>
  <c r="Q65" i="9"/>
  <c r="O65" i="9"/>
  <c r="G65" i="9"/>
  <c r="I65" i="9"/>
  <c r="I129" i="9"/>
  <c r="G129" i="9"/>
  <c r="M129" i="9"/>
  <c r="Q129" i="9"/>
  <c r="M128" i="9"/>
  <c r="I128" i="9"/>
  <c r="G128" i="9"/>
  <c r="Q128" i="9"/>
  <c r="U87" i="9"/>
  <c r="K87" i="9"/>
  <c r="I87" i="9"/>
  <c r="O87" i="9"/>
  <c r="M87" i="9"/>
  <c r="Q87" i="9"/>
  <c r="G87" i="9"/>
  <c r="O41" i="9"/>
  <c r="I41" i="9"/>
  <c r="Q41" i="9"/>
  <c r="K41" i="9"/>
  <c r="G41" i="9"/>
  <c r="M41" i="9"/>
  <c r="G25" i="9"/>
  <c r="M25" i="9"/>
  <c r="Q25" i="9"/>
  <c r="O25" i="9"/>
  <c r="K25" i="9"/>
  <c r="M138" i="9"/>
  <c r="I138" i="9"/>
  <c r="G138" i="9"/>
  <c r="Q138" i="9"/>
  <c r="M127" i="9"/>
  <c r="Q127" i="9"/>
  <c r="I127" i="9"/>
  <c r="G127" i="9"/>
  <c r="K117" i="9"/>
  <c r="I117" i="9"/>
  <c r="Q117" i="9"/>
  <c r="G117" i="9"/>
  <c r="M117" i="9"/>
  <c r="K106" i="9"/>
  <c r="M106" i="9"/>
  <c r="I106" i="9"/>
  <c r="Q106" i="9"/>
  <c r="G106" i="9"/>
  <c r="Q124" i="9"/>
  <c r="M124" i="9"/>
  <c r="I124" i="9"/>
  <c r="G124" i="9"/>
  <c r="Q92" i="9"/>
  <c r="M92" i="9"/>
  <c r="G92" i="9"/>
  <c r="K92" i="9"/>
  <c r="I92" i="9"/>
  <c r="O92" i="9"/>
  <c r="U60" i="9"/>
  <c r="K60" i="9"/>
  <c r="O60" i="9"/>
  <c r="I60" i="9"/>
  <c r="M60" i="9"/>
  <c r="Q60" i="9"/>
  <c r="G60" i="9"/>
  <c r="Q85" i="9"/>
  <c r="I85" i="9"/>
  <c r="O85" i="9"/>
  <c r="G85" i="9"/>
  <c r="M85" i="9"/>
  <c r="K85" i="9"/>
  <c r="O71" i="9"/>
  <c r="I71" i="9"/>
  <c r="Q71" i="9"/>
  <c r="K71" i="9"/>
  <c r="G71" i="9"/>
  <c r="M71" i="9"/>
  <c r="K57" i="9"/>
  <c r="O57" i="9"/>
  <c r="I57" i="9"/>
  <c r="M57" i="9"/>
  <c r="Q57" i="9"/>
  <c r="G57" i="9"/>
  <c r="Q48" i="9"/>
  <c r="O48" i="9"/>
  <c r="G48" i="9"/>
  <c r="M48" i="9"/>
  <c r="K48" i="9"/>
  <c r="I48" i="9"/>
  <c r="M40" i="9"/>
  <c r="Q40" i="9"/>
  <c r="G40" i="9"/>
  <c r="O40" i="9"/>
  <c r="K40" i="9"/>
  <c r="I40" i="9"/>
  <c r="M24" i="9"/>
  <c r="K24" i="9"/>
  <c r="O24" i="9"/>
  <c r="Q24" i="9"/>
  <c r="O91" i="9"/>
  <c r="M91" i="9"/>
  <c r="G91" i="9"/>
  <c r="K91" i="9"/>
  <c r="I91" i="9"/>
  <c r="Q91" i="9"/>
  <c r="M111" i="9"/>
  <c r="Q111" i="9"/>
  <c r="G111" i="9"/>
  <c r="I111" i="9"/>
  <c r="M76" i="9"/>
  <c r="K76" i="9"/>
  <c r="I76" i="9"/>
  <c r="G76" i="9"/>
  <c r="Q76" i="9"/>
  <c r="O76" i="9"/>
  <c r="M52" i="9"/>
  <c r="O52" i="9"/>
  <c r="I52" i="9"/>
  <c r="G52" i="9"/>
  <c r="Q52" i="9"/>
  <c r="K52" i="9"/>
  <c r="K20" i="9"/>
  <c r="O20" i="9"/>
  <c r="M20" i="9"/>
  <c r="Q20" i="9"/>
  <c r="M131" i="9"/>
  <c r="Q131" i="9"/>
  <c r="I131" i="9"/>
  <c r="G131" i="9"/>
  <c r="M99" i="9"/>
  <c r="Q99" i="9"/>
  <c r="G99" i="9"/>
  <c r="I99" i="9"/>
  <c r="K99" i="9"/>
  <c r="O90" i="9"/>
  <c r="M90" i="9"/>
  <c r="K90" i="9"/>
  <c r="G90" i="9"/>
  <c r="I90" i="9"/>
  <c r="Q90" i="9"/>
  <c r="M62" i="9"/>
  <c r="K62" i="9"/>
  <c r="I62" i="9"/>
  <c r="Q62" i="9"/>
  <c r="G62" i="9"/>
  <c r="O62" i="9"/>
  <c r="Q141" i="9"/>
  <c r="I141" i="9"/>
  <c r="G141" i="9"/>
  <c r="O98" i="9"/>
  <c r="M98" i="9"/>
  <c r="K98" i="9"/>
  <c r="I98" i="9"/>
  <c r="Q98" i="9"/>
  <c r="G98" i="9"/>
  <c r="M68" i="9"/>
  <c r="K68" i="9"/>
  <c r="O68" i="9"/>
  <c r="G68" i="9"/>
  <c r="I68" i="9"/>
  <c r="Q68" i="9"/>
  <c r="M61" i="9"/>
  <c r="K61" i="9"/>
  <c r="I61" i="9"/>
  <c r="Q61" i="9"/>
  <c r="G61" i="9"/>
  <c r="O61" i="9"/>
  <c r="G26" i="9"/>
  <c r="Q26" i="9"/>
  <c r="O26" i="9"/>
  <c r="M26" i="9"/>
  <c r="K26" i="9"/>
  <c r="U18" i="9"/>
  <c r="Q18" i="9"/>
  <c r="O18" i="9"/>
  <c r="M18" i="9"/>
  <c r="K18" i="9"/>
  <c r="U139" i="9"/>
  <c r="I139" i="9"/>
  <c r="G139" i="9"/>
  <c r="Q139" i="9"/>
  <c r="M107" i="9"/>
  <c r="I107" i="9"/>
  <c r="Q107" i="9"/>
  <c r="G107" i="9"/>
  <c r="O64" i="9"/>
  <c r="I64" i="9"/>
  <c r="Q64" i="9"/>
  <c r="M64" i="9"/>
  <c r="K64" i="9"/>
  <c r="G64" i="9"/>
  <c r="O49" i="9"/>
  <c r="I49" i="9"/>
  <c r="Q49" i="9"/>
  <c r="G49" i="9"/>
  <c r="M49" i="9"/>
  <c r="K49" i="9"/>
  <c r="U59" i="9"/>
  <c r="M59" i="9"/>
  <c r="O59" i="9"/>
  <c r="I59" i="9"/>
  <c r="G59" i="9"/>
  <c r="Q59" i="9"/>
  <c r="K59" i="9"/>
  <c r="I137" i="9"/>
  <c r="M137" i="9"/>
  <c r="G137" i="9"/>
  <c r="Q137" i="9"/>
  <c r="G126" i="9"/>
  <c r="M126" i="9"/>
  <c r="Q126" i="9"/>
  <c r="I126" i="9"/>
  <c r="O115" i="9"/>
  <c r="M115" i="9"/>
  <c r="Q115" i="9"/>
  <c r="G115" i="9"/>
  <c r="I115" i="9"/>
  <c r="K105" i="9"/>
  <c r="I105" i="9"/>
  <c r="M105" i="9"/>
  <c r="Q105" i="9"/>
  <c r="G105" i="9"/>
  <c r="M120" i="9"/>
  <c r="I120" i="9"/>
  <c r="G120" i="9"/>
  <c r="Q120" i="9"/>
  <c r="M88" i="9"/>
  <c r="K88" i="9"/>
  <c r="Q88" i="9"/>
  <c r="I88" i="9"/>
  <c r="O88" i="9"/>
  <c r="G88" i="9"/>
  <c r="O56" i="9"/>
  <c r="I56" i="9"/>
  <c r="Q56" i="9"/>
  <c r="K56" i="9"/>
  <c r="G56" i="9"/>
  <c r="M56" i="9"/>
  <c r="O83" i="9"/>
  <c r="M83" i="9"/>
  <c r="K83" i="9"/>
  <c r="G83" i="9"/>
  <c r="I83" i="9"/>
  <c r="Q83" i="9"/>
  <c r="M69" i="9"/>
  <c r="Q69" i="9"/>
  <c r="O69" i="9"/>
  <c r="G69" i="9"/>
  <c r="K69" i="9"/>
  <c r="I69" i="9"/>
  <c r="Q55" i="9"/>
  <c r="I55" i="9"/>
  <c r="O55" i="9"/>
  <c r="M55" i="9"/>
  <c r="K55" i="9"/>
  <c r="G55" i="9"/>
  <c r="M47" i="9"/>
  <c r="K47" i="9"/>
  <c r="I47" i="9"/>
  <c r="Q47" i="9"/>
  <c r="O47" i="9"/>
  <c r="G47" i="9"/>
  <c r="K23" i="9"/>
  <c r="O23" i="9"/>
  <c r="M23" i="9"/>
  <c r="Q23" i="9"/>
  <c r="K97" i="9"/>
  <c r="I97" i="9"/>
  <c r="M97" i="9"/>
  <c r="Q97" i="9"/>
  <c r="G97" i="9"/>
  <c r="O133" i="9"/>
  <c r="Q133" i="9"/>
  <c r="I133" i="9"/>
  <c r="G133" i="9"/>
  <c r="M133" i="9"/>
  <c r="Q108" i="9"/>
  <c r="G108" i="9"/>
  <c r="M108" i="9"/>
  <c r="I108" i="9"/>
  <c r="U63" i="9"/>
  <c r="Q63" i="9"/>
  <c r="O63" i="9"/>
  <c r="M63" i="9"/>
  <c r="K63" i="9"/>
  <c r="I63" i="9"/>
  <c r="G63" i="9"/>
  <c r="K28" i="9"/>
  <c r="O28" i="9"/>
  <c r="I28" i="9"/>
  <c r="M28" i="9"/>
  <c r="Q28" i="9"/>
  <c r="Q142" i="9"/>
  <c r="I142" i="9"/>
  <c r="G142" i="9"/>
  <c r="O110" i="9"/>
  <c r="I110" i="9"/>
  <c r="G110" i="9"/>
  <c r="M110" i="9"/>
  <c r="Q110" i="9"/>
  <c r="K72" i="9"/>
  <c r="O72" i="9"/>
  <c r="I72" i="9"/>
  <c r="M72" i="9"/>
  <c r="Q72" i="9"/>
  <c r="G72" i="9"/>
  <c r="M43" i="9"/>
  <c r="K43" i="9"/>
  <c r="Q43" i="9"/>
  <c r="I43" i="9"/>
  <c r="G43" i="9"/>
  <c r="O43" i="9"/>
  <c r="G27" i="9"/>
  <c r="O27" i="9"/>
  <c r="I27" i="9"/>
  <c r="Q27" i="9"/>
  <c r="K27" i="9"/>
  <c r="M27" i="9"/>
  <c r="I109" i="9"/>
  <c r="Q109" i="9"/>
  <c r="G109" i="9"/>
  <c r="M109" i="9"/>
  <c r="K89" i="9"/>
  <c r="I89" i="9"/>
  <c r="M89" i="9"/>
  <c r="Q89" i="9"/>
  <c r="O89" i="9"/>
  <c r="G89" i="9"/>
  <c r="M17" i="9"/>
  <c r="Q17" i="9"/>
  <c r="K17" i="9"/>
  <c r="O17" i="9"/>
  <c r="M118" i="9"/>
  <c r="Q118" i="9"/>
  <c r="I118" i="9"/>
  <c r="G118" i="9"/>
  <c r="U96" i="9"/>
  <c r="M96" i="9"/>
  <c r="I96" i="9"/>
  <c r="G96" i="9"/>
  <c r="Q96" i="9"/>
  <c r="K96" i="9"/>
  <c r="M58" i="9"/>
  <c r="K58" i="9"/>
  <c r="Q58" i="9"/>
  <c r="I58" i="9"/>
  <c r="G58" i="9"/>
  <c r="O58" i="9"/>
  <c r="K146" i="9"/>
  <c r="G146" i="9"/>
  <c r="M135" i="9"/>
  <c r="Q135" i="9"/>
  <c r="G135" i="9"/>
  <c r="I135" i="9"/>
  <c r="O125" i="9"/>
  <c r="Q125" i="9"/>
  <c r="M125" i="9"/>
  <c r="G125" i="9"/>
  <c r="I125" i="9"/>
  <c r="M114" i="9"/>
  <c r="G114" i="9"/>
  <c r="I114" i="9"/>
  <c r="Q114" i="9"/>
  <c r="K103" i="9"/>
  <c r="M103" i="9"/>
  <c r="Q103" i="9"/>
  <c r="I103" i="9"/>
  <c r="G103" i="9"/>
  <c r="K116" i="9"/>
  <c r="Q116" i="9"/>
  <c r="I116" i="9"/>
  <c r="M116" i="9"/>
  <c r="G116" i="9"/>
  <c r="O84" i="9"/>
  <c r="M84" i="9"/>
  <c r="Q84" i="9"/>
  <c r="G84" i="9"/>
  <c r="K84" i="9"/>
  <c r="I84" i="9"/>
  <c r="O95" i="9"/>
  <c r="M95" i="9"/>
  <c r="K95" i="9"/>
  <c r="Q95" i="9"/>
  <c r="I95" i="9"/>
  <c r="G95" i="9"/>
  <c r="K82" i="9"/>
  <c r="I82" i="9"/>
  <c r="O82" i="9"/>
  <c r="G82" i="9"/>
  <c r="M82" i="9"/>
  <c r="Q82" i="9"/>
  <c r="K67" i="9"/>
  <c r="O67" i="9"/>
  <c r="I67" i="9"/>
  <c r="G67" i="9"/>
  <c r="M67" i="9"/>
  <c r="Q67" i="9"/>
  <c r="M54" i="9"/>
  <c r="Q54" i="9"/>
  <c r="O54" i="9"/>
  <c r="K54" i="9"/>
  <c r="G54" i="9"/>
  <c r="I54" i="9"/>
  <c r="U46" i="9"/>
  <c r="M46" i="9"/>
  <c r="K46" i="9"/>
  <c r="I46" i="9"/>
  <c r="Q46" i="9"/>
  <c r="O46" i="9"/>
  <c r="G46" i="9"/>
  <c r="G22" i="9"/>
  <c r="M22" i="9"/>
  <c r="O22" i="9"/>
  <c r="Q22" i="9"/>
  <c r="K22" i="9"/>
  <c r="I86" i="9"/>
  <c r="Q86" i="9"/>
  <c r="O86" i="9"/>
  <c r="K86" i="9"/>
  <c r="G86" i="9"/>
  <c r="M86" i="9"/>
  <c r="U53" i="9"/>
  <c r="G10" i="9"/>
  <c r="G153" i="9"/>
  <c r="I143" i="9"/>
  <c r="G16" i="9"/>
  <c r="U79" i="9"/>
  <c r="G18" i="9"/>
  <c r="K10" i="9"/>
  <c r="O113" i="9"/>
  <c r="K158" i="9"/>
  <c r="M158" i="9"/>
  <c r="K119" i="9"/>
  <c r="K132" i="9"/>
  <c r="M142" i="9"/>
  <c r="I16" i="9"/>
  <c r="O139" i="9"/>
  <c r="M139" i="9"/>
  <c r="K139" i="9"/>
  <c r="K16" i="9"/>
  <c r="I158" i="9"/>
  <c r="O149" i="9"/>
  <c r="O150" i="9"/>
  <c r="O145" i="9"/>
  <c r="O104" i="9"/>
  <c r="K112" i="9"/>
  <c r="K154" i="9"/>
  <c r="K136" i="9"/>
  <c r="U74" i="9"/>
  <c r="M13" i="9"/>
  <c r="G13" i="9"/>
  <c r="K150" i="9"/>
  <c r="U132" i="9"/>
  <c r="G154" i="9"/>
  <c r="Q154" i="9"/>
  <c r="O136" i="9"/>
  <c r="G21" i="9"/>
  <c r="O158" i="9"/>
  <c r="O153" i="9"/>
  <c r="U112" i="9"/>
  <c r="I154" i="9"/>
  <c r="Q150" i="9"/>
  <c r="O129" i="9"/>
  <c r="K13" i="9"/>
  <c r="U83" i="9"/>
  <c r="U107" i="9"/>
  <c r="I148" i="9"/>
  <c r="O94" i="9"/>
  <c r="Q13" i="9"/>
  <c r="U58" i="9"/>
  <c r="O123" i="9"/>
  <c r="K133" i="9"/>
  <c r="K148" i="9"/>
  <c r="O13" i="9"/>
  <c r="U13" i="9"/>
  <c r="U49" i="9"/>
  <c r="O107" i="9"/>
  <c r="K123" i="9"/>
  <c r="O102" i="9"/>
  <c r="K107" i="9"/>
  <c r="O96" i="9"/>
  <c r="G148" i="9"/>
  <c r="G150" i="9"/>
  <c r="O126" i="9"/>
  <c r="K102" i="9"/>
  <c r="G152" i="9"/>
  <c r="O121" i="9"/>
  <c r="O101" i="9"/>
  <c r="Q160" i="9"/>
  <c r="U48" i="9"/>
  <c r="U104" i="9"/>
  <c r="O147" i="9"/>
  <c r="K135" i="9"/>
  <c r="K130" i="9"/>
  <c r="M148" i="9"/>
  <c r="U148" i="9"/>
  <c r="U41" i="9"/>
  <c r="O103" i="9"/>
  <c r="U76" i="9"/>
  <c r="U73" i="9"/>
  <c r="O146" i="9"/>
  <c r="I19" i="9"/>
  <c r="U64" i="9"/>
  <c r="U25" i="9"/>
  <c r="G156" i="9"/>
  <c r="K157" i="9"/>
  <c r="I146" i="9"/>
  <c r="O134" i="9"/>
  <c r="G147" i="9"/>
  <c r="I25" i="9"/>
  <c r="K134" i="9"/>
  <c r="K129" i="9"/>
  <c r="K118" i="9"/>
  <c r="K152" i="9"/>
  <c r="O144" i="9"/>
  <c r="O124" i="9"/>
  <c r="O108" i="9"/>
  <c r="I21" i="9"/>
  <c r="U129" i="9"/>
  <c r="O100" i="9"/>
  <c r="K153" i="9"/>
  <c r="O118" i="9"/>
  <c r="U10" i="9"/>
  <c r="G149" i="9"/>
  <c r="G155" i="9"/>
  <c r="I147" i="9"/>
  <c r="K113" i="9"/>
  <c r="Q148" i="9"/>
  <c r="U92" i="9"/>
  <c r="I26" i="9"/>
  <c r="U26" i="9"/>
  <c r="I159" i="9"/>
  <c r="I155" i="9"/>
  <c r="U151" i="9"/>
  <c r="I151" i="9"/>
  <c r="U143" i="9"/>
  <c r="M143" i="9"/>
  <c r="O143" i="9"/>
  <c r="U141" i="9"/>
  <c r="O141" i="9"/>
  <c r="U121" i="9"/>
  <c r="K121" i="9"/>
  <c r="O105" i="9"/>
  <c r="U101" i="9"/>
  <c r="U98" i="9"/>
  <c r="I156" i="9"/>
  <c r="U108" i="9"/>
  <c r="U88" i="9"/>
  <c r="U78" i="9"/>
  <c r="U62" i="9"/>
  <c r="U50" i="9"/>
  <c r="U44" i="9"/>
  <c r="U24" i="9"/>
  <c r="I24" i="9"/>
  <c r="U97" i="9"/>
  <c r="U155" i="9"/>
  <c r="U119" i="9"/>
  <c r="U55" i="9"/>
  <c r="U11" i="9"/>
  <c r="I11" i="9"/>
  <c r="O11" i="9"/>
  <c r="O156" i="9"/>
  <c r="U128" i="9"/>
  <c r="K120" i="9"/>
  <c r="U120" i="9"/>
  <c r="U100" i="9"/>
  <c r="U56" i="9"/>
  <c r="U90" i="9"/>
  <c r="U19" i="9"/>
  <c r="O97" i="9"/>
  <c r="U65" i="9"/>
  <c r="M11" i="9"/>
  <c r="U12" i="9"/>
  <c r="Q12" i="9"/>
  <c r="I12" i="9"/>
  <c r="K12" i="9"/>
  <c r="M12" i="9"/>
  <c r="U114" i="9"/>
  <c r="O111" i="9"/>
  <c r="U111" i="9"/>
  <c r="U140" i="9"/>
  <c r="K140" i="9"/>
  <c r="O128" i="9"/>
  <c r="U69" i="9"/>
  <c r="U43" i="9"/>
  <c r="U28" i="9"/>
  <c r="U15" i="9"/>
  <c r="O15" i="9"/>
  <c r="Q15" i="9"/>
  <c r="I15" i="9"/>
  <c r="K11" i="9"/>
  <c r="O12" i="9"/>
  <c r="U145" i="9"/>
  <c r="U137" i="9"/>
  <c r="K137" i="9"/>
  <c r="U20" i="9"/>
  <c r="I20" i="9"/>
  <c r="U61" i="9"/>
  <c r="U52" i="9"/>
  <c r="U23" i="9"/>
  <c r="I23" i="9"/>
  <c r="M15" i="9"/>
  <c r="U125" i="9"/>
  <c r="G17" i="9"/>
  <c r="U17" i="9"/>
  <c r="U93" i="9"/>
  <c r="G11" i="9"/>
  <c r="I17" i="9"/>
  <c r="O155" i="9"/>
  <c r="U131" i="9"/>
  <c r="K131" i="9"/>
  <c r="O109" i="9"/>
  <c r="U109" i="9"/>
  <c r="G20" i="9"/>
  <c r="M10" i="9"/>
  <c r="O138" i="9"/>
  <c r="U138" i="9"/>
  <c r="I160" i="9"/>
  <c r="U160" i="9"/>
  <c r="M160" i="9"/>
  <c r="Q10" i="9"/>
  <c r="K159" i="9"/>
  <c r="K155" i="9"/>
  <c r="I153" i="9"/>
  <c r="K151" i="9"/>
  <c r="M149" i="9"/>
  <c r="K147" i="9"/>
  <c r="M145" i="9"/>
  <c r="K142" i="9"/>
  <c r="U142" i="9"/>
  <c r="K141" i="9"/>
  <c r="U122" i="9"/>
  <c r="O122" i="9"/>
  <c r="K111" i="9"/>
  <c r="U99" i="9"/>
  <c r="O160" i="9"/>
  <c r="M152" i="9"/>
  <c r="O140" i="9"/>
  <c r="O120" i="9"/>
  <c r="U68" i="9"/>
  <c r="U82" i="9"/>
  <c r="U67" i="9"/>
  <c r="U57" i="9"/>
  <c r="U47" i="9"/>
  <c r="U27" i="9"/>
  <c r="I18" i="9"/>
  <c r="U75" i="9"/>
  <c r="K15" i="9"/>
  <c r="U72" i="9"/>
  <c r="U77" i="9"/>
  <c r="U71" i="9"/>
  <c r="O151" i="9"/>
  <c r="K143" i="9"/>
  <c r="G151" i="9"/>
  <c r="U157" i="9"/>
  <c r="O157" i="9"/>
  <c r="G157" i="9"/>
  <c r="Q151" i="9"/>
  <c r="Q147" i="9"/>
  <c r="U135" i="9"/>
  <c r="U115" i="9"/>
  <c r="K115" i="9"/>
  <c r="K128" i="9"/>
  <c r="G24" i="9"/>
  <c r="G23" i="9"/>
  <c r="O10" i="9"/>
  <c r="I157" i="9"/>
  <c r="M153" i="9"/>
  <c r="U146" i="9"/>
  <c r="M146" i="9"/>
  <c r="I145" i="9"/>
  <c r="K138" i="9"/>
  <c r="O135" i="9"/>
  <c r="U126" i="9"/>
  <c r="K126" i="9"/>
  <c r="K125" i="9"/>
  <c r="U106" i="9"/>
  <c r="O106" i="9"/>
  <c r="U103" i="9"/>
  <c r="O99" i="9"/>
  <c r="K160" i="9"/>
  <c r="M140" i="9"/>
  <c r="K124" i="9"/>
  <c r="U124" i="9"/>
  <c r="U89" i="9"/>
  <c r="U51" i="9"/>
  <c r="U42" i="9"/>
  <c r="U22" i="9"/>
  <c r="I22" i="9"/>
  <c r="U91" i="9"/>
  <c r="U14" i="9"/>
  <c r="K14" i="9"/>
  <c r="Q14" i="9"/>
  <c r="G14" i="9"/>
  <c r="O14" i="9"/>
  <c r="M14" i="9"/>
  <c r="U117" i="9"/>
  <c r="U86" i="9"/>
  <c r="U105" i="9"/>
  <c r="U156" i="9"/>
  <c r="K156" i="9"/>
  <c r="U159" i="9"/>
  <c r="M159" i="9"/>
  <c r="U127" i="9"/>
  <c r="O127" i="9"/>
  <c r="O114" i="9"/>
  <c r="I10" i="9"/>
  <c r="M147" i="9"/>
  <c r="M141" i="9"/>
  <c r="G159" i="9"/>
  <c r="O159" i="9"/>
  <c r="M155" i="9"/>
  <c r="Q149" i="9"/>
  <c r="U149" i="9"/>
  <c r="O131" i="9"/>
  <c r="K127" i="9"/>
  <c r="K114" i="9"/>
  <c r="U152" i="9"/>
  <c r="Q152" i="9"/>
  <c r="K108" i="9"/>
  <c r="U95" i="9"/>
  <c r="G28" i="9"/>
  <c r="U158" i="9"/>
  <c r="G158" i="9"/>
  <c r="M157" i="9"/>
  <c r="U154" i="9"/>
  <c r="O154" i="9"/>
  <c r="Q153" i="9"/>
  <c r="U150" i="9"/>
  <c r="I150" i="9"/>
  <c r="K149" i="9"/>
  <c r="Q146" i="9"/>
  <c r="K145" i="9"/>
  <c r="O142" i="9"/>
  <c r="O137" i="9"/>
  <c r="U133" i="9"/>
  <c r="U130" i="9"/>
  <c r="K122" i="9"/>
  <c r="O119" i="9"/>
  <c r="O117" i="9"/>
  <c r="K110" i="9"/>
  <c r="U110" i="9"/>
  <c r="K109" i="9"/>
  <c r="Q156" i="9"/>
  <c r="O152" i="9"/>
  <c r="U144" i="9"/>
  <c r="I144" i="9"/>
  <c r="M144" i="9"/>
  <c r="U136" i="9"/>
  <c r="O116" i="9"/>
  <c r="U116" i="9"/>
  <c r="U85" i="9"/>
  <c r="U40" i="9"/>
  <c r="U70" i="9"/>
  <c r="I14" i="9"/>
  <c r="U54" i="9"/>
  <c r="U84" i="9"/>
  <c r="U134" i="9"/>
  <c r="U118" i="9"/>
  <c r="U113" i="9"/>
  <c r="R39" i="9" l="1"/>
  <c r="K39" i="9" s="1"/>
  <c r="R38" i="9"/>
  <c r="Q38" i="9" s="1"/>
  <c r="R35" i="9"/>
  <c r="I35" i="9" s="1"/>
  <c r="R32" i="9"/>
  <c r="G32" i="9" s="1"/>
  <c r="R30" i="9"/>
  <c r="K30" i="9" s="1"/>
  <c r="R37" i="9"/>
  <c r="Q37" i="9" s="1"/>
  <c r="R36" i="9"/>
  <c r="K36" i="9" s="1"/>
  <c r="R34" i="9"/>
  <c r="G34" i="9" s="1"/>
  <c r="R31" i="9"/>
  <c r="U31" i="9" s="1"/>
  <c r="R29" i="9"/>
  <c r="R33" i="9"/>
  <c r="U33" i="9" s="1"/>
  <c r="M29" i="9" l="1"/>
  <c r="M31" i="9"/>
  <c r="O30" i="9"/>
  <c r="O36" i="9"/>
  <c r="M33" i="9"/>
  <c r="O33" i="9"/>
  <c r="O39" i="9"/>
  <c r="K32" i="9"/>
  <c r="O31" i="9"/>
  <c r="I32" i="9"/>
  <c r="K31" i="9"/>
  <c r="U34" i="9"/>
  <c r="I37" i="9"/>
  <c r="U36" i="9"/>
  <c r="U29" i="9"/>
  <c r="G38" i="9"/>
  <c r="O35" i="9"/>
  <c r="G37" i="9"/>
  <c r="K38" i="9"/>
  <c r="U30" i="9"/>
  <c r="K37" i="9"/>
  <c r="I29" i="9"/>
  <c r="M37" i="9"/>
  <c r="G29" i="9"/>
  <c r="G33" i="9"/>
  <c r="Q31" i="9"/>
  <c r="Q39" i="9"/>
  <c r="O29" i="9"/>
  <c r="I36" i="9"/>
  <c r="M35" i="9"/>
  <c r="I39" i="9"/>
  <c r="K34" i="9"/>
  <c r="I38" i="9"/>
  <c r="M30" i="9"/>
  <c r="G31" i="9"/>
  <c r="Q35" i="9"/>
  <c r="I30" i="9"/>
  <c r="U35" i="9"/>
  <c r="O34" i="9"/>
  <c r="O37" i="9"/>
  <c r="O32" i="9"/>
  <c r="O38" i="9"/>
  <c r="G36" i="9"/>
  <c r="G35" i="9"/>
  <c r="G39" i="9"/>
  <c r="I34" i="9"/>
  <c r="M38" i="9"/>
  <c r="G30" i="9"/>
  <c r="U32" i="9"/>
  <c r="U38" i="9"/>
  <c r="U37" i="9"/>
  <c r="Q30" i="9"/>
  <c r="I33" i="9"/>
  <c r="U39" i="9"/>
  <c r="M39" i="9"/>
  <c r="K29" i="9"/>
  <c r="M32" i="9"/>
  <c r="Q33" i="9"/>
  <c r="K33" i="9"/>
  <c r="Q36" i="9"/>
  <c r="I31" i="9"/>
  <c r="M36" i="9"/>
  <c r="K35" i="9"/>
  <c r="M34" i="9"/>
  <c r="Q29" i="9"/>
  <c r="Q34" i="9"/>
  <c r="Q32" i="9"/>
  <c r="R8" i="9" l="1"/>
  <c r="G8" i="9" s="1"/>
  <c r="K8" i="9" l="1"/>
  <c r="U8" i="9"/>
  <c r="O8" i="9"/>
  <c r="M8" i="9"/>
  <c r="Q8" i="9"/>
  <c r="I8" i="9"/>
</calcChain>
</file>

<file path=xl/sharedStrings.xml><?xml version="1.0" encoding="utf-8"?>
<sst xmlns="http://schemas.openxmlformats.org/spreadsheetml/2006/main" count="169" uniqueCount="76">
  <si>
    <t>供需差额</t>
  </si>
  <si>
    <t>时间</t>
    <phoneticPr fontId="1" type="noConversion"/>
  </si>
  <si>
    <t>生产量（+）</t>
    <phoneticPr fontId="1" type="noConversion"/>
  </si>
  <si>
    <t>进口量（+）</t>
    <phoneticPr fontId="1" type="noConversion"/>
  </si>
  <si>
    <t>出口量（-）</t>
    <phoneticPr fontId="1" type="noConversion"/>
  </si>
  <si>
    <t>合计</t>
    <phoneticPr fontId="1" type="noConversion"/>
  </si>
  <si>
    <t>电力行业</t>
    <phoneticPr fontId="1" type="noConversion"/>
  </si>
  <si>
    <t>电力耗煤占比</t>
    <phoneticPr fontId="1" type="noConversion"/>
  </si>
  <si>
    <t>冶金行业</t>
    <phoneticPr fontId="1" type="noConversion"/>
  </si>
  <si>
    <t>冶金耗煤占比</t>
    <phoneticPr fontId="1" type="noConversion"/>
  </si>
  <si>
    <t>化工行业</t>
    <phoneticPr fontId="1" type="noConversion"/>
  </si>
  <si>
    <t>化工耗煤占比</t>
    <phoneticPr fontId="1" type="noConversion"/>
  </si>
  <si>
    <t>建材行业</t>
    <phoneticPr fontId="1" type="noConversion"/>
  </si>
  <si>
    <t>建材耗煤占比</t>
    <phoneticPr fontId="1" type="noConversion"/>
  </si>
  <si>
    <t>供热行业</t>
    <phoneticPr fontId="1" type="noConversion"/>
  </si>
  <si>
    <t>供热耗煤占比</t>
    <phoneticPr fontId="1" type="noConversion"/>
  </si>
  <si>
    <t>其他行业</t>
    <phoneticPr fontId="1" type="noConversion"/>
  </si>
  <si>
    <t>其他耗煤占比</t>
    <phoneticPr fontId="1" type="noConversion"/>
  </si>
  <si>
    <t>全国港口库存</t>
    <phoneticPr fontId="1" type="noConversion"/>
  </si>
  <si>
    <t>初月末库存差额</t>
    <phoneticPr fontId="1" type="noConversion"/>
  </si>
  <si>
    <t>供需差额</t>
    <phoneticPr fontId="1" type="noConversion"/>
  </si>
  <si>
    <t>（万吨）</t>
  </si>
  <si>
    <t>总供给</t>
    <phoneticPr fontId="1" type="noConversion"/>
  </si>
  <si>
    <t>合计</t>
  </si>
  <si>
    <t>（万吨）</t>
    <phoneticPr fontId="1" type="noConversion"/>
  </si>
  <si>
    <t>指标</t>
    <phoneticPr fontId="1" type="noConversion"/>
  </si>
  <si>
    <t>标准煤消费量</t>
    <phoneticPr fontId="1" type="noConversion"/>
  </si>
  <si>
    <t>火力发电量（当月值）</t>
    <phoneticPr fontId="1" type="noConversion"/>
  </si>
  <si>
    <t>耗煤系数</t>
    <phoneticPr fontId="1" type="noConversion"/>
  </si>
  <si>
    <t>火力发电量同比（当月值）</t>
    <phoneticPr fontId="1" type="noConversion"/>
  </si>
  <si>
    <t>供热量（当月值）</t>
    <phoneticPr fontId="1" type="noConversion"/>
  </si>
  <si>
    <t>供热量同比（当月值）</t>
    <phoneticPr fontId="1" type="noConversion"/>
  </si>
  <si>
    <t>供热量（累计值）</t>
    <phoneticPr fontId="1" type="noConversion"/>
  </si>
  <si>
    <t>供热量同比（累计值）</t>
    <phoneticPr fontId="1" type="noConversion"/>
  </si>
  <si>
    <t>（万百万千焦）</t>
    <phoneticPr fontId="1" type="noConversion"/>
  </si>
  <si>
    <t>农用氮磷钾化肥(折纯）产量</t>
    <phoneticPr fontId="1" type="noConversion"/>
  </si>
  <si>
    <t>农用氮磷钾化肥(折纯）同比</t>
    <phoneticPr fontId="1" type="noConversion"/>
  </si>
  <si>
    <t>甲醇产量</t>
    <phoneticPr fontId="1" type="noConversion"/>
  </si>
  <si>
    <t>甲醇产量同比</t>
    <phoneticPr fontId="1" type="noConversion"/>
  </si>
  <si>
    <t>水泥产量（当月值）</t>
    <phoneticPr fontId="1" type="noConversion"/>
  </si>
  <si>
    <t>水泥产量同比（当月值）</t>
    <phoneticPr fontId="1" type="noConversion"/>
  </si>
  <si>
    <t>水泥产量（累计值）</t>
    <phoneticPr fontId="1" type="noConversion"/>
  </si>
  <si>
    <t>水泥产量同比（累计值）</t>
    <phoneticPr fontId="1" type="noConversion"/>
  </si>
  <si>
    <t>总需求</t>
    <phoneticPr fontId="1" type="noConversion"/>
  </si>
  <si>
    <t>生铁产量（当月值）</t>
    <phoneticPr fontId="1" type="noConversion"/>
  </si>
  <si>
    <t>生铁产量同比（当月值）</t>
    <phoneticPr fontId="1" type="noConversion"/>
  </si>
  <si>
    <t>（%）</t>
    <phoneticPr fontId="1" type="noConversion"/>
  </si>
  <si>
    <t>2023年</t>
    <phoneticPr fontId="1" type="noConversion"/>
  </si>
  <si>
    <t>2022年</t>
    <phoneticPr fontId="1" type="noConversion"/>
  </si>
  <si>
    <t>2021年</t>
    <phoneticPr fontId="1" type="noConversion"/>
  </si>
  <si>
    <t>电力行业消费量环比变化</t>
    <phoneticPr fontId="1" type="noConversion"/>
  </si>
  <si>
    <t>电力行业动力煤消费量</t>
    <phoneticPr fontId="1" type="noConversion"/>
  </si>
  <si>
    <t>（万千瓦时）</t>
    <phoneticPr fontId="1" type="noConversion"/>
  </si>
  <si>
    <t>冶金行业消费量环比变化</t>
    <phoneticPr fontId="1" type="noConversion"/>
  </si>
  <si>
    <t>电力行业动力煤消费表</t>
    <phoneticPr fontId="1" type="noConversion"/>
  </si>
  <si>
    <t>冶金行业动力煤消费表</t>
    <phoneticPr fontId="1" type="noConversion"/>
  </si>
  <si>
    <t>冶金行业动力煤消费量</t>
    <phoneticPr fontId="1" type="noConversion"/>
  </si>
  <si>
    <t>化工行业动力煤消费表</t>
    <phoneticPr fontId="1" type="noConversion"/>
  </si>
  <si>
    <t>化工行业动力煤消费量</t>
    <phoneticPr fontId="1" type="noConversion"/>
  </si>
  <si>
    <t>化工行业消费量环比变化</t>
    <phoneticPr fontId="1" type="noConversion"/>
  </si>
  <si>
    <t>建材行业动力煤消费表</t>
    <phoneticPr fontId="1" type="noConversion"/>
  </si>
  <si>
    <t>建材行业动力煤消费量</t>
    <phoneticPr fontId="1" type="noConversion"/>
  </si>
  <si>
    <t>建材行业消费量环比变化</t>
    <phoneticPr fontId="1" type="noConversion"/>
  </si>
  <si>
    <t>供热行业动力煤消费表</t>
    <phoneticPr fontId="1" type="noConversion"/>
  </si>
  <si>
    <t>供热行业动力煤消费量</t>
    <phoneticPr fontId="1" type="noConversion"/>
  </si>
  <si>
    <t>供热行业消费量环比变化</t>
    <phoneticPr fontId="1" type="noConversion"/>
  </si>
  <si>
    <t>2020年</t>
    <phoneticPr fontId="1" type="noConversion"/>
  </si>
  <si>
    <t>2019年</t>
    <phoneticPr fontId="1" type="noConversion"/>
  </si>
  <si>
    <t>2018年</t>
    <phoneticPr fontId="1" type="noConversion"/>
  </si>
  <si>
    <t>2017年</t>
    <phoneticPr fontId="1" type="noConversion"/>
  </si>
  <si>
    <t>2016年</t>
    <phoneticPr fontId="1" type="noConversion"/>
  </si>
  <si>
    <t>2015年</t>
    <phoneticPr fontId="1" type="noConversion"/>
  </si>
  <si>
    <t>2014年</t>
    <phoneticPr fontId="1" type="noConversion"/>
  </si>
  <si>
    <t>2013年</t>
    <phoneticPr fontId="1" type="noConversion"/>
  </si>
  <si>
    <t>2012年</t>
    <phoneticPr fontId="1" type="noConversion"/>
  </si>
  <si>
    <t>2011年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</si>
</sst>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0.00_ "/>
    <numFmt numFmtId="178" formatCode="#,##0.00_ 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indexed="8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2"/>
      <color rgb="FFFF0000"/>
      <name val="等线 (正文)"/>
      <family val="3"/>
      <charset val="134"/>
    </font>
    <font>
      <sz val="12"/>
      <color rgb="FFFF000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76" fontId="4" fillId="0" borderId="6" xfId="1" applyNumberFormat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2" fontId="3" fillId="0" borderId="0" xfId="1" applyNumberFormat="1" applyAlignment="1">
      <alignment horizontal="center" vertical="center"/>
    </xf>
    <xf numFmtId="177" fontId="6" fillId="0" borderId="0" xfId="1" applyNumberFormat="1" applyFont="1" applyAlignment="1">
      <alignment horizontal="center"/>
    </xf>
    <xf numFmtId="177" fontId="3" fillId="0" borderId="0" xfId="1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/>
    </xf>
    <xf numFmtId="178" fontId="6" fillId="2" borderId="0" xfId="1" applyNumberFormat="1" applyFont="1" applyFill="1" applyAlignment="1">
      <alignment horizontal="center"/>
    </xf>
    <xf numFmtId="178" fontId="6" fillId="0" borderId="0" xfId="1" applyNumberFormat="1" applyFont="1" applyAlignment="1">
      <alignment horizontal="center"/>
    </xf>
    <xf numFmtId="178" fontId="4" fillId="2" borderId="0" xfId="1" applyNumberFormat="1" applyFont="1" applyFill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4" fillId="5" borderId="6" xfId="1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 wrapText="1"/>
    </xf>
    <xf numFmtId="178" fontId="12" fillId="0" borderId="0" xfId="0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2">
    <cellStyle name="常规" xfId="0" builtinId="0"/>
    <cellStyle name="常规 3" xfId="1" xr:uid="{76A8EC7A-758D-3742-93FB-2AF55B6941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6A327-0FEC-48C8-87B2-CA02878D873D}">
  <dimension ref="A1:S21"/>
  <sheetViews>
    <sheetView tabSelected="1" topLeftCell="B1" zoomScale="85" zoomScaleNormal="85" workbookViewId="0">
      <selection activeCell="E38" sqref="E38"/>
    </sheetView>
  </sheetViews>
  <sheetFormatPr defaultColWidth="11" defaultRowHeight="15.75"/>
  <cols>
    <col min="1" max="1" width="19.125" customWidth="1"/>
    <col min="2" max="2" width="16.75" customWidth="1"/>
    <col min="3" max="3" width="15.875" customWidth="1"/>
    <col min="4" max="4" width="16.875" customWidth="1"/>
    <col min="5" max="5" width="15.875" customWidth="1"/>
    <col min="7" max="7" width="14.375" customWidth="1"/>
    <col min="9" max="9" width="15.375" customWidth="1"/>
    <col min="11" max="11" width="15.5" customWidth="1"/>
    <col min="12" max="12" width="10" customWidth="1"/>
    <col min="13" max="13" width="15.5" customWidth="1"/>
    <col min="15" max="15" width="14.375" customWidth="1"/>
    <col min="16" max="16" width="19.875" customWidth="1"/>
    <col min="17" max="17" width="13.875" customWidth="1"/>
    <col min="18" max="18" width="21.5" customWidth="1"/>
    <col min="19" max="19" width="19.5" customWidth="1"/>
  </cols>
  <sheetData>
    <row r="1" spans="1:19">
      <c r="A1" s="35"/>
      <c r="B1" s="36" t="s">
        <v>22</v>
      </c>
      <c r="C1" s="37"/>
      <c r="D1" s="37"/>
      <c r="E1" s="38"/>
      <c r="F1" s="42" t="s">
        <v>43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 t="s">
        <v>20</v>
      </c>
    </row>
    <row r="2" spans="1:19" ht="16.5" thickBot="1">
      <c r="A2" s="35"/>
      <c r="B2" s="39"/>
      <c r="C2" s="40"/>
      <c r="D2" s="40"/>
      <c r="E2" s="41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0"/>
    </row>
    <row r="3" spans="1:19" ht="18" customHeight="1">
      <c r="A3" s="43" t="s">
        <v>1</v>
      </c>
      <c r="B3" s="29" t="s">
        <v>2</v>
      </c>
      <c r="C3" s="29" t="s">
        <v>3</v>
      </c>
      <c r="D3" s="29" t="s">
        <v>4</v>
      </c>
      <c r="E3" s="7" t="s">
        <v>5</v>
      </c>
      <c r="F3" s="29" t="s">
        <v>6</v>
      </c>
      <c r="G3" s="29" t="s">
        <v>7</v>
      </c>
      <c r="H3" s="29" t="s">
        <v>8</v>
      </c>
      <c r="I3" s="29" t="s">
        <v>9</v>
      </c>
      <c r="J3" s="29" t="s">
        <v>10</v>
      </c>
      <c r="K3" s="29" t="s">
        <v>11</v>
      </c>
      <c r="L3" s="29" t="s">
        <v>12</v>
      </c>
      <c r="M3" s="29" t="s">
        <v>13</v>
      </c>
      <c r="N3" s="29" t="s">
        <v>14</v>
      </c>
      <c r="O3" s="29" t="s">
        <v>15</v>
      </c>
      <c r="P3" s="29" t="s">
        <v>16</v>
      </c>
      <c r="Q3" s="29" t="s">
        <v>17</v>
      </c>
      <c r="R3" s="7" t="s">
        <v>23</v>
      </c>
      <c r="S3" s="29" t="s">
        <v>0</v>
      </c>
    </row>
    <row r="4" spans="1:19" ht="16.5" thickBot="1">
      <c r="A4" s="44"/>
      <c r="B4" s="30" t="s">
        <v>24</v>
      </c>
      <c r="C4" s="30" t="s">
        <v>24</v>
      </c>
      <c r="D4" s="30" t="s">
        <v>24</v>
      </c>
      <c r="E4" s="8" t="s">
        <v>24</v>
      </c>
      <c r="F4" s="30" t="s">
        <v>24</v>
      </c>
      <c r="G4" s="30" t="s">
        <v>46</v>
      </c>
      <c r="H4" s="30" t="s">
        <v>24</v>
      </c>
      <c r="I4" s="30" t="s">
        <v>46</v>
      </c>
      <c r="J4" s="30" t="s">
        <v>24</v>
      </c>
      <c r="K4" s="30" t="s">
        <v>46</v>
      </c>
      <c r="L4" s="30" t="s">
        <v>24</v>
      </c>
      <c r="M4" s="30" t="s">
        <v>46</v>
      </c>
      <c r="N4" s="30" t="s">
        <v>24</v>
      </c>
      <c r="O4" s="30" t="s">
        <v>46</v>
      </c>
      <c r="P4" s="30" t="s">
        <v>24</v>
      </c>
      <c r="Q4" s="30" t="s">
        <v>46</v>
      </c>
      <c r="R4" s="8" t="s">
        <v>21</v>
      </c>
      <c r="S4" s="30" t="s">
        <v>21</v>
      </c>
    </row>
    <row r="5" spans="1:19">
      <c r="A5" s="5" t="s">
        <v>47</v>
      </c>
      <c r="B5" s="15">
        <v>467821.09</v>
      </c>
      <c r="C5" s="15">
        <v>35365.980000000003</v>
      </c>
      <c r="D5" s="15">
        <v>162.59</v>
      </c>
      <c r="E5" s="16">
        <f t="shared" ref="E5:E8" si="0">B5+C5-D5</f>
        <v>503024.48</v>
      </c>
      <c r="F5" s="15">
        <v>260581.1</v>
      </c>
      <c r="G5" s="15">
        <f>F5/R5*100</f>
        <v>57.660574884435931</v>
      </c>
      <c r="H5" s="15">
        <v>44110.79</v>
      </c>
      <c r="I5" s="15">
        <f>H5/R5*100</f>
        <v>9.7606983392372957</v>
      </c>
      <c r="J5" s="15">
        <v>32553.599999999999</v>
      </c>
      <c r="K5" s="15">
        <f>J5/R5*100</f>
        <v>7.2033593017988391</v>
      </c>
      <c r="L5" s="15">
        <v>41257.199999999997</v>
      </c>
      <c r="M5" s="15">
        <f>L5/R5*100</f>
        <v>9.1292648243566017</v>
      </c>
      <c r="N5" s="15">
        <v>31736.53</v>
      </c>
      <c r="O5" s="15">
        <f>N5/R5*100</f>
        <v>7.0225605949055687</v>
      </c>
      <c r="P5" s="15">
        <v>41683.26</v>
      </c>
      <c r="Q5" s="15">
        <f>P5/R5*100</f>
        <v>9.2235420552657619</v>
      </c>
      <c r="R5" s="16">
        <v>451922.48</v>
      </c>
      <c r="S5" s="15">
        <f>E5-R5</f>
        <v>51102</v>
      </c>
    </row>
    <row r="6" spans="1:19">
      <c r="A6" s="5" t="s">
        <v>48</v>
      </c>
      <c r="B6" s="17">
        <v>448625</v>
      </c>
      <c r="C6" s="15">
        <v>21839.25</v>
      </c>
      <c r="D6" s="15">
        <v>164.44</v>
      </c>
      <c r="E6" s="16">
        <f t="shared" si="0"/>
        <v>470299.81</v>
      </c>
      <c r="F6" s="15">
        <v>244377.66</v>
      </c>
      <c r="G6" s="15">
        <f t="shared" ref="G6:G17" si="1">F6/R6*100</f>
        <v>57.146217145170461</v>
      </c>
      <c r="H6" s="15">
        <v>43538.51</v>
      </c>
      <c r="I6" s="15">
        <f t="shared" ref="I6:I17" si="2">H6/R6*100</f>
        <v>10.181213563617785</v>
      </c>
      <c r="J6" s="15">
        <v>31347.67</v>
      </c>
      <c r="K6" s="15">
        <f t="shared" ref="K6:K17" si="3">J6/R6*100</f>
        <v>7.3304603899355838</v>
      </c>
      <c r="L6" s="15">
        <v>42635.75</v>
      </c>
      <c r="M6" s="15">
        <f t="shared" ref="M6:M17" si="4">L6/R6*100</f>
        <v>9.9701086737928559</v>
      </c>
      <c r="N6" s="15">
        <v>28552.37</v>
      </c>
      <c r="O6" s="15">
        <f t="shared" ref="O6:O17" si="5">N6/R6*100</f>
        <v>6.6767966271108845</v>
      </c>
      <c r="P6" s="15">
        <v>37183.800000000003</v>
      </c>
      <c r="Q6" s="15">
        <f t="shared" ref="Q6:Q17" si="6">P6/R6*100</f>
        <v>8.6952036003724302</v>
      </c>
      <c r="R6" s="16">
        <v>427635.76</v>
      </c>
      <c r="S6" s="15">
        <f t="shared" ref="S6:S17" si="7">E6-R6</f>
        <v>42664.049999999988</v>
      </c>
    </row>
    <row r="7" spans="1:19">
      <c r="A7" s="5" t="s">
        <v>49</v>
      </c>
      <c r="B7" s="17">
        <v>402615.6</v>
      </c>
      <c r="C7" s="15">
        <v>25984.14</v>
      </c>
      <c r="D7" s="15">
        <v>101.18</v>
      </c>
      <c r="E7" s="16">
        <f t="shared" si="0"/>
        <v>428498.56</v>
      </c>
      <c r="F7" s="15">
        <v>241528.53</v>
      </c>
      <c r="G7" s="15">
        <f t="shared" si="1"/>
        <v>56.469144099738109</v>
      </c>
      <c r="H7" s="15">
        <v>43252.49</v>
      </c>
      <c r="I7" s="15">
        <f t="shared" si="2"/>
        <v>10.112391651961289</v>
      </c>
      <c r="J7" s="15">
        <v>30424.880000000001</v>
      </c>
      <c r="K7" s="15">
        <f t="shared" si="3"/>
        <v>7.1133084482286222</v>
      </c>
      <c r="L7" s="15">
        <v>47255.86</v>
      </c>
      <c r="M7" s="15">
        <f t="shared" si="4"/>
        <v>11.048375808427478</v>
      </c>
      <c r="N7" s="15">
        <v>30232.34</v>
      </c>
      <c r="O7" s="15">
        <f t="shared" si="5"/>
        <v>7.0682927765605026</v>
      </c>
      <c r="P7" s="15">
        <v>35023.61</v>
      </c>
      <c r="Q7" s="15">
        <f t="shared" si="6"/>
        <v>8.1884872150839847</v>
      </c>
      <c r="R7" s="16">
        <v>427717.71</v>
      </c>
      <c r="S7" s="15">
        <f t="shared" si="7"/>
        <v>780.84999999997672</v>
      </c>
    </row>
    <row r="8" spans="1:19">
      <c r="A8" s="5" t="s">
        <v>66</v>
      </c>
      <c r="B8" s="17">
        <v>381214</v>
      </c>
      <c r="C8" s="15">
        <v>22371.119999999999</v>
      </c>
      <c r="D8" s="15">
        <v>99.96</v>
      </c>
      <c r="E8" s="16">
        <f t="shared" si="0"/>
        <v>403485.16</v>
      </c>
      <c r="F8" s="15">
        <v>219782.2</v>
      </c>
      <c r="G8" s="15">
        <f t="shared" si="1"/>
        <v>54.215137909887488</v>
      </c>
      <c r="H8" s="15">
        <v>44483.46</v>
      </c>
      <c r="I8" s="15">
        <f t="shared" si="2"/>
        <v>10.973031112660459</v>
      </c>
      <c r="J8" s="15">
        <v>27803.03</v>
      </c>
      <c r="K8" s="15">
        <f t="shared" si="3"/>
        <v>6.8583584374109412</v>
      </c>
      <c r="L8" s="15">
        <v>47445.37</v>
      </c>
      <c r="M8" s="15">
        <f t="shared" si="4"/>
        <v>11.703665163674032</v>
      </c>
      <c r="N8" s="15">
        <v>26199.8</v>
      </c>
      <c r="O8" s="15">
        <f t="shared" si="5"/>
        <v>6.4628790239221843</v>
      </c>
      <c r="P8" s="15">
        <v>39675.129999999997</v>
      </c>
      <c r="Q8" s="15">
        <f t="shared" si="6"/>
        <v>9.7869283524448942</v>
      </c>
      <c r="R8" s="16">
        <v>405388.99</v>
      </c>
      <c r="S8" s="15">
        <f t="shared" si="7"/>
        <v>-1903.8300000000163</v>
      </c>
    </row>
    <row r="9" spans="1:19">
      <c r="A9" s="5" t="s">
        <v>67</v>
      </c>
      <c r="B9" s="17">
        <v>370511.3</v>
      </c>
      <c r="C9" s="15">
        <v>21813.88</v>
      </c>
      <c r="D9" s="15">
        <v>260.81</v>
      </c>
      <c r="E9" s="16">
        <f>B9+C9-D9</f>
        <v>392064.37</v>
      </c>
      <c r="F9" s="15">
        <v>215578.6</v>
      </c>
      <c r="G9" s="15">
        <f t="shared" si="1"/>
        <v>55.258109310928852</v>
      </c>
      <c r="H9" s="15">
        <v>40891.85</v>
      </c>
      <c r="I9" s="15">
        <f t="shared" si="2"/>
        <v>10.481589161568476</v>
      </c>
      <c r="J9" s="15">
        <v>25690.95</v>
      </c>
      <c r="K9" s="15">
        <f t="shared" si="3"/>
        <v>6.5852237810321039</v>
      </c>
      <c r="L9" s="15">
        <v>46446.33</v>
      </c>
      <c r="M9" s="15">
        <f t="shared" si="4"/>
        <v>11.905339306552106</v>
      </c>
      <c r="N9" s="15">
        <v>26198.400000000001</v>
      </c>
      <c r="O9" s="15">
        <f t="shared" si="5"/>
        <v>6.715295724953398</v>
      </c>
      <c r="P9" s="15">
        <v>35324.11</v>
      </c>
      <c r="Q9" s="15">
        <f t="shared" si="6"/>
        <v>9.0544401517185609</v>
      </c>
      <c r="R9" s="16">
        <v>390130.25</v>
      </c>
      <c r="S9" s="15">
        <f t="shared" si="7"/>
        <v>1934.1199999999953</v>
      </c>
    </row>
    <row r="10" spans="1:19">
      <c r="A10" s="5" t="s">
        <v>68</v>
      </c>
      <c r="B10" s="17">
        <v>351985.5</v>
      </c>
      <c r="C10" s="15">
        <v>20697.96</v>
      </c>
      <c r="D10" s="15">
        <v>210.43</v>
      </c>
      <c r="E10" s="16">
        <f>B10+C10-D10</f>
        <v>372473.03</v>
      </c>
      <c r="F10" s="15">
        <v>207312.57</v>
      </c>
      <c r="G10" s="15">
        <f t="shared" si="1"/>
        <v>54.627204975248503</v>
      </c>
      <c r="H10" s="15">
        <v>38654.629999999997</v>
      </c>
      <c r="I10" s="15">
        <f t="shared" si="2"/>
        <v>10.185558918363656</v>
      </c>
      <c r="J10" s="15">
        <v>24513.98</v>
      </c>
      <c r="K10" s="15">
        <f t="shared" si="3"/>
        <v>6.4594742625550499</v>
      </c>
      <c r="L10" s="15">
        <v>44334.27</v>
      </c>
      <c r="M10" s="15">
        <f t="shared" si="4"/>
        <v>11.682153449344678</v>
      </c>
      <c r="N10" s="15">
        <v>27318.38</v>
      </c>
      <c r="O10" s="15">
        <f t="shared" si="5"/>
        <v>7.1984382994804852</v>
      </c>
      <c r="P10" s="15">
        <v>37370.410000000003</v>
      </c>
      <c r="Q10" s="15">
        <f t="shared" si="6"/>
        <v>9.8471648249745609</v>
      </c>
      <c r="R10" s="16">
        <v>379504.26</v>
      </c>
      <c r="S10" s="15">
        <f t="shared" si="7"/>
        <v>-7031.2299999999814</v>
      </c>
    </row>
    <row r="11" spans="1:19">
      <c r="A11" s="5" t="s">
        <v>69</v>
      </c>
      <c r="B11" s="17">
        <v>348886.3</v>
      </c>
      <c r="C11" s="15">
        <v>18837.57</v>
      </c>
      <c r="D11" s="15">
        <v>358.1</v>
      </c>
      <c r="E11" s="16">
        <f>B11+C11-D11</f>
        <v>367365.77</v>
      </c>
      <c r="F11" s="15">
        <v>194086.88</v>
      </c>
      <c r="G11" s="15">
        <f t="shared" si="1"/>
        <v>53.494761541386119</v>
      </c>
      <c r="H11" s="15">
        <v>36157.160000000003</v>
      </c>
      <c r="I11" s="15">
        <f t="shared" si="2"/>
        <v>9.9657362322159244</v>
      </c>
      <c r="J11" s="15">
        <v>21047.66</v>
      </c>
      <c r="K11" s="15">
        <f t="shared" si="3"/>
        <v>5.8012141403075299</v>
      </c>
      <c r="L11" s="15">
        <v>47781.58</v>
      </c>
      <c r="M11" s="15">
        <f t="shared" si="4"/>
        <v>13.169690955775392</v>
      </c>
      <c r="N11" s="15">
        <v>23899.48</v>
      </c>
      <c r="O11" s="15">
        <f t="shared" si="5"/>
        <v>6.5872406396719168</v>
      </c>
      <c r="P11" s="15">
        <v>39841.97</v>
      </c>
      <c r="Q11" s="15">
        <f t="shared" si="6"/>
        <v>10.981353734415531</v>
      </c>
      <c r="R11" s="16">
        <v>362814.74</v>
      </c>
      <c r="S11" s="15">
        <f t="shared" si="7"/>
        <v>4551.0300000000279</v>
      </c>
    </row>
    <row r="12" spans="1:19">
      <c r="A12" s="5" t="s">
        <v>70</v>
      </c>
      <c r="B12" s="17">
        <v>334248.18</v>
      </c>
      <c r="C12" s="15">
        <v>16999.150000000001</v>
      </c>
      <c r="D12" s="15">
        <v>388.54</v>
      </c>
      <c r="E12" s="16">
        <f t="shared" ref="E12:E17" si="8">B12+C12-D12</f>
        <v>350858.79000000004</v>
      </c>
      <c r="F12" s="15">
        <v>184575.4</v>
      </c>
      <c r="G12" s="15">
        <f t="shared" si="1"/>
        <v>54.274487017891346</v>
      </c>
      <c r="H12" s="15">
        <v>35133.589999999997</v>
      </c>
      <c r="I12" s="15">
        <f t="shared" si="2"/>
        <v>10.33104939416042</v>
      </c>
      <c r="J12" s="15">
        <v>21982.02</v>
      </c>
      <c r="K12" s="15">
        <f t="shared" si="3"/>
        <v>6.4638237767168762</v>
      </c>
      <c r="L12" s="15">
        <v>46052.25</v>
      </c>
      <c r="M12" s="15">
        <f t="shared" si="4"/>
        <v>13.541686729486631</v>
      </c>
      <c r="N12" s="15">
        <v>21597.87</v>
      </c>
      <c r="O12" s="15">
        <f t="shared" si="5"/>
        <v>6.3508642805547497</v>
      </c>
      <c r="P12" s="15">
        <v>30736.51</v>
      </c>
      <c r="Q12" s="15">
        <f t="shared" si="6"/>
        <v>9.0380858606850509</v>
      </c>
      <c r="R12" s="16">
        <v>340077.65</v>
      </c>
      <c r="S12" s="15">
        <f t="shared" si="7"/>
        <v>10781.140000000014</v>
      </c>
    </row>
    <row r="13" spans="1:19">
      <c r="A13" s="5" t="s">
        <v>71</v>
      </c>
      <c r="B13" s="17">
        <v>365144.6</v>
      </c>
      <c r="C13" s="15">
        <v>13179.49</v>
      </c>
      <c r="D13" s="15">
        <v>133.13</v>
      </c>
      <c r="E13" s="16">
        <f t="shared" si="8"/>
        <v>378190.95999999996</v>
      </c>
      <c r="F13" s="15">
        <v>176104.25</v>
      </c>
      <c r="G13" s="15">
        <f t="shared" si="1"/>
        <v>52.997513360106922</v>
      </c>
      <c r="H13" s="15">
        <v>35037.74</v>
      </c>
      <c r="I13" s="15">
        <f t="shared" si="2"/>
        <v>10.544396820394466</v>
      </c>
      <c r="J13" s="15">
        <v>21838.07</v>
      </c>
      <c r="K13" s="15">
        <f t="shared" si="3"/>
        <v>6.5720356356189589</v>
      </c>
      <c r="L13" s="15">
        <v>46886.080000000002</v>
      </c>
      <c r="M13" s="15">
        <f t="shared" si="4"/>
        <v>14.110083380742042</v>
      </c>
      <c r="N13" s="15">
        <v>19985.830000000002</v>
      </c>
      <c r="O13" s="15">
        <f t="shared" si="5"/>
        <v>6.0146151636762069</v>
      </c>
      <c r="P13" s="15">
        <v>32435.79</v>
      </c>
      <c r="Q13" s="15">
        <f t="shared" si="6"/>
        <v>9.76135563946141</v>
      </c>
      <c r="R13" s="16">
        <v>332287.76</v>
      </c>
      <c r="S13" s="15">
        <f t="shared" si="7"/>
        <v>45903.199999999953</v>
      </c>
    </row>
    <row r="14" spans="1:19">
      <c r="A14" s="5" t="s">
        <v>72</v>
      </c>
      <c r="B14" s="17">
        <v>361600</v>
      </c>
      <c r="C14" s="15">
        <v>19881.78</v>
      </c>
      <c r="D14" s="15">
        <v>260.36</v>
      </c>
      <c r="E14" s="16">
        <f t="shared" si="8"/>
        <v>381221.42000000004</v>
      </c>
      <c r="F14" s="15">
        <v>176783.68</v>
      </c>
      <c r="G14" s="15">
        <f t="shared" si="1"/>
        <v>53.232080263561663</v>
      </c>
      <c r="H14" s="15">
        <v>35682.089999999997</v>
      </c>
      <c r="I14" s="15">
        <f t="shared" si="2"/>
        <v>10.744384769293358</v>
      </c>
      <c r="J14" s="15">
        <v>18404.91</v>
      </c>
      <c r="K14" s="15">
        <f t="shared" si="3"/>
        <v>5.5419801554285364</v>
      </c>
      <c r="L14" s="15">
        <v>49310.47</v>
      </c>
      <c r="M14" s="15">
        <f t="shared" si="4"/>
        <v>14.848083809964526</v>
      </c>
      <c r="N14" s="15">
        <v>19529.830000000002</v>
      </c>
      <c r="O14" s="15">
        <f t="shared" si="5"/>
        <v>5.8807095660284618</v>
      </c>
      <c r="P14" s="15">
        <v>32388.9</v>
      </c>
      <c r="Q14" s="15">
        <f t="shared" si="6"/>
        <v>9.7527584245812307</v>
      </c>
      <c r="R14" s="16">
        <v>332099.89</v>
      </c>
      <c r="S14" s="15">
        <f t="shared" si="7"/>
        <v>49121.530000000028</v>
      </c>
    </row>
    <row r="15" spans="1:19">
      <c r="A15" s="5" t="s">
        <v>73</v>
      </c>
      <c r="B15" s="17">
        <v>358532</v>
      </c>
      <c r="C15" s="15">
        <v>21216</v>
      </c>
      <c r="D15" s="15">
        <v>378.62</v>
      </c>
      <c r="E15" s="16">
        <f t="shared" si="8"/>
        <v>379369.38</v>
      </c>
      <c r="F15" s="15">
        <v>176222.93</v>
      </c>
      <c r="G15" s="15">
        <f t="shared" si="1"/>
        <v>53.523796356487821</v>
      </c>
      <c r="H15" s="15">
        <v>35523.449999999997</v>
      </c>
      <c r="I15" s="15">
        <f t="shared" si="2"/>
        <v>10.789458010259375</v>
      </c>
      <c r="J15" s="15">
        <v>19573.97</v>
      </c>
      <c r="K15" s="15">
        <f t="shared" si="3"/>
        <v>5.9451581253813117</v>
      </c>
      <c r="L15" s="15">
        <v>48083.16</v>
      </c>
      <c r="M15" s="15">
        <f t="shared" si="4"/>
        <v>14.604190635216549</v>
      </c>
      <c r="N15" s="15">
        <v>17850.48</v>
      </c>
      <c r="O15" s="15">
        <f t="shared" si="5"/>
        <v>5.4216863627540341</v>
      </c>
      <c r="P15" s="15">
        <v>31988.2</v>
      </c>
      <c r="Q15" s="15">
        <f t="shared" si="6"/>
        <v>9.7157044353456374</v>
      </c>
      <c r="R15" s="16">
        <v>329242.21000000002</v>
      </c>
      <c r="S15" s="15">
        <f t="shared" si="7"/>
        <v>50127.169999999984</v>
      </c>
    </row>
    <row r="16" spans="1:19">
      <c r="A16" s="5" t="s">
        <v>74</v>
      </c>
      <c r="B16" s="17">
        <v>359347</v>
      </c>
      <c r="C16" s="15">
        <v>20076.87</v>
      </c>
      <c r="D16" s="15">
        <v>475.35</v>
      </c>
      <c r="E16" s="16">
        <f t="shared" si="8"/>
        <v>378948.52</v>
      </c>
      <c r="F16" s="15">
        <v>161350.78</v>
      </c>
      <c r="G16" s="15">
        <f t="shared" si="1"/>
        <v>53.114237094619519</v>
      </c>
      <c r="H16" s="15">
        <v>33066.1</v>
      </c>
      <c r="I16" s="15">
        <f t="shared" si="2"/>
        <v>10.884860148766547</v>
      </c>
      <c r="J16" s="15">
        <v>18796.759999999998</v>
      </c>
      <c r="K16" s="15">
        <f t="shared" si="3"/>
        <v>6.1876091782801446</v>
      </c>
      <c r="L16" s="15">
        <v>43867.37</v>
      </c>
      <c r="M16" s="15">
        <f t="shared" si="4"/>
        <v>14.440474913709123</v>
      </c>
      <c r="N16" s="15">
        <v>17233.61</v>
      </c>
      <c r="O16" s="15">
        <f t="shared" si="5"/>
        <v>5.6730438336660409</v>
      </c>
      <c r="P16" s="15">
        <v>29466.04</v>
      </c>
      <c r="Q16" s="15">
        <f t="shared" si="6"/>
        <v>9.6997748309586278</v>
      </c>
      <c r="R16" s="16">
        <v>303780.65999999997</v>
      </c>
      <c r="S16" s="15">
        <f t="shared" si="7"/>
        <v>75167.860000000044</v>
      </c>
    </row>
    <row r="17" spans="1:19">
      <c r="A17" s="5" t="s">
        <v>75</v>
      </c>
      <c r="B17" s="33">
        <v>350402.03</v>
      </c>
      <c r="C17" s="33">
        <v>14158.08</v>
      </c>
      <c r="D17" s="33">
        <v>686.34</v>
      </c>
      <c r="E17" s="16">
        <f t="shared" si="8"/>
        <v>363873.77</v>
      </c>
      <c r="F17" s="33">
        <v>159468.07999999999</v>
      </c>
      <c r="G17" s="15">
        <f t="shared" si="1"/>
        <v>54.292933359567122</v>
      </c>
      <c r="H17" s="33">
        <v>31730.41</v>
      </c>
      <c r="I17" s="15">
        <f t="shared" si="2"/>
        <v>10.803021116211735</v>
      </c>
      <c r="J17" s="34">
        <v>16165.76</v>
      </c>
      <c r="K17" s="15">
        <f t="shared" si="3"/>
        <v>5.5038383254301158</v>
      </c>
      <c r="L17" s="33">
        <v>41163.57</v>
      </c>
      <c r="M17" s="15">
        <f t="shared" si="4"/>
        <v>14.014660255844783</v>
      </c>
      <c r="N17" s="33">
        <v>16679.79</v>
      </c>
      <c r="O17" s="15">
        <f t="shared" si="5"/>
        <v>5.6788463680102881</v>
      </c>
      <c r="P17" s="33">
        <v>28510.33</v>
      </c>
      <c r="Q17" s="15">
        <f t="shared" si="6"/>
        <v>9.7067039795629775</v>
      </c>
      <c r="R17" s="33">
        <v>293717.93</v>
      </c>
      <c r="S17" s="15">
        <f t="shared" si="7"/>
        <v>70155.840000000026</v>
      </c>
    </row>
    <row r="18" spans="1:19">
      <c r="J18" s="10"/>
    </row>
    <row r="19" spans="1:19">
      <c r="J19" s="10"/>
      <c r="R19" s="15"/>
    </row>
    <row r="20" spans="1:19">
      <c r="J20" s="10"/>
    </row>
    <row r="21" spans="1:19">
      <c r="J21" s="10"/>
    </row>
  </sheetData>
  <mergeCells count="5">
    <mergeCell ref="A1:A2"/>
    <mergeCell ref="B1:E2"/>
    <mergeCell ref="F1:R2"/>
    <mergeCell ref="S1:S2"/>
    <mergeCell ref="A3:A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8AE9-377A-3145-AE81-09B46D8DDADD}">
  <dimension ref="A1:V165"/>
  <sheetViews>
    <sheetView zoomScale="73" zoomScaleNormal="83" workbookViewId="0">
      <pane xSplit="1" topLeftCell="C1" activePane="topRight" state="frozen"/>
      <selection pane="topRight" activeCell="D43" sqref="D43"/>
    </sheetView>
  </sheetViews>
  <sheetFormatPr defaultColWidth="11" defaultRowHeight="15.75"/>
  <cols>
    <col min="1" max="1" width="19.125" customWidth="1"/>
    <col min="2" max="2" width="16.75" customWidth="1"/>
    <col min="3" max="3" width="15.875" customWidth="1"/>
    <col min="4" max="4" width="16.875" customWidth="1"/>
    <col min="5" max="5" width="15.875" customWidth="1"/>
    <col min="7" max="7" width="14.375" customWidth="1"/>
    <col min="9" max="9" width="15.375" customWidth="1"/>
    <col min="11" max="11" width="15.5" customWidth="1"/>
    <col min="12" max="12" width="10" customWidth="1"/>
    <col min="13" max="13" width="15.5" customWidth="1"/>
    <col min="15" max="15" width="14.375" customWidth="1"/>
    <col min="16" max="16" width="19.875" customWidth="1"/>
    <col min="17" max="17" width="13.875" customWidth="1"/>
    <col min="18" max="18" width="21.5" customWidth="1"/>
    <col min="19" max="19" width="15.125" customWidth="1"/>
    <col min="20" max="20" width="19.375" customWidth="1"/>
    <col min="21" max="21" width="19.5" customWidth="1"/>
  </cols>
  <sheetData>
    <row r="1" spans="1:21" s="31" customFormat="1">
      <c r="A1" s="35"/>
      <c r="B1" s="36" t="s">
        <v>22</v>
      </c>
      <c r="C1" s="37"/>
      <c r="D1" s="37"/>
      <c r="E1" s="38"/>
      <c r="F1" s="42" t="s">
        <v>43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 t="s">
        <v>20</v>
      </c>
      <c r="T1" s="42"/>
      <c r="U1" s="42"/>
    </row>
    <row r="2" spans="1:21" s="31" customFormat="1" ht="16.5" thickBot="1">
      <c r="A2" s="35"/>
      <c r="B2" s="39"/>
      <c r="C2" s="40"/>
      <c r="D2" s="40"/>
      <c r="E2" s="41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1" ht="18" customHeight="1">
      <c r="A3" s="43" t="s">
        <v>1</v>
      </c>
      <c r="B3" s="3" t="s">
        <v>2</v>
      </c>
      <c r="C3" s="3" t="s">
        <v>3</v>
      </c>
      <c r="D3" s="3" t="s">
        <v>4</v>
      </c>
      <c r="E3" s="7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7" t="s">
        <v>23</v>
      </c>
      <c r="S3" s="3" t="s">
        <v>18</v>
      </c>
      <c r="T3" s="3" t="s">
        <v>19</v>
      </c>
      <c r="U3" s="3" t="s">
        <v>0</v>
      </c>
    </row>
    <row r="4" spans="1:21" ht="16.5" thickBot="1">
      <c r="A4" s="44"/>
      <c r="B4" s="4" t="s">
        <v>24</v>
      </c>
      <c r="C4" s="4" t="s">
        <v>24</v>
      </c>
      <c r="D4" s="4" t="s">
        <v>24</v>
      </c>
      <c r="E4" s="8" t="s">
        <v>24</v>
      </c>
      <c r="F4" s="4" t="s">
        <v>24</v>
      </c>
      <c r="G4" s="4" t="s">
        <v>46</v>
      </c>
      <c r="H4" s="4" t="s">
        <v>24</v>
      </c>
      <c r="I4" s="4" t="s">
        <v>46</v>
      </c>
      <c r="J4" s="4" t="s">
        <v>24</v>
      </c>
      <c r="K4" s="4" t="s">
        <v>46</v>
      </c>
      <c r="L4" s="4" t="s">
        <v>24</v>
      </c>
      <c r="M4" s="4" t="s">
        <v>46</v>
      </c>
      <c r="N4" s="4" t="s">
        <v>24</v>
      </c>
      <c r="O4" s="4" t="s">
        <v>46</v>
      </c>
      <c r="P4" s="4" t="s">
        <v>24</v>
      </c>
      <c r="Q4" s="4" t="s">
        <v>46</v>
      </c>
      <c r="R4" s="8" t="s">
        <v>21</v>
      </c>
      <c r="S4" s="4" t="s">
        <v>24</v>
      </c>
      <c r="T4" s="4" t="s">
        <v>24</v>
      </c>
      <c r="U4" s="4" t="s">
        <v>21</v>
      </c>
    </row>
    <row r="5" spans="1:21">
      <c r="A5" s="5">
        <v>45261</v>
      </c>
      <c r="B5" s="15">
        <v>41430.660000000003</v>
      </c>
      <c r="C5" s="15">
        <v>3425.85</v>
      </c>
      <c r="D5" s="15">
        <v>24.75</v>
      </c>
      <c r="E5" s="16">
        <f t="shared" ref="E5:E42" si="0">B5+C5-D5</f>
        <v>44831.76</v>
      </c>
      <c r="F5" s="15">
        <v>26067.004631202108</v>
      </c>
      <c r="G5" s="15">
        <f t="shared" ref="G5:G36" si="1">F5/R5*100</f>
        <v>60.289841176846004</v>
      </c>
      <c r="H5" s="15">
        <v>3076.3537589248208</v>
      </c>
      <c r="I5" s="15">
        <f t="shared" ref="I5:I36" si="2">H5/R5*100</f>
        <v>7.1152356073685699</v>
      </c>
      <c r="J5" s="15">
        <v>2857.3057538849221</v>
      </c>
      <c r="K5" s="15">
        <f t="shared" ref="K5:K36" si="3">J5/R5*100</f>
        <v>6.6086039624670887</v>
      </c>
      <c r="L5" s="15">
        <v>3158.5108297834045</v>
      </c>
      <c r="M5" s="15">
        <f t="shared" ref="M5:M36" si="4">L5/R5*100</f>
        <v>7.3052550140360273</v>
      </c>
      <c r="N5" s="15">
        <v>4035.2232955340887</v>
      </c>
      <c r="O5" s="15">
        <f t="shared" ref="O5:O36" si="5">N5/R5*100</f>
        <v>9.3329853215912078</v>
      </c>
      <c r="P5" s="15">
        <v>4041.7491850000001</v>
      </c>
      <c r="Q5" s="15">
        <f t="shared" ref="Q5:Q36" si="6">P5/R5*100</f>
        <v>9.3480789176911028</v>
      </c>
      <c r="R5" s="16">
        <f t="shared" ref="R5:R36" si="7">F5+H5+J5+L5+N5+P5</f>
        <v>43236.147454329344</v>
      </c>
      <c r="S5" s="15">
        <v>5931.7</v>
      </c>
      <c r="T5" s="15">
        <f t="shared" ref="T5:T36" si="8">S5-S6</f>
        <v>-433.90000000000055</v>
      </c>
      <c r="U5" s="15">
        <f t="shared" ref="U5:U36" si="9">E5-R5</f>
        <v>1595.6125456706577</v>
      </c>
    </row>
    <row r="6" spans="1:21">
      <c r="A6" s="5">
        <v>45231</v>
      </c>
      <c r="B6" s="15">
        <v>41400</v>
      </c>
      <c r="C6" s="15">
        <v>3191.96</v>
      </c>
      <c r="D6" s="15">
        <v>21.87</v>
      </c>
      <c r="E6" s="16">
        <f t="shared" si="0"/>
        <v>44570.09</v>
      </c>
      <c r="F6" s="15">
        <v>21745.453259240039</v>
      </c>
      <c r="G6" s="15">
        <f t="shared" si="1"/>
        <v>55.410286917772531</v>
      </c>
      <c r="H6" s="15">
        <v>3276.9480610387786</v>
      </c>
      <c r="I6" s="15">
        <f t="shared" si="2"/>
        <v>8.3500964598032414</v>
      </c>
      <c r="J6" s="15">
        <v>2832.8993420131601</v>
      </c>
      <c r="K6" s="15">
        <f t="shared" si="3"/>
        <v>7.2186016763489649</v>
      </c>
      <c r="L6" s="15">
        <v>3795.7240855182899</v>
      </c>
      <c r="M6" s="15">
        <f t="shared" si="4"/>
        <v>9.6720062871027306</v>
      </c>
      <c r="N6" s="15">
        <v>3914.4897102057953</v>
      </c>
      <c r="O6" s="15">
        <f t="shared" si="5"/>
        <v>9.9746367846807384</v>
      </c>
      <c r="P6" s="15">
        <v>3678.9191460000002</v>
      </c>
      <c r="Q6" s="15">
        <f t="shared" si="6"/>
        <v>9.3743718742917963</v>
      </c>
      <c r="R6" s="16">
        <f t="shared" si="7"/>
        <v>39244.433604016063</v>
      </c>
      <c r="S6" s="15">
        <v>6365.6</v>
      </c>
      <c r="T6" s="15">
        <f t="shared" si="8"/>
        <v>298.5</v>
      </c>
      <c r="U6" s="15">
        <f t="shared" si="9"/>
        <v>5325.6563959839332</v>
      </c>
    </row>
    <row r="7" spans="1:21">
      <c r="A7" s="5">
        <v>45200</v>
      </c>
      <c r="B7" s="15">
        <v>38875.300000000003</v>
      </c>
      <c r="C7" s="15">
        <v>2648.76</v>
      </c>
      <c r="D7" s="15">
        <v>4.67</v>
      </c>
      <c r="E7" s="16">
        <f t="shared" si="0"/>
        <v>41519.390000000007</v>
      </c>
      <c r="F7" s="15">
        <v>19871.16737987641</v>
      </c>
      <c r="G7" s="15">
        <f t="shared" si="1"/>
        <v>56.289512762755834</v>
      </c>
      <c r="H7" s="15">
        <v>3496.6410471790559</v>
      </c>
      <c r="I7" s="15">
        <f t="shared" si="2"/>
        <v>9.9050154975437366</v>
      </c>
      <c r="J7" s="15">
        <v>2932.7967520649586</v>
      </c>
      <c r="K7" s="15">
        <f t="shared" si="3"/>
        <v>8.3078007975068502</v>
      </c>
      <c r="L7" s="15">
        <v>3824.1435171296575</v>
      </c>
      <c r="M7" s="15">
        <f t="shared" si="4"/>
        <v>10.832739274899041</v>
      </c>
      <c r="N7" s="15">
        <v>1975.8644827103456</v>
      </c>
      <c r="O7" s="15">
        <f t="shared" si="5"/>
        <v>5.5970767540126118</v>
      </c>
      <c r="P7" s="15">
        <v>3201.1089440000001</v>
      </c>
      <c r="Q7" s="15">
        <f t="shared" si="6"/>
        <v>9.0678549132819271</v>
      </c>
      <c r="R7" s="16">
        <f t="shared" si="7"/>
        <v>35301.722122960426</v>
      </c>
      <c r="S7" s="15">
        <v>6067.1</v>
      </c>
      <c r="T7" s="15">
        <f t="shared" si="8"/>
        <v>652.20000000000073</v>
      </c>
      <c r="U7" s="15">
        <f t="shared" si="9"/>
        <v>6217.6678770395811</v>
      </c>
    </row>
    <row r="8" spans="1:21">
      <c r="A8" s="5">
        <v>45170</v>
      </c>
      <c r="B8" s="15">
        <v>39297.9</v>
      </c>
      <c r="C8" s="15">
        <v>3019.8683999999998</v>
      </c>
      <c r="D8" s="15">
        <v>24.464883</v>
      </c>
      <c r="E8" s="16">
        <f t="shared" si="0"/>
        <v>42293.303517</v>
      </c>
      <c r="F8" s="15">
        <v>21093.503113507704</v>
      </c>
      <c r="G8" s="15">
        <f t="shared" si="1"/>
        <v>58.323201501719744</v>
      </c>
      <c r="H8" s="15">
        <v>3615.6704745905081</v>
      </c>
      <c r="I8" s="15">
        <f t="shared" si="2"/>
        <v>9.9972715067096036</v>
      </c>
      <c r="J8" s="15">
        <v>2803.4583788324235</v>
      </c>
      <c r="K8" s="15">
        <f t="shared" si="3"/>
        <v>7.7515179460932115</v>
      </c>
      <c r="L8" s="15">
        <v>3777.2464550708987</v>
      </c>
      <c r="M8" s="15">
        <f t="shared" si="4"/>
        <v>10.444026529651294</v>
      </c>
      <c r="N8" s="15">
        <v>1544.4491110177796</v>
      </c>
      <c r="O8" s="15">
        <f t="shared" si="5"/>
        <v>4.2703772923028085</v>
      </c>
      <c r="P8" s="15">
        <v>3332.245238</v>
      </c>
      <c r="Q8" s="15">
        <f t="shared" si="6"/>
        <v>9.2136052235233237</v>
      </c>
      <c r="R8" s="16">
        <f t="shared" si="7"/>
        <v>36166.572771019317</v>
      </c>
      <c r="S8" s="15">
        <v>5414.9</v>
      </c>
      <c r="T8" s="15">
        <f t="shared" si="8"/>
        <v>-50.100000000000364</v>
      </c>
      <c r="U8" s="15">
        <f t="shared" si="9"/>
        <v>6126.7307459806834</v>
      </c>
    </row>
    <row r="9" spans="1:21">
      <c r="A9" s="5">
        <v>45139</v>
      </c>
      <c r="B9" s="15">
        <v>38217.410000000003</v>
      </c>
      <c r="C9" s="15">
        <v>3333.32</v>
      </c>
      <c r="D9" s="15">
        <v>24.33</v>
      </c>
      <c r="E9" s="16">
        <f t="shared" si="0"/>
        <v>41526.400000000001</v>
      </c>
      <c r="F9" s="15">
        <v>25005.148678597685</v>
      </c>
      <c r="G9" s="15">
        <f t="shared" si="1"/>
        <v>61.392541420581367</v>
      </c>
      <c r="H9" s="15">
        <v>3771.2193756124871</v>
      </c>
      <c r="I9" s="15">
        <f t="shared" si="2"/>
        <v>9.2590827872803025</v>
      </c>
      <c r="J9" s="15">
        <v>2759.2600867982637</v>
      </c>
      <c r="K9" s="15">
        <f t="shared" si="3"/>
        <v>6.7745243728108626</v>
      </c>
      <c r="L9" s="15">
        <v>3584.8683026339481</v>
      </c>
      <c r="M9" s="15">
        <f t="shared" si="4"/>
        <v>8.8015543752858196</v>
      </c>
      <c r="N9" s="15">
        <v>1635.5032899342011</v>
      </c>
      <c r="O9" s="15">
        <f t="shared" si="5"/>
        <v>4.0154811619545834</v>
      </c>
      <c r="P9" s="15">
        <v>3973.9457940000002</v>
      </c>
      <c r="Q9" s="15">
        <f t="shared" si="6"/>
        <v>9.756815882087059</v>
      </c>
      <c r="R9" s="16">
        <f t="shared" si="7"/>
        <v>40729.945527576587</v>
      </c>
      <c r="S9" s="15">
        <v>5465</v>
      </c>
      <c r="T9" s="15">
        <f t="shared" si="8"/>
        <v>-933.69999999999982</v>
      </c>
      <c r="U9" s="15">
        <f t="shared" si="9"/>
        <v>796.4544724234147</v>
      </c>
    </row>
    <row r="10" spans="1:21">
      <c r="A10" s="5">
        <v>45108</v>
      </c>
      <c r="B10" s="15">
        <v>37754.199999999997</v>
      </c>
      <c r="C10" s="15">
        <v>3091.3076000000001</v>
      </c>
      <c r="D10" s="15">
        <v>6.4313000000000002</v>
      </c>
      <c r="E10" s="16">
        <f t="shared" si="0"/>
        <v>40839.076300000001</v>
      </c>
      <c r="F10" s="15">
        <v>25415.955578709116</v>
      </c>
      <c r="G10" s="15">
        <f t="shared" si="1"/>
        <v>61.954602782035451</v>
      </c>
      <c r="H10" s="15">
        <v>3921.6234075318489</v>
      </c>
      <c r="I10" s="15">
        <f t="shared" si="2"/>
        <v>9.5594525148563445</v>
      </c>
      <c r="J10" s="15">
        <v>2648.1355732885345</v>
      </c>
      <c r="K10" s="15">
        <f t="shared" si="3"/>
        <v>6.4551650260793281</v>
      </c>
      <c r="L10" s="15">
        <v>3523.5895282094357</v>
      </c>
      <c r="M10" s="15">
        <f t="shared" si="4"/>
        <v>8.5891946462963933</v>
      </c>
      <c r="N10" s="15">
        <v>1495.8420831583367</v>
      </c>
      <c r="O10" s="15">
        <f t="shared" si="5"/>
        <v>3.6463040628053438</v>
      </c>
      <c r="P10" s="15">
        <v>4018.3685276406827</v>
      </c>
      <c r="Q10" s="15">
        <f t="shared" si="6"/>
        <v>9.7952809679271446</v>
      </c>
      <c r="R10" s="16">
        <f t="shared" si="7"/>
        <v>41023.514698537954</v>
      </c>
      <c r="S10" s="15">
        <v>6398.7</v>
      </c>
      <c r="T10" s="15">
        <f t="shared" si="8"/>
        <v>-308.69999999999982</v>
      </c>
      <c r="U10" s="15">
        <f t="shared" si="9"/>
        <v>-184.43839853795362</v>
      </c>
    </row>
    <row r="11" spans="1:21">
      <c r="A11" s="5">
        <v>45078</v>
      </c>
      <c r="B11" s="15">
        <v>39009.35</v>
      </c>
      <c r="C11" s="15">
        <v>3001.7638300000003</v>
      </c>
      <c r="D11" s="15">
        <v>10.451534999999996</v>
      </c>
      <c r="E11" s="16">
        <f t="shared" si="0"/>
        <v>42000.662295000002</v>
      </c>
      <c r="F11" s="15">
        <v>21998.150011892143</v>
      </c>
      <c r="G11" s="15">
        <f t="shared" si="1"/>
        <v>59.905322843319212</v>
      </c>
      <c r="H11" s="15">
        <v>3890.5318213635724</v>
      </c>
      <c r="I11" s="15">
        <f t="shared" si="2"/>
        <v>10.594689310919232</v>
      </c>
      <c r="J11" s="15">
        <v>2624.2893462130755</v>
      </c>
      <c r="K11" s="15">
        <f t="shared" si="3"/>
        <v>7.1464600629685053</v>
      </c>
      <c r="L11" s="15">
        <v>3700.5659886802268</v>
      </c>
      <c r="M11" s="15">
        <f t="shared" si="4"/>
        <v>10.077374694465403</v>
      </c>
      <c r="N11" s="15">
        <v>1531.4013719725604</v>
      </c>
      <c r="O11" s="15">
        <f t="shared" si="5"/>
        <v>4.1703094824393991</v>
      </c>
      <c r="P11" s="15">
        <v>2976.5896443232773</v>
      </c>
      <c r="Q11" s="15">
        <f t="shared" si="6"/>
        <v>8.105843605888257</v>
      </c>
      <c r="R11" s="16">
        <f t="shared" si="7"/>
        <v>36721.528184444855</v>
      </c>
      <c r="S11" s="15">
        <v>6707.4</v>
      </c>
      <c r="T11" s="15">
        <f t="shared" si="8"/>
        <v>-251.60000000000036</v>
      </c>
      <c r="U11" s="15">
        <f t="shared" si="9"/>
        <v>5279.1341105551473</v>
      </c>
    </row>
    <row r="12" spans="1:21">
      <c r="A12" s="5">
        <v>45047</v>
      </c>
      <c r="B12" s="15">
        <v>38545.599999999999</v>
      </c>
      <c r="C12" s="15">
        <v>3137.9291950000002</v>
      </c>
      <c r="D12" s="15">
        <v>12.607485</v>
      </c>
      <c r="E12" s="16">
        <f t="shared" si="0"/>
        <v>41670.921709999995</v>
      </c>
      <c r="F12" s="15">
        <v>19824.630202461711</v>
      </c>
      <c r="G12" s="15">
        <f t="shared" si="1"/>
        <v>56.705912813501179</v>
      </c>
      <c r="H12" s="15">
        <v>3891.5426011479763</v>
      </c>
      <c r="I12" s="15">
        <f t="shared" si="2"/>
        <v>11.131278273393505</v>
      </c>
      <c r="J12" s="15">
        <v>2640.6854542909145</v>
      </c>
      <c r="K12" s="15">
        <f t="shared" si="3"/>
        <v>7.5533554779905643</v>
      </c>
      <c r="L12" s="15">
        <v>3927.4954500909985</v>
      </c>
      <c r="M12" s="15">
        <f t="shared" si="4"/>
        <v>11.234116969335831</v>
      </c>
      <c r="N12" s="15">
        <v>1541.5931681366369</v>
      </c>
      <c r="O12" s="15">
        <f t="shared" si="5"/>
        <v>4.4095373731304299</v>
      </c>
      <c r="P12" s="15">
        <v>3134.4817967378526</v>
      </c>
      <c r="Q12" s="15">
        <f t="shared" si="6"/>
        <v>8.9657990926484956</v>
      </c>
      <c r="R12" s="16">
        <f t="shared" si="7"/>
        <v>34960.428672866088</v>
      </c>
      <c r="S12" s="15">
        <v>6959</v>
      </c>
      <c r="T12" s="15">
        <f t="shared" si="8"/>
        <v>1097.8000000000002</v>
      </c>
      <c r="U12" s="15">
        <f t="shared" si="9"/>
        <v>6710.4930371339069</v>
      </c>
    </row>
    <row r="13" spans="1:21">
      <c r="A13" s="5">
        <v>45017</v>
      </c>
      <c r="B13" s="15">
        <v>38145</v>
      </c>
      <c r="C13" s="15">
        <v>3098.4017990000002</v>
      </c>
      <c r="D13" s="15">
        <v>16.295373000000001</v>
      </c>
      <c r="E13" s="16">
        <f t="shared" si="0"/>
        <v>41227.106425999998</v>
      </c>
      <c r="F13" s="15">
        <v>18691.899710661644</v>
      </c>
      <c r="G13" s="15">
        <f t="shared" si="1"/>
        <v>54.818574909610604</v>
      </c>
      <c r="H13" s="15">
        <v>3933.9549209015818</v>
      </c>
      <c r="I13" s="15">
        <f t="shared" si="2"/>
        <v>11.537286517724475</v>
      </c>
      <c r="J13" s="15">
        <v>2585.0262914741706</v>
      </c>
      <c r="K13" s="15">
        <f t="shared" si="3"/>
        <v>7.5812228610268759</v>
      </c>
      <c r="L13" s="15">
        <v>3878.2224355512894</v>
      </c>
      <c r="M13" s="15">
        <f t="shared" si="4"/>
        <v>11.373837351488518</v>
      </c>
      <c r="N13" s="15">
        <v>1837.2672546549065</v>
      </c>
      <c r="O13" s="15">
        <f t="shared" si="5"/>
        <v>5.3882363048859689</v>
      </c>
      <c r="P13" s="15">
        <v>3171.3777165559204</v>
      </c>
      <c r="Q13" s="15">
        <f t="shared" si="6"/>
        <v>9.3008420552635567</v>
      </c>
      <c r="R13" s="16">
        <f t="shared" si="7"/>
        <v>34097.748329799513</v>
      </c>
      <c r="S13" s="15">
        <v>5861.2</v>
      </c>
      <c r="T13" s="15">
        <f t="shared" si="8"/>
        <v>238.89999999999964</v>
      </c>
      <c r="U13" s="15">
        <f t="shared" si="9"/>
        <v>7129.3580962004853</v>
      </c>
    </row>
    <row r="14" spans="1:21">
      <c r="A14" s="5">
        <v>44986</v>
      </c>
      <c r="B14" s="15">
        <v>41722.449999999997</v>
      </c>
      <c r="C14" s="15">
        <v>2966.679521</v>
      </c>
      <c r="D14" s="15">
        <v>1.515975000000001</v>
      </c>
      <c r="E14" s="16">
        <f t="shared" si="0"/>
        <v>44687.613545999993</v>
      </c>
      <c r="F14" s="15">
        <v>21136.715140503304</v>
      </c>
      <c r="G14" s="15">
        <f t="shared" si="1"/>
        <v>54.53743107178699</v>
      </c>
      <c r="H14" s="15">
        <v>3945.4980260394791</v>
      </c>
      <c r="I14" s="15">
        <f t="shared" si="2"/>
        <v>10.180263357321092</v>
      </c>
      <c r="J14" s="15">
        <v>2768.7533921321574</v>
      </c>
      <c r="K14" s="15">
        <f t="shared" si="3"/>
        <v>7.1440002041200978</v>
      </c>
      <c r="L14" s="15">
        <v>4115.9316813663727</v>
      </c>
      <c r="M14" s="15">
        <f t="shared" si="4"/>
        <v>10.620020134470042</v>
      </c>
      <c r="N14" s="15">
        <v>3235.5592888142232</v>
      </c>
      <c r="O14" s="15">
        <f t="shared" si="5"/>
        <v>8.3484633501184629</v>
      </c>
      <c r="P14" s="15">
        <v>3553.8878382030839</v>
      </c>
      <c r="Q14" s="15">
        <f t="shared" si="6"/>
        <v>9.1698218821833244</v>
      </c>
      <c r="R14" s="16">
        <f t="shared" si="7"/>
        <v>38756.345367058617</v>
      </c>
      <c r="S14" s="15">
        <v>5622.3</v>
      </c>
      <c r="T14" s="15">
        <f t="shared" si="8"/>
        <v>105.90000000000055</v>
      </c>
      <c r="U14" s="15">
        <f t="shared" si="9"/>
        <v>5931.2681789413764</v>
      </c>
    </row>
    <row r="15" spans="1:21">
      <c r="A15" s="5">
        <v>44958</v>
      </c>
      <c r="B15" s="15">
        <v>38723.83</v>
      </c>
      <c r="C15" s="15">
        <v>2059.6532130000001</v>
      </c>
      <c r="D15" s="15">
        <v>9.3871289999999981</v>
      </c>
      <c r="E15" s="16">
        <f t="shared" si="0"/>
        <v>40774.096083999997</v>
      </c>
      <c r="F15" s="15">
        <v>20053.032435430432</v>
      </c>
      <c r="G15" s="15">
        <f t="shared" si="1"/>
        <v>55.259753699276935</v>
      </c>
      <c r="H15" s="15">
        <v>3580.2325353492924</v>
      </c>
      <c r="I15" s="15">
        <f t="shared" si="2"/>
        <v>9.8659775635720734</v>
      </c>
      <c r="J15" s="15">
        <v>2469.0890381653844</v>
      </c>
      <c r="K15" s="15">
        <f t="shared" si="3"/>
        <v>6.8040209155366611</v>
      </c>
      <c r="L15" s="15">
        <v>1953.4669306613871</v>
      </c>
      <c r="M15" s="15">
        <f t="shared" si="4"/>
        <v>5.3831310449238634</v>
      </c>
      <c r="N15" s="15">
        <v>4994.6559907287574</v>
      </c>
      <c r="O15" s="15">
        <f t="shared" si="5"/>
        <v>13.763676927617</v>
      </c>
      <c r="P15" s="15">
        <v>3238.1980872170338</v>
      </c>
      <c r="Q15" s="15">
        <f t="shared" si="6"/>
        <v>8.9234398490734819</v>
      </c>
      <c r="R15" s="16">
        <f t="shared" si="7"/>
        <v>36288.675017552283</v>
      </c>
      <c r="S15" s="15">
        <v>5516.4</v>
      </c>
      <c r="T15" s="15">
        <f t="shared" si="8"/>
        <v>531.29999999999927</v>
      </c>
      <c r="U15" s="15">
        <f t="shared" si="9"/>
        <v>4485.4210664477141</v>
      </c>
    </row>
    <row r="16" spans="1:21">
      <c r="A16" s="5">
        <v>44927</v>
      </c>
      <c r="B16" s="15">
        <v>34699.39</v>
      </c>
      <c r="C16" s="15">
        <v>2390.48389</v>
      </c>
      <c r="D16" s="15">
        <v>5.8126400000000018</v>
      </c>
      <c r="E16" s="16">
        <f t="shared" si="0"/>
        <v>37084.061250000006</v>
      </c>
      <c r="F16" s="15">
        <v>19678.44320208158</v>
      </c>
      <c r="G16" s="15">
        <f t="shared" si="1"/>
        <v>55.596020652838753</v>
      </c>
      <c r="H16" s="15">
        <v>3710.5725885482289</v>
      </c>
      <c r="I16" s="15">
        <f t="shared" si="2"/>
        <v>10.483200736375482</v>
      </c>
      <c r="J16" s="15">
        <v>2631.9000066231984</v>
      </c>
      <c r="K16" s="15">
        <f t="shared" si="3"/>
        <v>7.4357084867847565</v>
      </c>
      <c r="L16" s="15">
        <v>2017.4336513269736</v>
      </c>
      <c r="M16" s="15">
        <f t="shared" si="4"/>
        <v>5.6997030605064296</v>
      </c>
      <c r="N16" s="15">
        <v>3994.6762226269743</v>
      </c>
      <c r="O16" s="15">
        <f t="shared" si="5"/>
        <v>11.285857295412512</v>
      </c>
      <c r="P16" s="15">
        <v>3362.3910708666344</v>
      </c>
      <c r="Q16" s="15">
        <f t="shared" si="6"/>
        <v>9.4995097680820617</v>
      </c>
      <c r="R16" s="16">
        <f t="shared" si="7"/>
        <v>35395.41674207359</v>
      </c>
      <c r="S16" s="15">
        <v>4985.1000000000004</v>
      </c>
      <c r="T16" s="15">
        <f t="shared" si="8"/>
        <v>0.3000000000001819</v>
      </c>
      <c r="U16" s="15">
        <f t="shared" si="9"/>
        <v>1688.6445079264158</v>
      </c>
    </row>
    <row r="17" spans="1:22">
      <c r="A17" s="5">
        <v>44896</v>
      </c>
      <c r="B17" s="15">
        <v>40269.300000000003</v>
      </c>
      <c r="C17" s="15">
        <v>2340.77</v>
      </c>
      <c r="D17" s="15">
        <v>15.29701</v>
      </c>
      <c r="E17" s="16">
        <f t="shared" si="0"/>
        <v>42594.772989999998</v>
      </c>
      <c r="F17" s="15">
        <v>23679.084486663603</v>
      </c>
      <c r="G17" s="15">
        <f t="shared" si="1"/>
        <v>58.862748714816874</v>
      </c>
      <c r="H17" s="15">
        <v>3487.0891782164354</v>
      </c>
      <c r="I17" s="15">
        <f t="shared" si="2"/>
        <v>8.6683948511234235</v>
      </c>
      <c r="J17" s="15">
        <v>2691.9311548924661</v>
      </c>
      <c r="K17" s="15">
        <f t="shared" si="3"/>
        <v>6.6917480368493907</v>
      </c>
      <c r="L17" s="15">
        <v>3368.6326273474538</v>
      </c>
      <c r="M17" s="15">
        <f t="shared" si="4"/>
        <v>8.3739291511783129</v>
      </c>
      <c r="N17" s="15">
        <v>3499.5940081198369</v>
      </c>
      <c r="O17" s="15">
        <f t="shared" si="5"/>
        <v>8.6994800335231055</v>
      </c>
      <c r="P17" s="15">
        <v>3501.291283524914</v>
      </c>
      <c r="Q17" s="15">
        <f t="shared" si="6"/>
        <v>8.7036992125088979</v>
      </c>
      <c r="R17" s="16">
        <f t="shared" si="7"/>
        <v>40227.622738764709</v>
      </c>
      <c r="S17" s="15">
        <v>4984.8</v>
      </c>
      <c r="T17" s="15">
        <f t="shared" si="8"/>
        <v>-129.5</v>
      </c>
      <c r="U17" s="15">
        <f t="shared" si="9"/>
        <v>2367.150251235289</v>
      </c>
    </row>
    <row r="18" spans="1:22">
      <c r="A18" s="5">
        <v>44866</v>
      </c>
      <c r="B18" s="15">
        <v>39130.6</v>
      </c>
      <c r="C18" s="15">
        <v>2581.7069999999999</v>
      </c>
      <c r="D18" s="15">
        <v>11.71979</v>
      </c>
      <c r="E18" s="16">
        <f t="shared" si="0"/>
        <v>41700.587209999998</v>
      </c>
      <c r="F18" s="15">
        <v>20254.475570488579</v>
      </c>
      <c r="G18" s="15">
        <f t="shared" si="1"/>
        <v>55.155737424270512</v>
      </c>
      <c r="H18" s="15">
        <v>3435.9437211255777</v>
      </c>
      <c r="I18" s="15">
        <f t="shared" si="2"/>
        <v>9.3565498167278349</v>
      </c>
      <c r="J18" s="15">
        <v>2572.2123305366481</v>
      </c>
      <c r="K18" s="15">
        <f t="shared" si="3"/>
        <v>7.0044898180065802</v>
      </c>
      <c r="L18" s="15">
        <v>3834.3033139337217</v>
      </c>
      <c r="M18" s="15">
        <f t="shared" si="4"/>
        <v>10.441338066361855</v>
      </c>
      <c r="N18" s="15">
        <v>3443.707125857482</v>
      </c>
      <c r="O18" s="15">
        <f t="shared" si="5"/>
        <v>9.3776906412049286</v>
      </c>
      <c r="P18" s="15">
        <v>3181.6945731147057</v>
      </c>
      <c r="Q18" s="15">
        <f t="shared" si="6"/>
        <v>8.6641942334282831</v>
      </c>
      <c r="R18" s="16">
        <f t="shared" si="7"/>
        <v>36722.336635056716</v>
      </c>
      <c r="S18" s="15">
        <v>5114.3</v>
      </c>
      <c r="T18" s="15">
        <f t="shared" si="8"/>
        <v>459.60000000000036</v>
      </c>
      <c r="U18" s="15">
        <f t="shared" si="9"/>
        <v>4978.2505749432821</v>
      </c>
    </row>
    <row r="19" spans="1:22">
      <c r="A19" s="5">
        <v>44835</v>
      </c>
      <c r="B19" s="17">
        <v>37009.5</v>
      </c>
      <c r="C19" s="15">
        <v>2225.643</v>
      </c>
      <c r="D19" s="15">
        <v>5.9655120000000004</v>
      </c>
      <c r="E19" s="16">
        <f t="shared" si="0"/>
        <v>39229.177487999994</v>
      </c>
      <c r="F19" s="15">
        <v>19073.20817583648</v>
      </c>
      <c r="G19" s="15">
        <f t="shared" si="1"/>
        <v>56.416884304005144</v>
      </c>
      <c r="H19" s="15">
        <v>3579.6260674786499</v>
      </c>
      <c r="I19" s="15">
        <f t="shared" si="2"/>
        <v>10.588221333230798</v>
      </c>
      <c r="J19" s="15">
        <v>2588.1733106850943</v>
      </c>
      <c r="K19" s="15">
        <f t="shared" si="3"/>
        <v>7.6555906526842676</v>
      </c>
      <c r="L19" s="15">
        <v>4076.6584668306632</v>
      </c>
      <c r="M19" s="15">
        <f t="shared" si="4"/>
        <v>12.05839976944738</v>
      </c>
      <c r="N19" s="15">
        <v>1568.0246395072097</v>
      </c>
      <c r="O19" s="15">
        <f t="shared" si="5"/>
        <v>4.6380799631275424</v>
      </c>
      <c r="P19" s="15">
        <v>2921.9334421549834</v>
      </c>
      <c r="Q19" s="15">
        <f t="shared" si="6"/>
        <v>8.6428239775048556</v>
      </c>
      <c r="R19" s="16">
        <f t="shared" si="7"/>
        <v>33807.624102493086</v>
      </c>
      <c r="S19" s="15">
        <v>4654.7</v>
      </c>
      <c r="T19" s="15">
        <f t="shared" si="8"/>
        <v>-330.5</v>
      </c>
      <c r="U19" s="15">
        <f t="shared" si="9"/>
        <v>5421.5533855069079</v>
      </c>
      <c r="V19" s="27"/>
    </row>
    <row r="20" spans="1:22">
      <c r="A20" s="5">
        <v>44805</v>
      </c>
      <c r="B20" s="17">
        <v>38671.800000000003</v>
      </c>
      <c r="C20" s="15">
        <v>2536.893</v>
      </c>
      <c r="D20" s="15">
        <v>21.03659</v>
      </c>
      <c r="E20" s="16">
        <f t="shared" si="0"/>
        <v>41187.656409999996</v>
      </c>
      <c r="F20" s="15">
        <v>20659.336413271732</v>
      </c>
      <c r="G20" s="15">
        <f t="shared" si="1"/>
        <v>58.195046675499775</v>
      </c>
      <c r="H20" s="15">
        <v>3736.80232395352</v>
      </c>
      <c r="I20" s="15">
        <f t="shared" si="2"/>
        <v>10.526155405451011</v>
      </c>
      <c r="J20" s="15">
        <v>2490.6294834103314</v>
      </c>
      <c r="K20" s="15">
        <f t="shared" si="3"/>
        <v>7.0158254911483002</v>
      </c>
      <c r="L20" s="15">
        <v>4172.2965540689183</v>
      </c>
      <c r="M20" s="15">
        <f t="shared" si="4"/>
        <v>11.752894083862554</v>
      </c>
      <c r="N20" s="15">
        <v>1356.9648607027859</v>
      </c>
      <c r="O20" s="15">
        <f t="shared" si="5"/>
        <v>3.8224186791828201</v>
      </c>
      <c r="P20" s="15">
        <v>3084.1333397507865</v>
      </c>
      <c r="Q20" s="15">
        <f t="shared" si="6"/>
        <v>8.6876596648555342</v>
      </c>
      <c r="R20" s="16">
        <f t="shared" si="7"/>
        <v>35500.162975158077</v>
      </c>
      <c r="S20" s="15">
        <v>4985.2</v>
      </c>
      <c r="T20" s="15">
        <f t="shared" si="8"/>
        <v>168</v>
      </c>
      <c r="U20" s="15">
        <f t="shared" si="9"/>
        <v>5687.4934348419192</v>
      </c>
      <c r="V20" s="28"/>
    </row>
    <row r="21" spans="1:22">
      <c r="A21" s="5">
        <v>44774</v>
      </c>
      <c r="B21" s="17">
        <v>37044</v>
      </c>
      <c r="C21" s="15">
        <v>2178.5630000000001</v>
      </c>
      <c r="D21" s="15">
        <v>27.93432</v>
      </c>
      <c r="E21" s="16">
        <f t="shared" si="0"/>
        <v>39194.628680000002</v>
      </c>
      <c r="F21" s="15">
        <v>25424.381632367342</v>
      </c>
      <c r="G21" s="15">
        <f t="shared" si="1"/>
        <v>63.914663669466357</v>
      </c>
      <c r="H21" s="15">
        <v>3607.1698166036672</v>
      </c>
      <c r="I21" s="15">
        <f t="shared" si="2"/>
        <v>9.0681082812792368</v>
      </c>
      <c r="J21" s="15">
        <v>2425.8037799244012</v>
      </c>
      <c r="K21" s="15">
        <f t="shared" si="3"/>
        <v>6.0982577654751635</v>
      </c>
      <c r="L21" s="15">
        <v>3761.5647687046262</v>
      </c>
      <c r="M21" s="15">
        <f t="shared" si="4"/>
        <v>9.4562436380594868</v>
      </c>
      <c r="N21" s="15">
        <v>1088.1702365952681</v>
      </c>
      <c r="O21" s="15">
        <f t="shared" si="5"/>
        <v>2.7355644551278773</v>
      </c>
      <c r="P21" s="15">
        <v>3471.546111055799</v>
      </c>
      <c r="Q21" s="15">
        <f t="shared" si="6"/>
        <v>8.7271621905918924</v>
      </c>
      <c r="R21" s="16">
        <f t="shared" si="7"/>
        <v>39778.6363452511</v>
      </c>
      <c r="S21" s="15">
        <v>4817.2</v>
      </c>
      <c r="T21" s="15">
        <f t="shared" si="8"/>
        <v>-724.69999999999982</v>
      </c>
      <c r="U21" s="15">
        <f t="shared" si="9"/>
        <v>-584.00766525109793</v>
      </c>
    </row>
    <row r="22" spans="1:22">
      <c r="A22" s="5">
        <v>44743</v>
      </c>
      <c r="B22" s="17">
        <v>37266.300000000003</v>
      </c>
      <c r="C22" s="15">
        <v>1568.413</v>
      </c>
      <c r="D22" s="15">
        <v>15.03234</v>
      </c>
      <c r="E22" s="16">
        <f t="shared" si="0"/>
        <v>38819.680660000005</v>
      </c>
      <c r="F22" s="15">
        <v>23482.801203975927</v>
      </c>
      <c r="G22" s="15">
        <f t="shared" si="1"/>
        <v>62.121144571184558</v>
      </c>
      <c r="H22" s="15">
        <v>3562.3013019739597</v>
      </c>
      <c r="I22" s="15">
        <f t="shared" si="2"/>
        <v>9.4236727664575</v>
      </c>
      <c r="J22" s="15">
        <v>2525.8337953240939</v>
      </c>
      <c r="K22" s="15">
        <f t="shared" si="3"/>
        <v>6.6818130000412994</v>
      </c>
      <c r="L22" s="15">
        <v>3843.5331293374138</v>
      </c>
      <c r="M22" s="15">
        <f t="shared" si="4"/>
        <v>10.167640355924874</v>
      </c>
      <c r="N22" s="15">
        <v>1098.4740305193895</v>
      </c>
      <c r="O22" s="15">
        <f t="shared" si="5"/>
        <v>2.9058911441124486</v>
      </c>
      <c r="P22" s="15">
        <v>3288.6800699150863</v>
      </c>
      <c r="Q22" s="15">
        <f t="shared" si="6"/>
        <v>8.6998381622793151</v>
      </c>
      <c r="R22" s="16">
        <f t="shared" si="7"/>
        <v>37801.623531045872</v>
      </c>
      <c r="S22" s="15">
        <v>5541.9</v>
      </c>
      <c r="T22" s="15">
        <f t="shared" si="8"/>
        <v>-215.80000000000018</v>
      </c>
      <c r="U22" s="15">
        <f t="shared" si="9"/>
        <v>1018.0571289541331</v>
      </c>
    </row>
    <row r="23" spans="1:22">
      <c r="A23" s="5">
        <v>44713</v>
      </c>
      <c r="B23" s="17">
        <v>37931.300000000003</v>
      </c>
      <c r="C23" s="15">
        <v>1265.211</v>
      </c>
      <c r="D23" s="15">
        <v>15.774889999999999</v>
      </c>
      <c r="E23" s="16">
        <f t="shared" si="0"/>
        <v>39180.736110000005</v>
      </c>
      <c r="F23" s="15">
        <v>19100.700265994685</v>
      </c>
      <c r="G23" s="15">
        <f t="shared" si="1"/>
        <v>57.306143668950469</v>
      </c>
      <c r="H23" s="15">
        <v>3885.1797424051515</v>
      </c>
      <c r="I23" s="15">
        <f t="shared" si="2"/>
        <v>11.656361567766384</v>
      </c>
      <c r="J23" s="15">
        <v>2730.2125437491254</v>
      </c>
      <c r="K23" s="15">
        <f t="shared" si="3"/>
        <v>8.1912155104283251</v>
      </c>
      <c r="L23" s="15">
        <v>3911.5997680046394</v>
      </c>
      <c r="M23" s="15">
        <f t="shared" si="4"/>
        <v>11.735627236650631</v>
      </c>
      <c r="N23" s="15">
        <v>819.54360912781738</v>
      </c>
      <c r="O23" s="15">
        <f t="shared" si="5"/>
        <v>2.4588042927023626</v>
      </c>
      <c r="P23" s="15">
        <v>2883.745782446988</v>
      </c>
      <c r="Q23" s="15">
        <f t="shared" si="6"/>
        <v>8.6518477235018381</v>
      </c>
      <c r="R23" s="16">
        <f t="shared" si="7"/>
        <v>33330.981711728404</v>
      </c>
      <c r="S23" s="15">
        <v>5757.7</v>
      </c>
      <c r="T23" s="15">
        <f t="shared" si="8"/>
        <v>800</v>
      </c>
      <c r="U23" s="15">
        <f t="shared" si="9"/>
        <v>5849.7543982716015</v>
      </c>
    </row>
    <row r="24" spans="1:22">
      <c r="A24" s="5">
        <v>44682</v>
      </c>
      <c r="B24" s="17">
        <v>36783.300000000003</v>
      </c>
      <c r="C24" s="15">
        <v>1508.741</v>
      </c>
      <c r="D24" s="15">
        <v>11.96988</v>
      </c>
      <c r="E24" s="16">
        <f t="shared" si="0"/>
        <v>38280.071120000008</v>
      </c>
      <c r="F24" s="15">
        <v>16886.931261374768</v>
      </c>
      <c r="G24" s="15">
        <f t="shared" si="1"/>
        <v>53.411062201699124</v>
      </c>
      <c r="H24" s="15">
        <v>4067.8327033459323</v>
      </c>
      <c r="I24" s="15">
        <f t="shared" si="2"/>
        <v>12.866000469929533</v>
      </c>
      <c r="J24" s="15">
        <v>2733.4028839423213</v>
      </c>
      <c r="K24" s="15">
        <f t="shared" si="3"/>
        <v>8.6453808093882003</v>
      </c>
      <c r="L24" s="15">
        <v>4055.8188836223276</v>
      </c>
      <c r="M24" s="15">
        <f t="shared" si="4"/>
        <v>12.82800239540636</v>
      </c>
      <c r="N24" s="15">
        <v>1142.8251434971298</v>
      </c>
      <c r="O24" s="15">
        <f t="shared" si="5"/>
        <v>3.6146001828411358</v>
      </c>
      <c r="P24" s="15">
        <v>2730.1062295237607</v>
      </c>
      <c r="Q24" s="15">
        <f t="shared" si="6"/>
        <v>8.6349539407356364</v>
      </c>
      <c r="R24" s="16">
        <f t="shared" si="7"/>
        <v>31616.917105306242</v>
      </c>
      <c r="S24" s="15">
        <v>4957.7</v>
      </c>
      <c r="T24" s="15">
        <f t="shared" si="8"/>
        <v>403.09999999999945</v>
      </c>
      <c r="U24" s="15">
        <f t="shared" si="9"/>
        <v>6663.1540146937659</v>
      </c>
    </row>
    <row r="25" spans="1:22">
      <c r="A25" s="5">
        <v>44652</v>
      </c>
      <c r="B25" s="17">
        <v>36279.599999999999</v>
      </c>
      <c r="C25" s="15">
        <v>1869.8720000000001</v>
      </c>
      <c r="D25" s="15">
        <v>19.234300000000001</v>
      </c>
      <c r="E25" s="16">
        <f t="shared" si="0"/>
        <v>38130.237700000005</v>
      </c>
      <c r="F25" s="15">
        <v>16633.987680246395</v>
      </c>
      <c r="G25" s="15">
        <f t="shared" si="1"/>
        <v>51.747153182935101</v>
      </c>
      <c r="H25" s="15">
        <v>3880.2825143497125</v>
      </c>
      <c r="I25" s="15">
        <f t="shared" si="2"/>
        <v>12.071283057493815</v>
      </c>
      <c r="J25" s="15">
        <v>2640.1609127817446</v>
      </c>
      <c r="K25" s="15">
        <f t="shared" si="3"/>
        <v>8.2133529137789409</v>
      </c>
      <c r="L25" s="15">
        <v>3894.0621187576253</v>
      </c>
      <c r="M25" s="15">
        <f t="shared" si="4"/>
        <v>12.114150427231216</v>
      </c>
      <c r="N25" s="15">
        <v>2311.6897662046758</v>
      </c>
      <c r="O25" s="15">
        <f t="shared" si="5"/>
        <v>7.1915025273990612</v>
      </c>
      <c r="P25" s="15">
        <v>2784.5566833718271</v>
      </c>
      <c r="Q25" s="15">
        <f t="shared" si="6"/>
        <v>8.6625578911618657</v>
      </c>
      <c r="R25" s="16">
        <f t="shared" si="7"/>
        <v>32144.739675711979</v>
      </c>
      <c r="S25" s="15">
        <v>4554.6000000000004</v>
      </c>
      <c r="T25" s="15">
        <f t="shared" si="8"/>
        <v>381.30000000000018</v>
      </c>
      <c r="U25" s="15">
        <f t="shared" si="9"/>
        <v>5985.4980242880265</v>
      </c>
    </row>
    <row r="26" spans="1:22">
      <c r="A26" s="5">
        <v>44621</v>
      </c>
      <c r="B26" s="17">
        <v>39579.5</v>
      </c>
      <c r="C26" s="15">
        <v>1193.6949999999999</v>
      </c>
      <c r="D26" s="15">
        <v>1.923176</v>
      </c>
      <c r="E26" s="16">
        <f t="shared" si="0"/>
        <v>40771.271824000003</v>
      </c>
      <c r="F26" s="15">
        <v>19146.592748145042</v>
      </c>
      <c r="G26" s="15">
        <f t="shared" si="1"/>
        <v>53.623092480570811</v>
      </c>
      <c r="H26" s="15">
        <v>3618.5107657846843</v>
      </c>
      <c r="I26" s="15">
        <f t="shared" si="2"/>
        <v>10.134217611873099</v>
      </c>
      <c r="J26" s="15">
        <v>2792.6026039479211</v>
      </c>
      <c r="K26" s="15">
        <f t="shared" si="3"/>
        <v>7.8211298303971137</v>
      </c>
      <c r="L26" s="15">
        <v>3730.8373832523348</v>
      </c>
      <c r="M26" s="15">
        <f t="shared" si="4"/>
        <v>10.448806253086094</v>
      </c>
      <c r="N26" s="15">
        <v>3304.7739045219091</v>
      </c>
      <c r="O26" s="15">
        <f t="shared" si="5"/>
        <v>9.2555473989869075</v>
      </c>
      <c r="P26" s="15">
        <v>3112.5545656119853</v>
      </c>
      <c r="Q26" s="15">
        <f t="shared" si="6"/>
        <v>8.7172064250859709</v>
      </c>
      <c r="R26" s="16">
        <f t="shared" si="7"/>
        <v>35705.871971263878</v>
      </c>
      <c r="S26" s="15">
        <v>4173.3</v>
      </c>
      <c r="T26" s="15">
        <f t="shared" si="8"/>
        <v>239.40000000000009</v>
      </c>
      <c r="U26" s="15">
        <f t="shared" si="9"/>
        <v>5065.3998527361255</v>
      </c>
    </row>
    <row r="27" spans="1:22">
      <c r="A27" s="5">
        <v>44593</v>
      </c>
      <c r="B27" s="17">
        <v>32982.800000000003</v>
      </c>
      <c r="C27" s="15">
        <v>771.83680000000004</v>
      </c>
      <c r="D27" s="15">
        <v>0.64698800000000001</v>
      </c>
      <c r="E27" s="16">
        <f t="shared" si="0"/>
        <v>33753.989812</v>
      </c>
      <c r="F27" s="15">
        <v>19585.843769289197</v>
      </c>
      <c r="G27" s="15">
        <f t="shared" si="1"/>
        <v>56.762978909545382</v>
      </c>
      <c r="H27" s="15">
        <v>3251.7291054178918</v>
      </c>
      <c r="I27" s="15">
        <f t="shared" si="2"/>
        <v>9.4240428344379321</v>
      </c>
      <c r="J27" s="15">
        <v>2508.3848523029542</v>
      </c>
      <c r="K27" s="15">
        <f t="shared" si="3"/>
        <v>7.2697095997239769</v>
      </c>
      <c r="L27" s="15">
        <v>1981.2043759124817</v>
      </c>
      <c r="M27" s="15">
        <f t="shared" si="4"/>
        <v>5.7418543479733142</v>
      </c>
      <c r="N27" s="15">
        <v>4172.8125437491244</v>
      </c>
      <c r="O27" s="15">
        <f t="shared" si="5"/>
        <v>12.093493300795082</v>
      </c>
      <c r="P27" s="15">
        <v>3004.634071098797</v>
      </c>
      <c r="Q27" s="15">
        <f t="shared" si="6"/>
        <v>8.707921007524309</v>
      </c>
      <c r="R27" s="16">
        <f t="shared" si="7"/>
        <v>34504.608717770447</v>
      </c>
      <c r="S27" s="15">
        <v>3933.9</v>
      </c>
      <c r="T27" s="15">
        <f t="shared" si="8"/>
        <v>109.20000000000027</v>
      </c>
      <c r="U27" s="15">
        <f t="shared" si="9"/>
        <v>-750.61890577044687</v>
      </c>
    </row>
    <row r="28" spans="1:22">
      <c r="A28" s="5">
        <v>44562</v>
      </c>
      <c r="B28" s="17">
        <v>35677</v>
      </c>
      <c r="C28" s="15">
        <v>1797.9059999999999</v>
      </c>
      <c r="D28" s="15">
        <v>17.909510000000001</v>
      </c>
      <c r="E28" s="16">
        <f t="shared" si="0"/>
        <v>37456.996490000005</v>
      </c>
      <c r="F28" s="15">
        <v>20450.316680322419</v>
      </c>
      <c r="G28" s="15">
        <f t="shared" si="1"/>
        <v>56.036502720746881</v>
      </c>
      <c r="H28" s="15">
        <v>3426.0380792384149</v>
      </c>
      <c r="I28" s="15">
        <f t="shared" si="2"/>
        <v>9.3877857810072332</v>
      </c>
      <c r="J28" s="15">
        <v>2648.3248215035701</v>
      </c>
      <c r="K28" s="15">
        <f t="shared" si="3"/>
        <v>7.2567512467130459</v>
      </c>
      <c r="L28" s="15">
        <v>2005.2358952820941</v>
      </c>
      <c r="M28" s="15">
        <f t="shared" si="4"/>
        <v>5.4946047270668874</v>
      </c>
      <c r="N28" s="15">
        <v>4745.7930841383168</v>
      </c>
      <c r="O28" s="15">
        <f t="shared" si="5"/>
        <v>13.004084544436784</v>
      </c>
      <c r="P28" s="15">
        <v>3218.9256286522627</v>
      </c>
      <c r="Q28" s="15">
        <f t="shared" si="6"/>
        <v>8.8202709800291732</v>
      </c>
      <c r="R28" s="16">
        <f t="shared" si="7"/>
        <v>36494.634189137076</v>
      </c>
      <c r="S28" s="15">
        <v>3824.7</v>
      </c>
      <c r="T28" s="15">
        <f t="shared" si="8"/>
        <v>-1196.6000000000004</v>
      </c>
      <c r="U28" s="15">
        <f t="shared" si="9"/>
        <v>962.36230086292926</v>
      </c>
    </row>
    <row r="29" spans="1:22">
      <c r="A29" s="5">
        <v>44531</v>
      </c>
      <c r="B29" s="17">
        <v>38466.800000000003</v>
      </c>
      <c r="C29" s="15">
        <v>2295.4720000000002</v>
      </c>
      <c r="D29" s="15">
        <v>-8.9520000000000002E-2</v>
      </c>
      <c r="E29" s="16">
        <f t="shared" si="0"/>
        <v>40762.361520000006</v>
      </c>
      <c r="F29" s="15">
        <v>23181.138877222456</v>
      </c>
      <c r="G29" s="15">
        <f t="shared" si="1"/>
        <v>58.170641992842711</v>
      </c>
      <c r="H29" s="15">
        <v>3643.6084278314434</v>
      </c>
      <c r="I29" s="15">
        <f t="shared" si="2"/>
        <v>9.1432540282025681</v>
      </c>
      <c r="J29" s="15">
        <v>2498.4249755004898</v>
      </c>
      <c r="K29" s="15">
        <f t="shared" si="3"/>
        <v>6.2695360036266576</v>
      </c>
      <c r="L29" s="15">
        <v>3816.9436611267779</v>
      </c>
      <c r="M29" s="15">
        <f t="shared" si="4"/>
        <v>9.5782206557773772</v>
      </c>
      <c r="N29" s="15">
        <v>3345.1490970180594</v>
      </c>
      <c r="O29" s="15">
        <f t="shared" si="5"/>
        <v>8.3943015727549177</v>
      </c>
      <c r="P29" s="15">
        <v>3364.9722684197995</v>
      </c>
      <c r="Q29" s="15">
        <f t="shared" si="6"/>
        <v>8.444045746795755</v>
      </c>
      <c r="R29" s="16">
        <f t="shared" si="7"/>
        <v>39850.23730711903</v>
      </c>
      <c r="S29" s="15">
        <v>5021.3</v>
      </c>
      <c r="T29" s="15">
        <f t="shared" si="8"/>
        <v>-176.09999999999945</v>
      </c>
      <c r="U29" s="15">
        <f t="shared" si="9"/>
        <v>912.12421288097539</v>
      </c>
    </row>
    <row r="30" spans="1:22">
      <c r="A30" s="5">
        <v>44501</v>
      </c>
      <c r="B30" s="17">
        <v>37084.400000000001</v>
      </c>
      <c r="C30" s="15">
        <v>2619.002</v>
      </c>
      <c r="D30" s="15">
        <v>8.4590080000000007</v>
      </c>
      <c r="E30" s="16">
        <f t="shared" si="0"/>
        <v>39694.942992000004</v>
      </c>
      <c r="F30" s="15">
        <v>19794.817163656728</v>
      </c>
      <c r="G30" s="15">
        <f t="shared" si="1"/>
        <v>55.304908871369307</v>
      </c>
      <c r="H30" s="15">
        <v>3119.7718045639085</v>
      </c>
      <c r="I30" s="15">
        <f t="shared" si="2"/>
        <v>8.7163571112773539</v>
      </c>
      <c r="J30" s="15">
        <v>2380.9545289094217</v>
      </c>
      <c r="K30" s="15">
        <f t="shared" si="3"/>
        <v>6.652169209724816</v>
      </c>
      <c r="L30" s="15">
        <v>3991.5201695966089</v>
      </c>
      <c r="M30" s="15">
        <f t="shared" si="4"/>
        <v>11.151942319683107</v>
      </c>
      <c r="N30" s="15">
        <v>3588.4082318353626</v>
      </c>
      <c r="O30" s="15">
        <f t="shared" si="5"/>
        <v>10.025684431139497</v>
      </c>
      <c r="P30" s="15">
        <v>2916.6803129105961</v>
      </c>
      <c r="Q30" s="15">
        <f t="shared" si="6"/>
        <v>8.1489380568059246</v>
      </c>
      <c r="R30" s="16">
        <f t="shared" si="7"/>
        <v>35792.152211472625</v>
      </c>
      <c r="S30" s="15">
        <v>5197.3999999999996</v>
      </c>
      <c r="T30" s="15">
        <f t="shared" si="8"/>
        <v>864.5</v>
      </c>
      <c r="U30" s="15">
        <f t="shared" si="9"/>
        <v>3902.790780527379</v>
      </c>
    </row>
    <row r="31" spans="1:22">
      <c r="A31" s="5">
        <v>44470</v>
      </c>
      <c r="B31" s="17">
        <v>35708.9</v>
      </c>
      <c r="C31" s="15">
        <v>2178.69</v>
      </c>
      <c r="D31" s="15">
        <v>10.40286</v>
      </c>
      <c r="E31" s="16">
        <f t="shared" si="0"/>
        <v>37877.187140000002</v>
      </c>
      <c r="F31" s="15">
        <v>18243.596388072227</v>
      </c>
      <c r="G31" s="15">
        <f t="shared" si="1"/>
        <v>53.815155352054887</v>
      </c>
      <c r="H31" s="15">
        <v>3185.3309813803721</v>
      </c>
      <c r="I31" s="15">
        <f t="shared" si="2"/>
        <v>9.3961233281159959</v>
      </c>
      <c r="J31" s="15">
        <v>2466.2958420831587</v>
      </c>
      <c r="K31" s="15">
        <f t="shared" si="3"/>
        <v>7.2751057994578314</v>
      </c>
      <c r="L31" s="15">
        <v>4027.9674406511881</v>
      </c>
      <c r="M31" s="15">
        <f t="shared" si="4"/>
        <v>11.88174134971465</v>
      </c>
      <c r="N31" s="15">
        <v>3269.3826123477525</v>
      </c>
      <c r="O31" s="15">
        <f t="shared" si="5"/>
        <v>9.6440597262847518</v>
      </c>
      <c r="P31" s="15">
        <v>2707.9074991533857</v>
      </c>
      <c r="Q31" s="15">
        <f t="shared" si="6"/>
        <v>7.9878144443718737</v>
      </c>
      <c r="R31" s="16">
        <f t="shared" si="7"/>
        <v>33900.480763688087</v>
      </c>
      <c r="S31" s="15">
        <v>4332.8999999999996</v>
      </c>
      <c r="T31" s="15">
        <f t="shared" si="8"/>
        <v>127.19999999999982</v>
      </c>
      <c r="U31" s="15">
        <f t="shared" si="9"/>
        <v>3976.7063763119149</v>
      </c>
    </row>
    <row r="32" spans="1:22">
      <c r="A32" s="5">
        <v>44440</v>
      </c>
      <c r="B32" s="17">
        <v>33409.800000000003</v>
      </c>
      <c r="C32" s="15">
        <v>2780.4650000000001</v>
      </c>
      <c r="D32" s="15">
        <v>9.9614799999999999</v>
      </c>
      <c r="E32" s="16">
        <f t="shared" si="0"/>
        <v>36180.303520000001</v>
      </c>
      <c r="F32" s="15">
        <v>19303.751784964297</v>
      </c>
      <c r="G32" s="15">
        <f t="shared" si="1"/>
        <v>58.480052982114714</v>
      </c>
      <c r="H32" s="15">
        <v>3294.4850902981939</v>
      </c>
      <c r="I32" s="15">
        <f t="shared" si="2"/>
        <v>9.9805294212024442</v>
      </c>
      <c r="J32" s="15">
        <v>2425.7880890382194</v>
      </c>
      <c r="K32" s="15">
        <f t="shared" si="3"/>
        <v>7.3488416941225321</v>
      </c>
      <c r="L32" s="15">
        <v>4100.6779864402715</v>
      </c>
      <c r="M32" s="15">
        <f t="shared" si="4"/>
        <v>12.422863108735426</v>
      </c>
      <c r="N32" s="15">
        <v>1277.3344533109337</v>
      </c>
      <c r="O32" s="15">
        <f t="shared" si="5"/>
        <v>3.8696408520796832</v>
      </c>
      <c r="P32" s="15">
        <v>2607.08416919302</v>
      </c>
      <c r="Q32" s="15">
        <f t="shared" si="6"/>
        <v>7.8980719417452008</v>
      </c>
      <c r="R32" s="16">
        <f t="shared" si="7"/>
        <v>33009.121573244935</v>
      </c>
      <c r="S32" s="15">
        <v>4205.7</v>
      </c>
      <c r="T32" s="15">
        <f t="shared" si="8"/>
        <v>-74</v>
      </c>
      <c r="U32" s="15">
        <f t="shared" si="9"/>
        <v>3171.1819467550667</v>
      </c>
    </row>
    <row r="33" spans="1:21">
      <c r="A33" s="5">
        <v>44409</v>
      </c>
      <c r="B33" s="17">
        <v>33524</v>
      </c>
      <c r="C33" s="15">
        <v>2240.1959999999999</v>
      </c>
      <c r="D33" s="15">
        <v>34.982489999999999</v>
      </c>
      <c r="E33" s="16">
        <f t="shared" si="0"/>
        <v>35729.213509999994</v>
      </c>
      <c r="F33" s="15">
        <v>22011.786784264306</v>
      </c>
      <c r="G33" s="15">
        <f t="shared" si="1"/>
        <v>60.367479496732138</v>
      </c>
      <c r="H33" s="15">
        <v>3615.256054878902</v>
      </c>
      <c r="I33" s="15">
        <f t="shared" si="2"/>
        <v>9.9148650633103568</v>
      </c>
      <c r="J33" s="15">
        <v>2625.4254598908019</v>
      </c>
      <c r="K33" s="15">
        <f t="shared" si="3"/>
        <v>7.2002477206192737</v>
      </c>
      <c r="L33" s="15">
        <v>4303.2539349213021</v>
      </c>
      <c r="M33" s="15">
        <f t="shared" si="4"/>
        <v>11.801704070262101</v>
      </c>
      <c r="N33" s="15">
        <v>926.05347893042131</v>
      </c>
      <c r="O33" s="15">
        <f t="shared" si="5"/>
        <v>2.5397081550041971</v>
      </c>
      <c r="P33" s="15">
        <v>2981.2122531032514</v>
      </c>
      <c r="Q33" s="15">
        <f t="shared" si="6"/>
        <v>8.1759954940719357</v>
      </c>
      <c r="R33" s="16">
        <f t="shared" si="7"/>
        <v>36462.987965988985</v>
      </c>
      <c r="S33" s="15">
        <v>4279.7</v>
      </c>
      <c r="T33" s="15">
        <f t="shared" si="8"/>
        <v>-361.90000000000055</v>
      </c>
      <c r="U33" s="15">
        <f t="shared" si="9"/>
        <v>-733.77445598899067</v>
      </c>
    </row>
    <row r="34" spans="1:21">
      <c r="A34" s="5">
        <v>44378</v>
      </c>
      <c r="B34" s="17">
        <v>31417</v>
      </c>
      <c r="C34" s="15">
        <v>2569.5030000000002</v>
      </c>
      <c r="D34" s="15">
        <v>-0.18173</v>
      </c>
      <c r="E34" s="16">
        <f t="shared" si="0"/>
        <v>33986.684729999994</v>
      </c>
      <c r="F34" s="15">
        <v>22233.19977600448</v>
      </c>
      <c r="G34" s="15">
        <f t="shared" si="1"/>
        <v>60.535204454083583</v>
      </c>
      <c r="H34" s="15">
        <v>3681.7653646927056</v>
      </c>
      <c r="I34" s="15">
        <f t="shared" si="2"/>
        <v>10.024486864197536</v>
      </c>
      <c r="J34" s="15">
        <v>2509.5950076998456</v>
      </c>
      <c r="K34" s="15">
        <f t="shared" si="3"/>
        <v>6.8329726903285568</v>
      </c>
      <c r="L34" s="15">
        <v>4116.3176736465275</v>
      </c>
      <c r="M34" s="15">
        <f t="shared" si="4"/>
        <v>11.207659467940545</v>
      </c>
      <c r="N34" s="15">
        <v>1168.4726305473889</v>
      </c>
      <c r="O34" s="15">
        <f t="shared" si="5"/>
        <v>3.1814462291445564</v>
      </c>
      <c r="P34" s="15">
        <v>3018.3685276406827</v>
      </c>
      <c r="Q34" s="15">
        <f t="shared" si="6"/>
        <v>8.218230294305215</v>
      </c>
      <c r="R34" s="16">
        <f t="shared" si="7"/>
        <v>36727.718980231635</v>
      </c>
      <c r="S34" s="15">
        <v>4641.6000000000004</v>
      </c>
      <c r="T34" s="15">
        <f t="shared" si="8"/>
        <v>-647.39999999999964</v>
      </c>
      <c r="U34" s="15">
        <f t="shared" si="9"/>
        <v>-2741.0342502316416</v>
      </c>
    </row>
    <row r="35" spans="1:21">
      <c r="A35" s="5">
        <v>44348</v>
      </c>
      <c r="B35" s="17">
        <v>32318.6</v>
      </c>
      <c r="C35" s="15">
        <v>2340.5610000000001</v>
      </c>
      <c r="D35" s="15">
        <v>1.324398</v>
      </c>
      <c r="E35" s="16">
        <f t="shared" si="0"/>
        <v>34657.836602000003</v>
      </c>
      <c r="F35" s="15">
        <v>20317.336833263333</v>
      </c>
      <c r="G35" s="15">
        <f t="shared" si="1"/>
        <v>57.551503476095419</v>
      </c>
      <c r="H35" s="15">
        <v>3829.945681086378</v>
      </c>
      <c r="I35" s="15">
        <f t="shared" si="2"/>
        <v>10.848820098184886</v>
      </c>
      <c r="J35" s="15">
        <v>2597.0117177656443</v>
      </c>
      <c r="K35" s="15">
        <f t="shared" si="3"/>
        <v>7.3563740232800834</v>
      </c>
      <c r="L35" s="15">
        <v>4486.4702705945883</v>
      </c>
      <c r="M35" s="15">
        <f t="shared" si="4"/>
        <v>12.708511528479253</v>
      </c>
      <c r="N35" s="15">
        <v>1201.0079798404031</v>
      </c>
      <c r="O35" s="15">
        <f t="shared" si="5"/>
        <v>3.4020115674531248</v>
      </c>
      <c r="P35" s="15">
        <v>2871.1051246390803</v>
      </c>
      <c r="Q35" s="15">
        <f t="shared" si="6"/>
        <v>8.132779306507242</v>
      </c>
      <c r="R35" s="16">
        <f t="shared" si="7"/>
        <v>35302.877607189424</v>
      </c>
      <c r="S35" s="15">
        <v>5289</v>
      </c>
      <c r="T35" s="15">
        <f t="shared" si="8"/>
        <v>-418.5</v>
      </c>
      <c r="U35" s="15">
        <f t="shared" si="9"/>
        <v>-645.04100518942141</v>
      </c>
    </row>
    <row r="36" spans="1:21">
      <c r="A36" s="5">
        <v>44317</v>
      </c>
      <c r="B36" s="17">
        <v>32628.9</v>
      </c>
      <c r="C36" s="15">
        <v>1690.904</v>
      </c>
      <c r="D36" s="15">
        <v>2.4657399999999998</v>
      </c>
      <c r="E36" s="16">
        <f t="shared" si="0"/>
        <v>34317.338260000004</v>
      </c>
      <c r="F36" s="15">
        <v>18886.162956740871</v>
      </c>
      <c r="G36" s="15">
        <f t="shared" si="1"/>
        <v>54.276093712617488</v>
      </c>
      <c r="H36" s="15">
        <v>3949.622007559848</v>
      </c>
      <c r="I36" s="15">
        <f t="shared" si="2"/>
        <v>11.350640927050858</v>
      </c>
      <c r="J36" s="15">
        <v>2738.9105697886043</v>
      </c>
      <c r="K36" s="15">
        <f t="shared" si="3"/>
        <v>7.871231816480007</v>
      </c>
      <c r="L36" s="15">
        <v>4861.2627747445049</v>
      </c>
      <c r="M36" s="15">
        <f t="shared" si="4"/>
        <v>13.970564297684296</v>
      </c>
      <c r="N36" s="15">
        <v>1540.8091838163234</v>
      </c>
      <c r="O36" s="15">
        <f t="shared" si="5"/>
        <v>4.4280621662341133</v>
      </c>
      <c r="P36" s="15">
        <v>2819.6993583723834</v>
      </c>
      <c r="Q36" s="15">
        <f t="shared" si="6"/>
        <v>8.1034070799332412</v>
      </c>
      <c r="R36" s="16">
        <f t="shared" si="7"/>
        <v>34796.466851022531</v>
      </c>
      <c r="S36" s="15">
        <v>5707.5</v>
      </c>
      <c r="T36" s="15">
        <f t="shared" si="8"/>
        <v>294.30000000000018</v>
      </c>
      <c r="U36" s="15">
        <f t="shared" si="9"/>
        <v>-479.12859102252696</v>
      </c>
    </row>
    <row r="37" spans="1:21">
      <c r="A37" s="5">
        <v>44287</v>
      </c>
      <c r="B37" s="17">
        <v>32221.7</v>
      </c>
      <c r="C37" s="15">
        <v>1738.99</v>
      </c>
      <c r="D37" s="15">
        <v>0.86863000000000001</v>
      </c>
      <c r="E37" s="16">
        <f t="shared" si="0"/>
        <v>33959.821370000005</v>
      </c>
      <c r="F37" s="15">
        <v>18845.175836483282</v>
      </c>
      <c r="G37" s="15">
        <f t="shared" ref="G37:G68" si="10">F37/R37*100</f>
        <v>54.076561308994172</v>
      </c>
      <c r="H37" s="15">
        <v>3839.5480890382187</v>
      </c>
      <c r="I37" s="15">
        <f t="shared" ref="I37:I68" si="11">H37/R37*100</f>
        <v>11.017650322675504</v>
      </c>
      <c r="J37" s="15">
        <v>2610.1409491810159</v>
      </c>
      <c r="K37" s="15">
        <f t="shared" ref="K37:K68" si="12">J37/R37*100</f>
        <v>7.4898450557436203</v>
      </c>
      <c r="L37" s="15">
        <v>4785.4242915141695</v>
      </c>
      <c r="M37" s="15">
        <f t="shared" ref="M37:M68" si="13">L37/R37*100</f>
        <v>13.731858611190706</v>
      </c>
      <c r="N37" s="15">
        <v>1933.4733305333891</v>
      </c>
      <c r="O37" s="15">
        <f t="shared" ref="O37:O68" si="14">N37/R37*100</f>
        <v>5.5481355018975078</v>
      </c>
      <c r="P37" s="15">
        <v>2835.3022002481312</v>
      </c>
      <c r="Q37" s="15">
        <f t="shared" ref="Q37:Q68" si="15">P37/R37*100</f>
        <v>8.1359491994984747</v>
      </c>
      <c r="R37" s="16">
        <f t="shared" ref="R37:R68" si="16">F37+H37+J37+L37+N37+P37</f>
        <v>34849.064696998212</v>
      </c>
      <c r="S37" s="15">
        <v>5413.2</v>
      </c>
      <c r="T37" s="15">
        <f t="shared" ref="T37:T68" si="17">S37-S38</f>
        <v>-234.30000000000018</v>
      </c>
      <c r="U37" s="15">
        <f t="shared" ref="U37:U68" si="18">E37-R37</f>
        <v>-889.24332699820661</v>
      </c>
    </row>
    <row r="38" spans="1:21">
      <c r="A38" s="5">
        <v>44256</v>
      </c>
      <c r="B38" s="17">
        <v>34076.199999999997</v>
      </c>
      <c r="C38" s="15">
        <v>2124.415</v>
      </c>
      <c r="D38" s="15">
        <v>2.4471569999999998</v>
      </c>
      <c r="E38" s="16">
        <f t="shared" si="0"/>
        <v>36198.167842999996</v>
      </c>
      <c r="F38" s="15">
        <v>20436.46885062299</v>
      </c>
      <c r="G38" s="15">
        <f t="shared" si="10"/>
        <v>54.818789269926008</v>
      </c>
      <c r="H38" s="15">
        <v>3777.5367492650144</v>
      </c>
      <c r="I38" s="15">
        <f t="shared" si="11"/>
        <v>10.13286554203553</v>
      </c>
      <c r="J38" s="15">
        <v>2667.8449671006579</v>
      </c>
      <c r="K38" s="15">
        <f t="shared" si="12"/>
        <v>7.1562280218417182</v>
      </c>
      <c r="L38" s="15">
        <v>3940.3211935761287</v>
      </c>
      <c r="M38" s="15">
        <f t="shared" si="13"/>
        <v>10.569518577074945</v>
      </c>
      <c r="N38" s="15">
        <v>3363.0687386252271</v>
      </c>
      <c r="O38" s="15">
        <f t="shared" si="14"/>
        <v>9.0210964443278634</v>
      </c>
      <c r="P38" s="15">
        <v>3094.8036659491536</v>
      </c>
      <c r="Q38" s="15">
        <f t="shared" si="15"/>
        <v>8.3015021447939326</v>
      </c>
      <c r="R38" s="16">
        <f t="shared" si="16"/>
        <v>37280.044165139174</v>
      </c>
      <c r="S38" s="15">
        <v>5647.5</v>
      </c>
      <c r="T38" s="15">
        <f t="shared" si="17"/>
        <v>216.69999999999982</v>
      </c>
      <c r="U38" s="15">
        <f t="shared" si="18"/>
        <v>-1081.8763221391782</v>
      </c>
    </row>
    <row r="39" spans="1:21">
      <c r="A39" s="5">
        <v>44228</v>
      </c>
      <c r="B39" s="17">
        <v>29983.39</v>
      </c>
      <c r="C39" s="15">
        <v>1711.075</v>
      </c>
      <c r="D39" s="15">
        <v>16.89311</v>
      </c>
      <c r="E39" s="16">
        <f t="shared" si="0"/>
        <v>31677.571889999999</v>
      </c>
      <c r="F39" s="15">
        <v>18312.48377205633</v>
      </c>
      <c r="G39" s="15">
        <f t="shared" si="10"/>
        <v>54.551283124920303</v>
      </c>
      <c r="H39" s="15">
        <v>3607.0687386252271</v>
      </c>
      <c r="I39" s="15">
        <f t="shared" si="11"/>
        <v>10.74514142707679</v>
      </c>
      <c r="J39" s="15">
        <v>2445.2092678146441</v>
      </c>
      <c r="K39" s="15">
        <f t="shared" si="12"/>
        <v>7.2840639603339445</v>
      </c>
      <c r="L39" s="15">
        <v>2268.8146237075257</v>
      </c>
      <c r="M39" s="15">
        <f t="shared" si="13"/>
        <v>6.7585997856112145</v>
      </c>
      <c r="N39" s="15">
        <v>4209.3798124037512</v>
      </c>
      <c r="O39" s="15">
        <f t="shared" si="14"/>
        <v>12.539373292286928</v>
      </c>
      <c r="P39" s="15">
        <v>2726.3435764193578</v>
      </c>
      <c r="Q39" s="15">
        <f t="shared" si="15"/>
        <v>8.1215384097708121</v>
      </c>
      <c r="R39" s="16">
        <f t="shared" si="16"/>
        <v>33569.299791026839</v>
      </c>
      <c r="S39" s="15">
        <v>5430.8</v>
      </c>
      <c r="T39" s="15">
        <f t="shared" si="17"/>
        <v>1152.6999999999998</v>
      </c>
      <c r="U39" s="15">
        <f t="shared" si="18"/>
        <v>-1891.7279010268394</v>
      </c>
    </row>
    <row r="40" spans="1:21">
      <c r="A40" s="5">
        <v>44197</v>
      </c>
      <c r="B40" s="17">
        <v>31775.91</v>
      </c>
      <c r="C40" s="15">
        <v>1694.87</v>
      </c>
      <c r="D40" s="15">
        <v>13.647830000000001</v>
      </c>
      <c r="E40" s="16">
        <f t="shared" si="0"/>
        <v>33457.132169999997</v>
      </c>
      <c r="F40" s="15">
        <v>19962.610355370856</v>
      </c>
      <c r="G40" s="15">
        <f t="shared" si="10"/>
        <v>55.179992038477913</v>
      </c>
      <c r="H40" s="15">
        <v>3708.5510289794202</v>
      </c>
      <c r="I40" s="15">
        <f t="shared" si="11"/>
        <v>10.251054977803367</v>
      </c>
      <c r="J40" s="15">
        <v>2459.2786616267676</v>
      </c>
      <c r="K40" s="15">
        <f t="shared" si="12"/>
        <v>6.797857321923499</v>
      </c>
      <c r="L40" s="15">
        <v>2556.888862222756</v>
      </c>
      <c r="M40" s="15">
        <f t="shared" si="13"/>
        <v>7.0676682332160583</v>
      </c>
      <c r="N40" s="15">
        <v>4409.7998040039201</v>
      </c>
      <c r="O40" s="15">
        <f t="shared" si="14"/>
        <v>12.189423815044815</v>
      </c>
      <c r="P40" s="15">
        <v>3080.1334038375412</v>
      </c>
      <c r="Q40" s="15">
        <f t="shared" si="15"/>
        <v>8.5140036135343333</v>
      </c>
      <c r="R40" s="16">
        <f t="shared" si="16"/>
        <v>36177.262116041267</v>
      </c>
      <c r="S40" s="15">
        <v>4278.1000000000004</v>
      </c>
      <c r="T40" s="15">
        <f t="shared" si="17"/>
        <v>-561.5</v>
      </c>
      <c r="U40" s="15">
        <f t="shared" si="18"/>
        <v>-2720.1299460412702</v>
      </c>
    </row>
    <row r="41" spans="1:21">
      <c r="A41" s="5">
        <v>44166</v>
      </c>
      <c r="B41" s="17">
        <v>35189.300000000003</v>
      </c>
      <c r="C41" s="15">
        <v>3388.3069999999998</v>
      </c>
      <c r="D41" s="15">
        <v>0.92169199999999996</v>
      </c>
      <c r="E41" s="16">
        <f t="shared" si="0"/>
        <v>38576.685308</v>
      </c>
      <c r="F41" s="15">
        <v>23627.136758914225</v>
      </c>
      <c r="G41" s="15">
        <f t="shared" si="10"/>
        <v>55.573197664990623</v>
      </c>
      <c r="H41" s="15">
        <v>3750.7510849782998</v>
      </c>
      <c r="I41" s="15">
        <f t="shared" si="11"/>
        <v>8.822111352914348</v>
      </c>
      <c r="J41" s="15">
        <v>2323.4932661346775</v>
      </c>
      <c r="K41" s="15">
        <f t="shared" si="12"/>
        <v>5.4650697572764608</v>
      </c>
      <c r="L41" s="15">
        <v>4266.534669306614</v>
      </c>
      <c r="M41" s="15">
        <f t="shared" si="13"/>
        <v>10.035281758482864</v>
      </c>
      <c r="N41" s="15">
        <v>4395.7440851182964</v>
      </c>
      <c r="O41" s="15">
        <f t="shared" si="14"/>
        <v>10.339194182504004</v>
      </c>
      <c r="P41" s="15">
        <v>4151.6852149234137</v>
      </c>
      <c r="Q41" s="15">
        <f t="shared" si="15"/>
        <v>9.7651452838317034</v>
      </c>
      <c r="R41" s="16">
        <f t="shared" si="16"/>
        <v>42515.345079375526</v>
      </c>
      <c r="S41" s="15">
        <v>4839.6000000000004</v>
      </c>
      <c r="T41" s="15">
        <f t="shared" si="17"/>
        <v>-391.79999999999927</v>
      </c>
      <c r="U41" s="15">
        <f t="shared" si="18"/>
        <v>-3938.6597713755255</v>
      </c>
    </row>
    <row r="42" spans="1:21">
      <c r="A42" s="5">
        <v>44136</v>
      </c>
      <c r="B42" s="17">
        <v>34727.300000000003</v>
      </c>
      <c r="C42" s="15">
        <v>744.57730000000004</v>
      </c>
      <c r="D42" s="15">
        <v>0.790246</v>
      </c>
      <c r="E42" s="16">
        <f t="shared" si="0"/>
        <v>35471.087054000003</v>
      </c>
      <c r="F42" s="15">
        <v>19656.122913254767</v>
      </c>
      <c r="G42" s="15">
        <f t="shared" si="10"/>
        <v>54.187461879048918</v>
      </c>
      <c r="H42" s="15">
        <v>3639.0599188016236</v>
      </c>
      <c r="I42" s="15">
        <f t="shared" si="11"/>
        <v>10.032060823788662</v>
      </c>
      <c r="J42" s="15">
        <v>2383.9952400951979</v>
      </c>
      <c r="K42" s="15">
        <f t="shared" si="12"/>
        <v>6.5721328546119588</v>
      </c>
      <c r="L42" s="15">
        <v>4865.9626807463856</v>
      </c>
      <c r="M42" s="15">
        <f t="shared" si="13"/>
        <v>13.414352791313453</v>
      </c>
      <c r="N42" s="15">
        <v>2201.987960240795</v>
      </c>
      <c r="O42" s="15">
        <f t="shared" si="14"/>
        <v>6.0703801650126676</v>
      </c>
      <c r="P42" s="15">
        <v>3527.172078304327</v>
      </c>
      <c r="Q42" s="15">
        <f t="shared" si="15"/>
        <v>9.7236114862243372</v>
      </c>
      <c r="R42" s="16">
        <f t="shared" si="16"/>
        <v>36274.3007914431</v>
      </c>
      <c r="S42" s="15">
        <v>5231.3999999999996</v>
      </c>
      <c r="T42" s="15">
        <f t="shared" si="17"/>
        <v>-208.40000000000055</v>
      </c>
      <c r="U42" s="15">
        <f t="shared" si="18"/>
        <v>-803.21373744309676</v>
      </c>
    </row>
    <row r="43" spans="1:21">
      <c r="A43" s="5">
        <v>44105</v>
      </c>
      <c r="B43" s="17">
        <v>33662.800000000003</v>
      </c>
      <c r="C43" s="15">
        <v>740.37540000000001</v>
      </c>
      <c r="D43" s="15">
        <v>5.1774570000000004</v>
      </c>
      <c r="E43" s="16">
        <f t="shared" ref="E43:E74" si="19">B43+C43-D43</f>
        <v>34397.997943000002</v>
      </c>
      <c r="F43" s="15">
        <v>16655.120044555544</v>
      </c>
      <c r="G43" s="15">
        <f t="shared" si="10"/>
        <v>51.354343934165989</v>
      </c>
      <c r="H43" s="15">
        <v>3849.6053478930417</v>
      </c>
      <c r="I43" s="15">
        <f t="shared" si="11"/>
        <v>11.86986083064162</v>
      </c>
      <c r="J43" s="15">
        <v>2494.4981100377995</v>
      </c>
      <c r="K43" s="15">
        <f t="shared" si="12"/>
        <v>7.6915275028524563</v>
      </c>
      <c r="L43" s="15">
        <v>4819.843603127938</v>
      </c>
      <c r="M43" s="15">
        <f t="shared" si="13"/>
        <v>14.861490367031891</v>
      </c>
      <c r="N43" s="15">
        <v>1477.9784404311913</v>
      </c>
      <c r="O43" s="15">
        <f t="shared" si="14"/>
        <v>4.5571940012523111</v>
      </c>
      <c r="P43" s="15">
        <v>3134.7192641654315</v>
      </c>
      <c r="Q43" s="15">
        <f t="shared" si="15"/>
        <v>9.6655833640557347</v>
      </c>
      <c r="R43" s="16">
        <f t="shared" si="16"/>
        <v>32431.764810210945</v>
      </c>
      <c r="S43" s="15">
        <v>5439.8</v>
      </c>
      <c r="T43" s="15">
        <f t="shared" si="17"/>
        <v>-250</v>
      </c>
      <c r="U43" s="15">
        <f t="shared" si="18"/>
        <v>1966.233132789057</v>
      </c>
    </row>
    <row r="44" spans="1:21">
      <c r="A44" s="5">
        <v>44075</v>
      </c>
      <c r="B44" s="17">
        <v>33107.300000000003</v>
      </c>
      <c r="C44" s="15">
        <v>1159.288</v>
      </c>
      <c r="D44" s="15">
        <v>4.5167060000000001</v>
      </c>
      <c r="E44" s="16">
        <f t="shared" si="19"/>
        <v>34262.071294000001</v>
      </c>
      <c r="F44" s="15">
        <v>17714.075561230369</v>
      </c>
      <c r="G44" s="15">
        <f t="shared" si="10"/>
        <v>53.844036661234874</v>
      </c>
      <c r="H44" s="15">
        <v>3829.9962200755981</v>
      </c>
      <c r="I44" s="15">
        <f t="shared" si="11"/>
        <v>11.641728419488455</v>
      </c>
      <c r="J44" s="15">
        <v>2411.4254514909703</v>
      </c>
      <c r="K44" s="15">
        <f t="shared" si="12"/>
        <v>7.3298140773481206</v>
      </c>
      <c r="L44" s="15">
        <v>4668.0066398672025</v>
      </c>
      <c r="M44" s="15">
        <f t="shared" si="13"/>
        <v>14.188960625300606</v>
      </c>
      <c r="N44" s="15">
        <v>1088.1702365952681</v>
      </c>
      <c r="O44" s="15">
        <f t="shared" si="14"/>
        <v>3.307622681769268</v>
      </c>
      <c r="P44" s="15">
        <v>3187.1883454266026</v>
      </c>
      <c r="Q44" s="15">
        <f t="shared" si="15"/>
        <v>9.6878375348586854</v>
      </c>
      <c r="R44" s="16">
        <f t="shared" si="16"/>
        <v>32898.862454686008</v>
      </c>
      <c r="S44" s="15">
        <v>5689.8</v>
      </c>
      <c r="T44" s="15">
        <f t="shared" si="17"/>
        <v>-838.59999999999945</v>
      </c>
      <c r="U44" s="15">
        <f t="shared" si="18"/>
        <v>1363.2088393139929</v>
      </c>
    </row>
    <row r="45" spans="1:21">
      <c r="A45" s="5">
        <v>44044</v>
      </c>
      <c r="B45" s="17">
        <v>32580.9</v>
      </c>
      <c r="C45" s="15">
        <v>1295.059</v>
      </c>
      <c r="D45" s="15">
        <v>3.0627439999999999</v>
      </c>
      <c r="E45" s="16">
        <f t="shared" si="19"/>
        <v>33872.896256</v>
      </c>
      <c r="F45" s="15">
        <v>21179.97705565358</v>
      </c>
      <c r="G45" s="15">
        <f t="shared" si="10"/>
        <v>57.985641838571823</v>
      </c>
      <c r="H45" s="15">
        <v>3969.6354472910539</v>
      </c>
      <c r="I45" s="15">
        <f t="shared" si="11"/>
        <v>10.867899368893573</v>
      </c>
      <c r="J45" s="15">
        <v>2368.3071538569229</v>
      </c>
      <c r="K45" s="15">
        <f t="shared" si="12"/>
        <v>6.4838507627475437</v>
      </c>
      <c r="L45" s="15">
        <v>4497.7100457990846</v>
      </c>
      <c r="M45" s="15">
        <f t="shared" si="13"/>
        <v>12.31363958158</v>
      </c>
      <c r="N45" s="15">
        <v>966.87666246675053</v>
      </c>
      <c r="O45" s="15">
        <f t="shared" si="14"/>
        <v>2.6470738709750039</v>
      </c>
      <c r="P45" s="15">
        <v>3543.7376913789158</v>
      </c>
      <c r="Q45" s="15">
        <f t="shared" si="15"/>
        <v>9.7018945772320713</v>
      </c>
      <c r="R45" s="16">
        <f t="shared" si="16"/>
        <v>36526.244056446303</v>
      </c>
      <c r="S45" s="15">
        <v>6528.4</v>
      </c>
      <c r="T45" s="15">
        <f t="shared" si="17"/>
        <v>-305.90000000000055</v>
      </c>
      <c r="U45" s="15">
        <f t="shared" si="18"/>
        <v>-2653.3478004463032</v>
      </c>
    </row>
    <row r="46" spans="1:21">
      <c r="A46" s="5">
        <v>44013</v>
      </c>
      <c r="B46" s="17">
        <v>31794.1</v>
      </c>
      <c r="C46" s="15">
        <v>1804.3620000000001</v>
      </c>
      <c r="D46" s="15">
        <v>34.178609999999999</v>
      </c>
      <c r="E46" s="16">
        <f t="shared" si="19"/>
        <v>33564.283389999997</v>
      </c>
      <c r="F46" s="15">
        <v>19221.033905429886</v>
      </c>
      <c r="G46" s="15">
        <f t="shared" si="10"/>
        <v>56.492137917668707</v>
      </c>
      <c r="H46" s="15">
        <v>3951.2897942041159</v>
      </c>
      <c r="I46" s="15">
        <f t="shared" si="11"/>
        <v>11.613153023147085</v>
      </c>
      <c r="J46" s="15">
        <v>2149.6631667366655</v>
      </c>
      <c r="K46" s="15">
        <f t="shared" si="12"/>
        <v>6.3180299607875927</v>
      </c>
      <c r="L46" s="15">
        <v>4358.4528309433808</v>
      </c>
      <c r="M46" s="15">
        <f t="shared" si="13"/>
        <v>12.809837371118268</v>
      </c>
      <c r="N46" s="15">
        <v>1048.9710205795884</v>
      </c>
      <c r="O46" s="15">
        <f t="shared" si="14"/>
        <v>3.0830087422862</v>
      </c>
      <c r="P46" s="15">
        <v>3294.8528591770382</v>
      </c>
      <c r="Q46" s="15">
        <f t="shared" si="15"/>
        <v>9.6838329849921436</v>
      </c>
      <c r="R46" s="16">
        <f t="shared" si="16"/>
        <v>34024.263577070677</v>
      </c>
      <c r="S46" s="15">
        <v>6834.3</v>
      </c>
      <c r="T46" s="15">
        <f t="shared" si="17"/>
        <v>491.69999999999982</v>
      </c>
      <c r="U46" s="15">
        <f t="shared" si="18"/>
        <v>-459.98018707067968</v>
      </c>
    </row>
    <row r="47" spans="1:21">
      <c r="A47" s="5">
        <v>43983</v>
      </c>
      <c r="B47" s="17">
        <v>33427.599999999999</v>
      </c>
      <c r="C47" s="15">
        <v>1852.431</v>
      </c>
      <c r="D47" s="15">
        <v>3.962755</v>
      </c>
      <c r="E47" s="16">
        <f t="shared" si="19"/>
        <v>35276.068244999995</v>
      </c>
      <c r="F47" s="15">
        <v>18051.983703330614</v>
      </c>
      <c r="G47" s="15">
        <f t="shared" si="10"/>
        <v>54.301039280141538</v>
      </c>
      <c r="H47" s="15">
        <v>3873.0554388912215</v>
      </c>
      <c r="I47" s="15">
        <f t="shared" si="11"/>
        <v>11.650295002348988</v>
      </c>
      <c r="J47" s="15">
        <v>2239.9904801903963</v>
      </c>
      <c r="K47" s="15">
        <f t="shared" si="12"/>
        <v>6.7379747871986071</v>
      </c>
      <c r="L47" s="15">
        <v>4572.8085438291246</v>
      </c>
      <c r="M47" s="15">
        <f t="shared" si="13"/>
        <v>13.755178402538604</v>
      </c>
      <c r="N47" s="15">
        <v>1287.9742405151896</v>
      </c>
      <c r="O47" s="15">
        <f t="shared" si="14"/>
        <v>3.8742744828160944</v>
      </c>
      <c r="P47" s="15">
        <v>3218.4568423081182</v>
      </c>
      <c r="Q47" s="15">
        <f t="shared" si="15"/>
        <v>9.6812380449561868</v>
      </c>
      <c r="R47" s="16">
        <f t="shared" si="16"/>
        <v>33244.269249064659</v>
      </c>
      <c r="S47" s="15">
        <v>6342.6</v>
      </c>
      <c r="T47" s="15">
        <f t="shared" si="17"/>
        <v>116.20000000000073</v>
      </c>
      <c r="U47" s="15">
        <f t="shared" si="18"/>
        <v>2031.7989959353363</v>
      </c>
    </row>
    <row r="48" spans="1:21">
      <c r="A48" s="5">
        <v>43952</v>
      </c>
      <c r="B48" s="17">
        <v>31884</v>
      </c>
      <c r="C48" s="15">
        <v>1677.3240000000001</v>
      </c>
      <c r="D48" s="15">
        <v>0.384992</v>
      </c>
      <c r="E48" s="16">
        <f t="shared" si="19"/>
        <v>33560.939008000001</v>
      </c>
      <c r="F48" s="15">
        <v>17786.433988317884</v>
      </c>
      <c r="G48" s="15">
        <f t="shared" si="10"/>
        <v>53.207841058371429</v>
      </c>
      <c r="H48" s="15">
        <v>3907.4219515609684</v>
      </c>
      <c r="I48" s="15">
        <f t="shared" si="11"/>
        <v>11.688992087070387</v>
      </c>
      <c r="J48" s="15">
        <v>2281.0802183956321</v>
      </c>
      <c r="K48" s="15">
        <f t="shared" si="12"/>
        <v>6.8238160488778465</v>
      </c>
      <c r="L48" s="15">
        <v>4973.6405271894564</v>
      </c>
      <c r="M48" s="15">
        <f t="shared" si="13"/>
        <v>14.878568398026523</v>
      </c>
      <c r="N48" s="15">
        <v>1248.0470390592186</v>
      </c>
      <c r="O48" s="15">
        <f t="shared" si="14"/>
        <v>3.7335133355707684</v>
      </c>
      <c r="P48" s="15">
        <v>3231.5959410809173</v>
      </c>
      <c r="Q48" s="15">
        <f t="shared" si="15"/>
        <v>9.6672690720830197</v>
      </c>
      <c r="R48" s="16">
        <f t="shared" si="16"/>
        <v>33428.219665604083</v>
      </c>
      <c r="S48" s="15">
        <v>6226.4</v>
      </c>
      <c r="T48" s="15">
        <f t="shared" si="17"/>
        <v>-599.60000000000036</v>
      </c>
      <c r="U48" s="15">
        <f t="shared" si="18"/>
        <v>132.71934239591792</v>
      </c>
    </row>
    <row r="49" spans="1:21">
      <c r="A49" s="5">
        <v>43922</v>
      </c>
      <c r="B49" s="17">
        <v>32212.1</v>
      </c>
      <c r="C49" s="15">
        <v>2400.15</v>
      </c>
      <c r="D49" s="15">
        <v>0.78805800000000004</v>
      </c>
      <c r="E49" s="16">
        <f t="shared" si="19"/>
        <v>34611.461942000002</v>
      </c>
      <c r="F49" s="15">
        <v>16649.7182035683</v>
      </c>
      <c r="G49" s="15">
        <f t="shared" si="10"/>
        <v>53.09569091370561</v>
      </c>
      <c r="H49" s="15">
        <v>3639.8685426291468</v>
      </c>
      <c r="I49" s="15">
        <f t="shared" si="11"/>
        <v>11.607483847056239</v>
      </c>
      <c r="J49" s="15">
        <v>2270.1556768864625</v>
      </c>
      <c r="K49" s="15">
        <f t="shared" si="12"/>
        <v>7.2394909434638404</v>
      </c>
      <c r="L49" s="15">
        <v>4469.2906141877165</v>
      </c>
      <c r="M49" s="15">
        <f t="shared" si="13"/>
        <v>14.252497859307873</v>
      </c>
      <c r="N49" s="15">
        <v>1301.6939661206775</v>
      </c>
      <c r="O49" s="15">
        <f t="shared" si="14"/>
        <v>4.1510816966599933</v>
      </c>
      <c r="P49" s="15">
        <v>3027.219219830311</v>
      </c>
      <c r="Q49" s="15">
        <f t="shared" si="15"/>
        <v>9.65375473980645</v>
      </c>
      <c r="R49" s="16">
        <f t="shared" si="16"/>
        <v>31357.946223222614</v>
      </c>
      <c r="S49" s="15">
        <v>6826</v>
      </c>
      <c r="T49" s="15">
        <f t="shared" si="17"/>
        <v>115.19999999999982</v>
      </c>
      <c r="U49" s="15">
        <f t="shared" si="18"/>
        <v>3253.5157187773875</v>
      </c>
    </row>
    <row r="50" spans="1:21">
      <c r="A50" s="5">
        <v>43891</v>
      </c>
      <c r="B50" s="17">
        <v>33726</v>
      </c>
      <c r="C50" s="15">
        <v>2159.2449999999999</v>
      </c>
      <c r="D50" s="15">
        <v>33.100909999999999</v>
      </c>
      <c r="E50" s="16">
        <f t="shared" si="19"/>
        <v>35852.144090000002</v>
      </c>
      <c r="F50" s="15">
        <v>16306.338971743886</v>
      </c>
      <c r="G50" s="15">
        <f t="shared" si="10"/>
        <v>52.320390666702025</v>
      </c>
      <c r="H50" s="15">
        <v>3384.6971860562785</v>
      </c>
      <c r="I50" s="15">
        <f t="shared" si="11"/>
        <v>10.860112706464406</v>
      </c>
      <c r="J50" s="15">
        <v>2376.0501189976203</v>
      </c>
      <c r="K50" s="15">
        <f t="shared" si="12"/>
        <v>7.6237756792028915</v>
      </c>
      <c r="L50" s="15">
        <v>2956.8808623827526</v>
      </c>
      <c r="M50" s="15">
        <f t="shared" si="13"/>
        <v>9.487424623199491</v>
      </c>
      <c r="N50" s="15">
        <v>3131.0653786924258</v>
      </c>
      <c r="O50" s="15">
        <f t="shared" si="14"/>
        <v>10.046311688972171</v>
      </c>
      <c r="P50" s="15">
        <v>3011.2847896956864</v>
      </c>
      <c r="Q50" s="15">
        <f t="shared" si="15"/>
        <v>9.6619846354590138</v>
      </c>
      <c r="R50" s="16">
        <f t="shared" si="16"/>
        <v>31166.31730756865</v>
      </c>
      <c r="S50" s="15">
        <v>6710.8</v>
      </c>
      <c r="T50" s="15">
        <f t="shared" si="17"/>
        <v>533.19999999999982</v>
      </c>
      <c r="U50" s="15">
        <f t="shared" si="18"/>
        <v>4685.8267824313516</v>
      </c>
    </row>
    <row r="51" spans="1:21">
      <c r="A51" s="5">
        <v>43862</v>
      </c>
      <c r="B51" s="17">
        <v>24513.37</v>
      </c>
      <c r="C51" s="15">
        <v>1849.0360000000001</v>
      </c>
      <c r="D51" s="15">
        <v>9.9648459999999996</v>
      </c>
      <c r="E51" s="16">
        <f t="shared" si="19"/>
        <v>26352.441154</v>
      </c>
      <c r="F51" s="15">
        <v>16611.53163044183</v>
      </c>
      <c r="G51" s="15">
        <f t="shared" si="10"/>
        <v>54.696461088390521</v>
      </c>
      <c r="H51" s="15">
        <v>3307.5241495170094</v>
      </c>
      <c r="I51" s="15">
        <f t="shared" si="11"/>
        <v>10.890619237749195</v>
      </c>
      <c r="J51" s="15">
        <v>2145.7709645807086</v>
      </c>
      <c r="K51" s="15">
        <f t="shared" si="12"/>
        <v>7.0653375426083604</v>
      </c>
      <c r="L51" s="15">
        <v>1466.2966740665188</v>
      </c>
      <c r="M51" s="15">
        <f t="shared" si="13"/>
        <v>4.8280460081201202</v>
      </c>
      <c r="N51" s="15">
        <v>3686.2942741145175</v>
      </c>
      <c r="O51" s="15">
        <f t="shared" si="14"/>
        <v>12.137788122737883</v>
      </c>
      <c r="P51" s="15">
        <v>3152.9779414636487</v>
      </c>
      <c r="Q51" s="15">
        <f t="shared" si="15"/>
        <v>10.381748000393937</v>
      </c>
      <c r="R51" s="16">
        <f t="shared" si="16"/>
        <v>30370.395634184228</v>
      </c>
      <c r="S51" s="15">
        <v>6177.6</v>
      </c>
      <c r="T51" s="15">
        <f t="shared" si="17"/>
        <v>163.60000000000036</v>
      </c>
      <c r="U51" s="15">
        <f t="shared" si="18"/>
        <v>-4017.9544801842276</v>
      </c>
    </row>
    <row r="52" spans="1:21">
      <c r="A52" s="5">
        <v>43831</v>
      </c>
      <c r="B52" s="17">
        <v>24389.23</v>
      </c>
      <c r="C52" s="15">
        <v>3300.9670000000001</v>
      </c>
      <c r="D52" s="15">
        <v>3.1117949999999999</v>
      </c>
      <c r="E52" s="16">
        <f t="shared" si="19"/>
        <v>27687.085204999999</v>
      </c>
      <c r="F52" s="15">
        <v>16322.724013121935</v>
      </c>
      <c r="G52" s="15">
        <f t="shared" si="10"/>
        <v>52.398611595531463</v>
      </c>
      <c r="H52" s="15">
        <v>3380.5529889402205</v>
      </c>
      <c r="I52" s="15">
        <f t="shared" si="11"/>
        <v>10.85212755562066</v>
      </c>
      <c r="J52" s="15">
        <v>2358.5969480610388</v>
      </c>
      <c r="K52" s="15">
        <f t="shared" si="12"/>
        <v>7.5714816529706548</v>
      </c>
      <c r="L52" s="15">
        <v>1529.9434011319775</v>
      </c>
      <c r="M52" s="15">
        <f t="shared" si="13"/>
        <v>4.9113683460318409</v>
      </c>
      <c r="N52" s="15">
        <v>4365.0006999859997</v>
      </c>
      <c r="O52" s="15">
        <f t="shared" si="14"/>
        <v>14.012365589770434</v>
      </c>
      <c r="P52" s="15">
        <v>3194.2440019257697</v>
      </c>
      <c r="Q52" s="15">
        <f t="shared" si="15"/>
        <v>10.254045260074946</v>
      </c>
      <c r="R52" s="16">
        <f t="shared" si="16"/>
        <v>31151.062053166941</v>
      </c>
      <c r="S52" s="15">
        <v>6014</v>
      </c>
      <c r="T52" s="15">
        <f t="shared" si="17"/>
        <v>-305.89999999999964</v>
      </c>
      <c r="U52" s="15">
        <f t="shared" si="18"/>
        <v>-3463.9768481669416</v>
      </c>
    </row>
    <row r="53" spans="1:21">
      <c r="A53" s="5">
        <v>43800</v>
      </c>
      <c r="B53" s="17">
        <v>33174.199999999997</v>
      </c>
      <c r="C53" s="15">
        <v>100</v>
      </c>
      <c r="D53" s="15">
        <v>36</v>
      </c>
      <c r="E53" s="16">
        <f t="shared" si="19"/>
        <v>33238.199999999997</v>
      </c>
      <c r="F53" s="15">
        <v>21346.909460801045</v>
      </c>
      <c r="G53" s="15">
        <f t="shared" si="10"/>
        <v>56.618464092323805</v>
      </c>
      <c r="H53" s="15">
        <v>3389.2962340753179</v>
      </c>
      <c r="I53" s="15">
        <f t="shared" si="11"/>
        <v>8.9894393134340262</v>
      </c>
      <c r="J53" s="15">
        <v>2156.5476690466189</v>
      </c>
      <c r="K53" s="15">
        <f t="shared" si="12"/>
        <v>5.7198170530264081</v>
      </c>
      <c r="L53" s="15">
        <v>3986.9402611947758</v>
      </c>
      <c r="M53" s="15">
        <f t="shared" si="13"/>
        <v>10.574572138004738</v>
      </c>
      <c r="N53" s="15">
        <v>3267.6466470670584</v>
      </c>
      <c r="O53" s="15">
        <f t="shared" si="14"/>
        <v>8.6667877939472948</v>
      </c>
      <c r="P53" s="15">
        <v>3555.7479394489728</v>
      </c>
      <c r="Q53" s="15">
        <f t="shared" si="15"/>
        <v>9.4309196092637304</v>
      </c>
      <c r="R53" s="16">
        <f t="shared" si="16"/>
        <v>37703.088211633789</v>
      </c>
      <c r="S53" s="15">
        <v>6319.9</v>
      </c>
      <c r="T53" s="15">
        <f t="shared" si="17"/>
        <v>-767.30000000000018</v>
      </c>
      <c r="U53" s="15">
        <f t="shared" si="18"/>
        <v>-4464.8882116337918</v>
      </c>
    </row>
    <row r="54" spans="1:21">
      <c r="A54" s="5">
        <v>43770</v>
      </c>
      <c r="B54" s="17">
        <v>33405.699999999997</v>
      </c>
      <c r="C54" s="15">
        <v>1416</v>
      </c>
      <c r="D54" s="15">
        <v>50</v>
      </c>
      <c r="E54" s="16">
        <f t="shared" si="19"/>
        <v>34771.699999999997</v>
      </c>
      <c r="F54" s="15">
        <v>18074.101436556852</v>
      </c>
      <c r="G54" s="15">
        <f t="shared" si="10"/>
        <v>52.448778366711103</v>
      </c>
      <c r="H54" s="15">
        <v>3273.4608707825842</v>
      </c>
      <c r="I54" s="15">
        <f t="shared" si="11"/>
        <v>9.4991734060160251</v>
      </c>
      <c r="J54" s="15">
        <v>2085.8262914741708</v>
      </c>
      <c r="K54" s="15">
        <f t="shared" si="12"/>
        <v>6.0528066226139563</v>
      </c>
      <c r="L54" s="15">
        <v>4497.3900521989563</v>
      </c>
      <c r="M54" s="15">
        <f t="shared" si="13"/>
        <v>13.050862578392742</v>
      </c>
      <c r="N54" s="15">
        <v>3364.8047039059215</v>
      </c>
      <c r="O54" s="15">
        <f t="shared" si="14"/>
        <v>9.7642417678080928</v>
      </c>
      <c r="P54" s="15">
        <v>3164.8978982127965</v>
      </c>
      <c r="Q54" s="15">
        <f t="shared" si="15"/>
        <v>9.1841372584580938</v>
      </c>
      <c r="R54" s="16">
        <f t="shared" si="16"/>
        <v>34460.481253131278</v>
      </c>
      <c r="S54" s="15">
        <v>7087.2</v>
      </c>
      <c r="T54" s="15">
        <f t="shared" si="17"/>
        <v>-210.19999999999982</v>
      </c>
      <c r="U54" s="15">
        <f t="shared" si="18"/>
        <v>311.21874686871888</v>
      </c>
    </row>
    <row r="55" spans="1:21">
      <c r="A55" s="5">
        <v>43739</v>
      </c>
      <c r="B55" s="17">
        <v>32486.799999999999</v>
      </c>
      <c r="C55" s="15">
        <v>1965.326</v>
      </c>
      <c r="D55" s="15">
        <v>11.786</v>
      </c>
      <c r="E55" s="16">
        <f t="shared" si="19"/>
        <v>34440.339999999997</v>
      </c>
      <c r="F55" s="15">
        <v>16600.509631528963</v>
      </c>
      <c r="G55" s="15">
        <f t="shared" si="10"/>
        <v>54.539114717321155</v>
      </c>
      <c r="H55" s="15">
        <v>3314.4479910401787</v>
      </c>
      <c r="I55" s="15">
        <f t="shared" si="11"/>
        <v>10.889247572532851</v>
      </c>
      <c r="J55" s="15">
        <v>2113.7412851742965</v>
      </c>
      <c r="K55" s="15">
        <f t="shared" si="12"/>
        <v>6.9444601999391145</v>
      </c>
      <c r="L55" s="15">
        <v>4369.6726065478697</v>
      </c>
      <c r="M55" s="15">
        <f t="shared" si="13"/>
        <v>14.356069834929528</v>
      </c>
      <c r="N55" s="15">
        <v>1356.852862942741</v>
      </c>
      <c r="O55" s="15">
        <f t="shared" si="14"/>
        <v>4.4577880793497062</v>
      </c>
      <c r="P55" s="15">
        <v>2682.5810722496813</v>
      </c>
      <c r="Q55" s="15">
        <f t="shared" si="15"/>
        <v>8.8133195959276414</v>
      </c>
      <c r="R55" s="16">
        <f t="shared" si="16"/>
        <v>30437.805449483731</v>
      </c>
      <c r="S55" s="15">
        <v>7297.4</v>
      </c>
      <c r="T55" s="15"/>
      <c r="U55" s="15">
        <f t="shared" si="18"/>
        <v>4002.5345505162659</v>
      </c>
    </row>
    <row r="56" spans="1:21">
      <c r="A56" s="5">
        <v>43709</v>
      </c>
      <c r="B56" s="17">
        <v>32414.1</v>
      </c>
      <c r="C56" s="15">
        <v>2192.4960000000001</v>
      </c>
      <c r="D56" s="15">
        <v>5.47</v>
      </c>
      <c r="E56" s="16">
        <f t="shared" si="19"/>
        <v>34601.125999999997</v>
      </c>
      <c r="F56" s="15">
        <v>17595.488081998614</v>
      </c>
      <c r="G56" s="15">
        <f t="shared" si="10"/>
        <v>55.485510388330653</v>
      </c>
      <c r="H56" s="15">
        <v>3401.5772084558307</v>
      </c>
      <c r="I56" s="15">
        <f t="shared" si="11"/>
        <v>10.726513902707643</v>
      </c>
      <c r="J56" s="15">
        <v>2098.056614867703</v>
      </c>
      <c r="K56" s="15">
        <f t="shared" si="12"/>
        <v>6.615999599274824</v>
      </c>
      <c r="L56" s="15">
        <v>4352.8329433411336</v>
      </c>
      <c r="M56" s="15">
        <f t="shared" si="13"/>
        <v>13.726198237348866</v>
      </c>
      <c r="N56" s="15">
        <v>1432.5633487330251</v>
      </c>
      <c r="O56" s="15">
        <f t="shared" si="14"/>
        <v>4.5174369814377666</v>
      </c>
      <c r="P56" s="15">
        <v>2831.3430774693943</v>
      </c>
      <c r="Q56" s="15">
        <f t="shared" si="15"/>
        <v>8.9283408909002464</v>
      </c>
      <c r="R56" s="16">
        <f t="shared" si="16"/>
        <v>31711.8612748657</v>
      </c>
      <c r="S56" s="15"/>
      <c r="T56" s="15"/>
      <c r="U56" s="15">
        <f t="shared" si="18"/>
        <v>2889.2647251342969</v>
      </c>
    </row>
    <row r="57" spans="1:21">
      <c r="A57" s="5">
        <v>43678</v>
      </c>
      <c r="B57" s="17">
        <v>31602</v>
      </c>
      <c r="C57" s="15">
        <v>2353.2939999999999</v>
      </c>
      <c r="D57" s="15">
        <v>16.071200000000001</v>
      </c>
      <c r="E57" s="16">
        <f t="shared" si="19"/>
        <v>33939.222800000003</v>
      </c>
      <c r="F57" s="15">
        <v>19897.301488506782</v>
      </c>
      <c r="G57" s="15">
        <f t="shared" si="10"/>
        <v>58.336246397749228</v>
      </c>
      <c r="H57" s="15">
        <v>3597.0620187596242</v>
      </c>
      <c r="I57" s="15">
        <f t="shared" si="11"/>
        <v>10.546108292903709</v>
      </c>
      <c r="J57" s="15">
        <v>2144.1812683746321</v>
      </c>
      <c r="K57" s="15">
        <f t="shared" si="12"/>
        <v>6.2864548172822623</v>
      </c>
      <c r="L57" s="15">
        <v>4203.5559288814229</v>
      </c>
      <c r="M57" s="15">
        <f t="shared" si="13"/>
        <v>12.324267919224715</v>
      </c>
      <c r="N57" s="15">
        <v>1153.2409351812962</v>
      </c>
      <c r="O57" s="15">
        <f t="shared" si="14"/>
        <v>3.3811493176382297</v>
      </c>
      <c r="P57" s="15">
        <v>3112.6147633233541</v>
      </c>
      <c r="Q57" s="15">
        <f t="shared" si="15"/>
        <v>9.125773255201846</v>
      </c>
      <c r="R57" s="16">
        <f t="shared" si="16"/>
        <v>34107.956403027114</v>
      </c>
      <c r="S57" s="15"/>
      <c r="T57" s="15"/>
      <c r="U57" s="15">
        <f t="shared" si="18"/>
        <v>-168.7336030271108</v>
      </c>
    </row>
    <row r="58" spans="1:21">
      <c r="A58" s="5">
        <v>43647</v>
      </c>
      <c r="B58" s="17">
        <v>32222.7</v>
      </c>
      <c r="C58" s="15">
        <v>2442.2159999999999</v>
      </c>
      <c r="D58" s="15">
        <v>45.17</v>
      </c>
      <c r="E58" s="16">
        <f t="shared" si="19"/>
        <v>34619.745999999999</v>
      </c>
      <c r="F58" s="15">
        <v>19211.111724485963</v>
      </c>
      <c r="G58" s="15">
        <f t="shared" si="10"/>
        <v>57.54702258624399</v>
      </c>
      <c r="H58" s="15">
        <v>3452.5205095898077</v>
      </c>
      <c r="I58" s="15">
        <f t="shared" si="11"/>
        <v>10.342049882079454</v>
      </c>
      <c r="J58" s="15">
        <v>2168.9750524989504</v>
      </c>
      <c r="K58" s="15">
        <f t="shared" si="12"/>
        <v>6.4971802842657533</v>
      </c>
      <c r="L58" s="15">
        <v>4200.515989680207</v>
      </c>
      <c r="M58" s="15">
        <f t="shared" si="13"/>
        <v>12.582675693042114</v>
      </c>
      <c r="N58" s="15">
        <v>1316.1416771664567</v>
      </c>
      <c r="O58" s="15">
        <f t="shared" si="14"/>
        <v>3.9425118082083164</v>
      </c>
      <c r="P58" s="15">
        <v>3034.0637769136138</v>
      </c>
      <c r="Q58" s="15">
        <f t="shared" si="15"/>
        <v>9.088559746160362</v>
      </c>
      <c r="R58" s="16">
        <f t="shared" si="16"/>
        <v>33383.328730335001</v>
      </c>
      <c r="S58" s="15"/>
      <c r="T58" s="15"/>
      <c r="U58" s="15">
        <f t="shared" si="18"/>
        <v>1236.4172696649985</v>
      </c>
    </row>
    <row r="59" spans="1:21">
      <c r="A59" s="5">
        <v>43617</v>
      </c>
      <c r="B59" s="17">
        <v>33335</v>
      </c>
      <c r="C59" s="15">
        <v>1983.6030000000001</v>
      </c>
      <c r="D59" s="15">
        <v>6.9896000000000003</v>
      </c>
      <c r="E59" s="16">
        <f t="shared" si="19"/>
        <v>35311.613400000002</v>
      </c>
      <c r="F59" s="15">
        <v>17045.409348908739</v>
      </c>
      <c r="G59" s="15">
        <f t="shared" si="10"/>
        <v>54.959164146956951</v>
      </c>
      <c r="H59" s="15">
        <v>3544.754164916701</v>
      </c>
      <c r="I59" s="15">
        <f t="shared" si="11"/>
        <v>11.429278231017587</v>
      </c>
      <c r="J59" s="15">
        <v>2222.122301553969</v>
      </c>
      <c r="K59" s="15">
        <f t="shared" si="12"/>
        <v>7.1647434113124993</v>
      </c>
      <c r="L59" s="15">
        <v>4197.0960580788387</v>
      </c>
      <c r="M59" s="15">
        <f t="shared" si="13"/>
        <v>13.532610832327622</v>
      </c>
      <c r="N59" s="15">
        <v>1257.1188576228474</v>
      </c>
      <c r="O59" s="15">
        <f t="shared" si="14"/>
        <v>4.0533025774914755</v>
      </c>
      <c r="P59" s="15">
        <v>2748.1801023655503</v>
      </c>
      <c r="Q59" s="15">
        <f t="shared" si="15"/>
        <v>8.8609008008938677</v>
      </c>
      <c r="R59" s="16">
        <f t="shared" si="16"/>
        <v>31014.680833446644</v>
      </c>
      <c r="S59" s="15"/>
      <c r="T59" s="15"/>
      <c r="U59" s="15">
        <f t="shared" si="18"/>
        <v>4296.9325665533579</v>
      </c>
    </row>
    <row r="60" spans="1:21">
      <c r="A60" s="5">
        <v>43586</v>
      </c>
      <c r="B60" s="17">
        <v>31239.4</v>
      </c>
      <c r="C60" s="15">
        <v>2068.4319999999998</v>
      </c>
      <c r="D60" s="15">
        <v>7.2755000000000001</v>
      </c>
      <c r="E60" s="16">
        <f t="shared" si="19"/>
        <v>33300.556499999999</v>
      </c>
      <c r="F60" s="15">
        <v>16254.682398948673</v>
      </c>
      <c r="G60" s="15">
        <f t="shared" si="10"/>
        <v>53.257832060389866</v>
      </c>
      <c r="H60" s="15">
        <v>3648.4096318073634</v>
      </c>
      <c r="I60" s="15">
        <f t="shared" si="11"/>
        <v>11.953871671517422</v>
      </c>
      <c r="J60" s="15">
        <v>2214.4314153716923</v>
      </c>
      <c r="K60" s="15">
        <f t="shared" si="12"/>
        <v>7.2554980487803888</v>
      </c>
      <c r="L60" s="15">
        <v>4539.1492170156607</v>
      </c>
      <c r="M60" s="15">
        <f t="shared" si="13"/>
        <v>14.872345134993589</v>
      </c>
      <c r="N60" s="15">
        <v>1181.0163796724064</v>
      </c>
      <c r="O60" s="15">
        <f t="shared" si="14"/>
        <v>3.8695540439000413</v>
      </c>
      <c r="P60" s="15">
        <v>2683.0471007757092</v>
      </c>
      <c r="Q60" s="15">
        <f t="shared" si="15"/>
        <v>8.7908990404187026</v>
      </c>
      <c r="R60" s="16">
        <f t="shared" si="16"/>
        <v>30520.736143591501</v>
      </c>
      <c r="S60" s="15"/>
      <c r="T60" s="15"/>
      <c r="U60" s="15">
        <f t="shared" si="18"/>
        <v>2779.8203564084979</v>
      </c>
    </row>
    <row r="61" spans="1:21">
      <c r="A61" s="5">
        <v>43556</v>
      </c>
      <c r="B61" s="17">
        <v>29429</v>
      </c>
      <c r="C61" s="15">
        <v>1734.623</v>
      </c>
      <c r="D61" s="15">
        <v>12.558059999999999</v>
      </c>
      <c r="E61" s="16">
        <f t="shared" si="19"/>
        <v>31151.06494</v>
      </c>
      <c r="F61" s="15">
        <v>16413.701422725539</v>
      </c>
      <c r="G61" s="15">
        <f t="shared" si="10"/>
        <v>53.260737690708723</v>
      </c>
      <c r="H61" s="15">
        <v>3529.3397732045355</v>
      </c>
      <c r="I61" s="15">
        <f t="shared" si="11"/>
        <v>11.45233698608479</v>
      </c>
      <c r="J61" s="15">
        <v>2106.9434691306174</v>
      </c>
      <c r="K61" s="15">
        <f t="shared" si="12"/>
        <v>6.8368103298837566</v>
      </c>
      <c r="L61" s="15">
        <v>4268.9946201075991</v>
      </c>
      <c r="M61" s="15">
        <f t="shared" si="13"/>
        <v>13.852439301094721</v>
      </c>
      <c r="N61" s="15">
        <v>1780.820383592328</v>
      </c>
      <c r="O61" s="15">
        <f t="shared" si="14"/>
        <v>5.7785751599853681</v>
      </c>
      <c r="P61" s="15">
        <v>2717.8384909693609</v>
      </c>
      <c r="Q61" s="15">
        <f t="shared" si="15"/>
        <v>8.8191005322426541</v>
      </c>
      <c r="R61" s="16">
        <f t="shared" si="16"/>
        <v>30817.638159729973</v>
      </c>
      <c r="S61" s="15"/>
      <c r="T61" s="15"/>
      <c r="U61" s="15">
        <f t="shared" si="18"/>
        <v>333.42678027002694</v>
      </c>
    </row>
    <row r="62" spans="1:21">
      <c r="A62" s="5">
        <v>43525</v>
      </c>
      <c r="B62" s="17">
        <v>29835.3</v>
      </c>
      <c r="C62" s="15">
        <v>1647.7370000000001</v>
      </c>
      <c r="D62" s="15">
        <v>22.708120000000001</v>
      </c>
      <c r="E62" s="16">
        <f t="shared" si="19"/>
        <v>31460.328880000001</v>
      </c>
      <c r="F62" s="15">
        <v>17594.251132969992</v>
      </c>
      <c r="G62" s="15">
        <f t="shared" si="10"/>
        <v>54.339472908578742</v>
      </c>
      <c r="H62" s="15">
        <v>3343.255214895702</v>
      </c>
      <c r="I62" s="15">
        <f t="shared" si="11"/>
        <v>10.325573097899889</v>
      </c>
      <c r="J62" s="15">
        <v>2204.4710625787479</v>
      </c>
      <c r="K62" s="15">
        <f t="shared" si="12"/>
        <v>6.8084623026818534</v>
      </c>
      <c r="L62" s="15">
        <v>3594.1481170376592</v>
      </c>
      <c r="M62" s="15">
        <f t="shared" si="13"/>
        <v>11.100450525524524</v>
      </c>
      <c r="N62" s="15">
        <v>2735.6572868542626</v>
      </c>
      <c r="O62" s="15">
        <f t="shared" si="14"/>
        <v>8.4490197339294042</v>
      </c>
      <c r="P62" s="15">
        <v>2906.615781047014</v>
      </c>
      <c r="Q62" s="15">
        <f t="shared" si="15"/>
        <v>8.9770214313855821</v>
      </c>
      <c r="R62" s="16">
        <f t="shared" si="16"/>
        <v>32378.39859538338</v>
      </c>
      <c r="S62" s="15"/>
      <c r="T62" s="15"/>
      <c r="U62" s="15">
        <f t="shared" si="18"/>
        <v>-918.06971538337893</v>
      </c>
    </row>
    <row r="63" spans="1:21">
      <c r="A63" s="5">
        <v>43497</v>
      </c>
      <c r="B63" s="17">
        <v>23834.45</v>
      </c>
      <c r="C63" s="15">
        <v>1391.193</v>
      </c>
      <c r="D63" s="15">
        <v>38.422800000000002</v>
      </c>
      <c r="E63" s="16">
        <f t="shared" si="19"/>
        <v>25187.2202</v>
      </c>
      <c r="F63" s="15">
        <v>16929.447556034964</v>
      </c>
      <c r="G63" s="15">
        <f t="shared" si="10"/>
        <v>56.472477262398137</v>
      </c>
      <c r="H63" s="15">
        <v>3123.8149237015255</v>
      </c>
      <c r="I63" s="15">
        <f t="shared" si="11"/>
        <v>10.420279023681925</v>
      </c>
      <c r="J63" s="15">
        <v>2057.6542629147416</v>
      </c>
      <c r="K63" s="15">
        <f t="shared" si="12"/>
        <v>6.8638290287804686</v>
      </c>
      <c r="L63" s="15">
        <v>2038.345233095338</v>
      </c>
      <c r="M63" s="15">
        <f t="shared" si="13"/>
        <v>6.799418849781655</v>
      </c>
      <c r="N63" s="15">
        <v>2942.9091418171633</v>
      </c>
      <c r="O63" s="15">
        <f t="shared" si="14"/>
        <v>9.8168217862093918</v>
      </c>
      <c r="P63" s="15">
        <v>2886.0561122648046</v>
      </c>
      <c r="Q63" s="15">
        <f t="shared" si="15"/>
        <v>9.6271740491484437</v>
      </c>
      <c r="R63" s="16">
        <f t="shared" si="16"/>
        <v>29978.227229828532</v>
      </c>
      <c r="S63" s="15"/>
      <c r="T63" s="15"/>
      <c r="U63" s="15">
        <f t="shared" si="18"/>
        <v>-4791.0070298285318</v>
      </c>
    </row>
    <row r="64" spans="1:21">
      <c r="A64" s="5">
        <v>43466</v>
      </c>
      <c r="B64" s="17">
        <v>27532.65</v>
      </c>
      <c r="C64" s="15">
        <v>2518.9569999999999</v>
      </c>
      <c r="D64" s="15">
        <v>8.3636999999999997</v>
      </c>
      <c r="E64" s="16">
        <f t="shared" si="19"/>
        <v>30043.243299999998</v>
      </c>
      <c r="F64" s="15">
        <v>18615.689554118362</v>
      </c>
      <c r="G64" s="15">
        <f t="shared" si="10"/>
        <v>55.377384018379402</v>
      </c>
      <c r="H64" s="15">
        <v>3273.915721685566</v>
      </c>
      <c r="I64" s="15">
        <f t="shared" si="11"/>
        <v>9.7391443726285196</v>
      </c>
      <c r="J64" s="15">
        <v>2117.9969760604786</v>
      </c>
      <c r="K64" s="15">
        <f t="shared" si="12"/>
        <v>6.3005526361025659</v>
      </c>
      <c r="L64" s="15">
        <v>2197.6900461990758</v>
      </c>
      <c r="M64" s="15">
        <f t="shared" si="13"/>
        <v>6.5376211441392416</v>
      </c>
      <c r="N64" s="15">
        <v>4409.6318073638522</v>
      </c>
      <c r="O64" s="15">
        <f t="shared" si="14"/>
        <v>13.117637854141446</v>
      </c>
      <c r="P64" s="15">
        <v>3001.126714055094</v>
      </c>
      <c r="Q64" s="15">
        <f t="shared" si="15"/>
        <v>8.9276599746088223</v>
      </c>
      <c r="R64" s="16">
        <f t="shared" si="16"/>
        <v>33616.050819482429</v>
      </c>
      <c r="S64" s="15"/>
      <c r="T64" s="15"/>
      <c r="U64" s="15">
        <f t="shared" si="18"/>
        <v>-3572.8075194824305</v>
      </c>
    </row>
    <row r="65" spans="1:21">
      <c r="A65" s="5">
        <v>43435</v>
      </c>
      <c r="B65" s="17">
        <v>32038.3</v>
      </c>
      <c r="C65" s="15">
        <v>675.0788</v>
      </c>
      <c r="D65" s="15">
        <v>9.5722389999999997</v>
      </c>
      <c r="E65" s="16">
        <f t="shared" si="19"/>
        <v>32703.806560999998</v>
      </c>
      <c r="F65" s="15">
        <v>20134.657772466566</v>
      </c>
      <c r="G65" s="15">
        <f t="shared" si="10"/>
        <v>54.074915597760828</v>
      </c>
      <c r="H65" s="15">
        <v>3194.1146577068462</v>
      </c>
      <c r="I65" s="15">
        <f t="shared" si="11"/>
        <v>8.5783171721576998</v>
      </c>
      <c r="J65" s="15">
        <v>2049.6124177516449</v>
      </c>
      <c r="K65" s="15">
        <f t="shared" si="12"/>
        <v>5.5045692730671796</v>
      </c>
      <c r="L65" s="15">
        <v>3678.726425471491</v>
      </c>
      <c r="M65" s="15">
        <f t="shared" si="13"/>
        <v>9.8798213117209617</v>
      </c>
      <c r="N65" s="15">
        <v>4531.7093658126832</v>
      </c>
      <c r="O65" s="15">
        <f t="shared" si="14"/>
        <v>12.170646466363227</v>
      </c>
      <c r="P65" s="15">
        <v>3645.9259154396927</v>
      </c>
      <c r="Q65" s="15">
        <f t="shared" si="15"/>
        <v>9.791730178930095</v>
      </c>
      <c r="R65" s="16">
        <f t="shared" si="16"/>
        <v>37234.746554648926</v>
      </c>
      <c r="S65" s="15"/>
      <c r="T65" s="15"/>
      <c r="U65" s="15">
        <f t="shared" si="18"/>
        <v>-4530.9399936489281</v>
      </c>
    </row>
    <row r="66" spans="1:21">
      <c r="A66" s="5">
        <v>43405</v>
      </c>
      <c r="B66" s="17">
        <v>31541.5</v>
      </c>
      <c r="C66" s="15">
        <v>1352.037</v>
      </c>
      <c r="D66" s="15">
        <v>36.705599999999997</v>
      </c>
      <c r="E66" s="16">
        <f t="shared" si="19"/>
        <v>32856.831399999995</v>
      </c>
      <c r="F66" s="15">
        <v>17046.074428891785</v>
      </c>
      <c r="G66" s="15">
        <f t="shared" si="10"/>
        <v>50.089746507329494</v>
      </c>
      <c r="H66" s="15">
        <v>3220.6476270474591</v>
      </c>
      <c r="I66" s="15">
        <f t="shared" si="11"/>
        <v>9.4638459958154399</v>
      </c>
      <c r="J66" s="15">
        <v>2115.0243595128095</v>
      </c>
      <c r="K66" s="15">
        <f t="shared" si="12"/>
        <v>6.2149813123695878</v>
      </c>
      <c r="L66" s="15">
        <v>4104.0379192416149</v>
      </c>
      <c r="M66" s="15">
        <f t="shared" si="13"/>
        <v>12.059680948175068</v>
      </c>
      <c r="N66" s="15">
        <v>4217.5556488870216</v>
      </c>
      <c r="O66" s="15">
        <f t="shared" si="14"/>
        <v>12.393251843089649</v>
      </c>
      <c r="P66" s="15">
        <v>3327.725488865819</v>
      </c>
      <c r="Q66" s="15">
        <f t="shared" si="15"/>
        <v>9.7784933932207796</v>
      </c>
      <c r="R66" s="16">
        <f t="shared" si="16"/>
        <v>34031.065472446506</v>
      </c>
      <c r="S66" s="15"/>
      <c r="T66" s="15"/>
      <c r="U66" s="15">
        <f t="shared" si="18"/>
        <v>-1174.2340724465103</v>
      </c>
    </row>
    <row r="67" spans="1:21">
      <c r="A67" s="5">
        <v>43374</v>
      </c>
      <c r="B67" s="17">
        <v>30513.1</v>
      </c>
      <c r="C67" s="15">
        <v>1644.0150000000001</v>
      </c>
      <c r="D67" s="15">
        <v>28.63888</v>
      </c>
      <c r="E67" s="16">
        <f t="shared" si="19"/>
        <v>32128.476119999999</v>
      </c>
      <c r="F67" s="15">
        <v>15359.418638987847</v>
      </c>
      <c r="G67" s="15">
        <f t="shared" si="10"/>
        <v>51.098933494302599</v>
      </c>
      <c r="H67" s="15">
        <v>3423.3089738205235</v>
      </c>
      <c r="I67" s="15">
        <f t="shared" si="11"/>
        <v>11.38893611114122</v>
      </c>
      <c r="J67" s="15">
        <v>2167.5845583088339</v>
      </c>
      <c r="K67" s="15">
        <f t="shared" si="12"/>
        <v>7.2112924187864511</v>
      </c>
      <c r="L67" s="15">
        <v>4408.551828963421</v>
      </c>
      <c r="M67" s="15">
        <f t="shared" si="13"/>
        <v>14.666720271727218</v>
      </c>
      <c r="N67" s="15">
        <v>1772.8125437491249</v>
      </c>
      <c r="O67" s="15">
        <f t="shared" si="14"/>
        <v>5.8979335351244488</v>
      </c>
      <c r="P67" s="15">
        <v>2926.5215214985287</v>
      </c>
      <c r="Q67" s="15">
        <f t="shared" si="15"/>
        <v>9.7361841689180668</v>
      </c>
      <c r="R67" s="16">
        <f t="shared" si="16"/>
        <v>30058.198065328277</v>
      </c>
      <c r="S67" s="15"/>
      <c r="T67" s="15"/>
      <c r="U67" s="15">
        <f t="shared" si="18"/>
        <v>2070.2780546717222</v>
      </c>
    </row>
    <row r="68" spans="1:21">
      <c r="A68" s="5">
        <v>43344</v>
      </c>
      <c r="B68" s="17">
        <v>30601.3</v>
      </c>
      <c r="C68" s="15">
        <v>1746.336</v>
      </c>
      <c r="D68" s="15">
        <v>2.2204899999999999</v>
      </c>
      <c r="E68" s="16">
        <f t="shared" si="19"/>
        <v>32345.415509999999</v>
      </c>
      <c r="F68" s="15">
        <v>15976.979303995126</v>
      </c>
      <c r="G68" s="15">
        <f t="shared" si="10"/>
        <v>53.512511881493715</v>
      </c>
      <c r="H68" s="15">
        <v>3354.6264874702501</v>
      </c>
      <c r="I68" s="15">
        <f t="shared" si="11"/>
        <v>11.235821637688218</v>
      </c>
      <c r="J68" s="15">
        <v>2183.6684866302676</v>
      </c>
      <c r="K68" s="15">
        <f t="shared" si="12"/>
        <v>7.3138722666321394</v>
      </c>
      <c r="L68" s="15">
        <v>4156.0368792624149</v>
      </c>
      <c r="M68" s="15">
        <f t="shared" si="13"/>
        <v>13.920026348525329</v>
      </c>
      <c r="N68" s="15">
        <v>1277.9504409911799</v>
      </c>
      <c r="O68" s="15">
        <f t="shared" si="14"/>
        <v>4.2803046092949684</v>
      </c>
      <c r="P68" s="15">
        <v>2907.2686639135222</v>
      </c>
      <c r="Q68" s="15">
        <f t="shared" si="15"/>
        <v>9.7374632563656345</v>
      </c>
      <c r="R68" s="16">
        <f t="shared" si="16"/>
        <v>29856.530262262757</v>
      </c>
      <c r="S68" s="15"/>
      <c r="T68" s="15"/>
      <c r="U68" s="15">
        <f t="shared" si="18"/>
        <v>2488.885247737242</v>
      </c>
    </row>
    <row r="69" spans="1:21">
      <c r="A69" s="5">
        <v>43313</v>
      </c>
      <c r="B69" s="17">
        <v>29660.2</v>
      </c>
      <c r="C69" s="15">
        <v>2099.46</v>
      </c>
      <c r="D69" s="15">
        <v>25.230460000000001</v>
      </c>
      <c r="E69" s="16">
        <f t="shared" si="19"/>
        <v>31734.429540000001</v>
      </c>
      <c r="F69" s="15">
        <v>19382.497556189159</v>
      </c>
      <c r="G69" s="15">
        <f t="shared" ref="G69:G100" si="20">F69/R69*100</f>
        <v>58.564914318617866</v>
      </c>
      <c r="H69" s="15">
        <v>3368.6763264734705</v>
      </c>
      <c r="I69" s="15">
        <f t="shared" ref="I69:I100" si="21">H69/R69*100</f>
        <v>10.178576824537165</v>
      </c>
      <c r="J69" s="15">
        <v>2120.1850062998742</v>
      </c>
      <c r="K69" s="15">
        <f t="shared" ref="K69:K100" si="22">J69/R69*100</f>
        <v>6.4062153431780695</v>
      </c>
      <c r="L69" s="15">
        <v>4003.5399292014163</v>
      </c>
      <c r="M69" s="15">
        <f t="shared" ref="M69:M100" si="23">L69/R69*100</f>
        <v>12.09684006125295</v>
      </c>
      <c r="N69" s="15">
        <v>993.02813943721105</v>
      </c>
      <c r="O69" s="15">
        <f t="shared" ref="O69:O100" si="24">N69/R69*100</f>
        <v>3.0004702816818569</v>
      </c>
      <c r="P69" s="15">
        <v>3227.8229153350585</v>
      </c>
      <c r="Q69" s="15">
        <f t="shared" ref="Q69:Q100" si="25">P69/R69*100</f>
        <v>9.7529831707321062</v>
      </c>
      <c r="R69" s="16">
        <f t="shared" ref="R69:R100" si="26">F69+H69+J69+L69+N69+P69</f>
        <v>33095.749872936183</v>
      </c>
      <c r="S69" s="15"/>
      <c r="T69" s="15"/>
      <c r="U69" s="15">
        <f t="shared" ref="U69:U100" si="27">E69-R69</f>
        <v>-1361.3203329361822</v>
      </c>
    </row>
    <row r="70" spans="1:21">
      <c r="A70" s="5">
        <v>43282</v>
      </c>
      <c r="B70" s="17">
        <v>28150.400000000001</v>
      </c>
      <c r="C70" s="15">
        <v>2026.758</v>
      </c>
      <c r="D70" s="15">
        <v>23.049330000000001</v>
      </c>
      <c r="E70" s="16">
        <f t="shared" si="19"/>
        <v>30154.108670000001</v>
      </c>
      <c r="F70" s="15">
        <v>19079.754731263911</v>
      </c>
      <c r="G70" s="15">
        <f t="shared" si="20"/>
        <v>58.215616782133061</v>
      </c>
      <c r="H70" s="15">
        <v>3412.1398572028556</v>
      </c>
      <c r="I70" s="15">
        <f t="shared" si="21"/>
        <v>10.411026196708612</v>
      </c>
      <c r="J70" s="15">
        <v>2149.6876662466748</v>
      </c>
      <c r="K70" s="15">
        <f t="shared" si="22"/>
        <v>6.5590671967303793</v>
      </c>
      <c r="L70" s="15">
        <v>3923.5415291694167</v>
      </c>
      <c r="M70" s="15">
        <f t="shared" si="23"/>
        <v>11.971400749540994</v>
      </c>
      <c r="N70" s="15">
        <v>1014.9797004059918</v>
      </c>
      <c r="O70" s="15">
        <f t="shared" si="24"/>
        <v>3.0968778222111486</v>
      </c>
      <c r="P70" s="15">
        <v>3194.1859347655864</v>
      </c>
      <c r="Q70" s="15">
        <f t="shared" si="25"/>
        <v>9.7460112526758227</v>
      </c>
      <c r="R70" s="16">
        <f t="shared" si="26"/>
        <v>32774.289419054432</v>
      </c>
      <c r="S70" s="15"/>
      <c r="T70" s="15"/>
      <c r="U70" s="15">
        <f t="shared" si="27"/>
        <v>-2620.1807490544306</v>
      </c>
    </row>
    <row r="71" spans="1:21">
      <c r="A71" s="5">
        <v>43252</v>
      </c>
      <c r="B71" s="17">
        <v>29801.7</v>
      </c>
      <c r="C71" s="15">
        <v>1815.232</v>
      </c>
      <c r="D71" s="15">
        <v>0.14965899999999999</v>
      </c>
      <c r="E71" s="16">
        <f t="shared" si="19"/>
        <v>31616.782341000002</v>
      </c>
      <c r="F71" s="15">
        <v>16653.123220750691</v>
      </c>
      <c r="G71" s="15">
        <f t="shared" si="20"/>
        <v>54.939991605897717</v>
      </c>
      <c r="H71" s="15">
        <v>3329.4580708385829</v>
      </c>
      <c r="I71" s="15">
        <f t="shared" si="21"/>
        <v>10.984149702089004</v>
      </c>
      <c r="J71" s="15">
        <v>2263.6716365672687</v>
      </c>
      <c r="K71" s="15">
        <f t="shared" si="22"/>
        <v>7.4680346180677759</v>
      </c>
      <c r="L71" s="15">
        <v>4001.8199636007284</v>
      </c>
      <c r="M71" s="15">
        <f t="shared" si="23"/>
        <v>13.202325611485332</v>
      </c>
      <c r="N71" s="15">
        <v>1110.9617807643845</v>
      </c>
      <c r="O71" s="15">
        <f t="shared" si="24"/>
        <v>3.6651521820011532</v>
      </c>
      <c r="P71" s="15">
        <v>2952.4428759441594</v>
      </c>
      <c r="Q71" s="15">
        <f t="shared" si="25"/>
        <v>9.7403462804590148</v>
      </c>
      <c r="R71" s="16">
        <f t="shared" si="26"/>
        <v>30311.477548465813</v>
      </c>
      <c r="S71" s="15"/>
      <c r="T71" s="15"/>
      <c r="U71" s="15">
        <f t="shared" si="27"/>
        <v>1305.3047925341889</v>
      </c>
    </row>
    <row r="72" spans="1:21">
      <c r="A72" s="5">
        <v>43221</v>
      </c>
      <c r="B72" s="17">
        <v>29699</v>
      </c>
      <c r="C72" s="15">
        <v>1534.0550000000001</v>
      </c>
      <c r="D72" s="15">
        <v>28.391580000000001</v>
      </c>
      <c r="E72" s="16">
        <f t="shared" si="19"/>
        <v>31204.663420000001</v>
      </c>
      <c r="F72" s="15">
        <v>16588.694644844494</v>
      </c>
      <c r="G72" s="15">
        <f t="shared" si="20"/>
        <v>53.800820091501244</v>
      </c>
      <c r="H72" s="15">
        <v>3380.3508329833403</v>
      </c>
      <c r="I72" s="15">
        <f t="shared" si="21"/>
        <v>10.963228325383279</v>
      </c>
      <c r="J72" s="15">
        <v>2264.8248635027298</v>
      </c>
      <c r="K72" s="15">
        <f t="shared" si="22"/>
        <v>7.3453299146680067</v>
      </c>
      <c r="L72" s="15">
        <v>4304.0139197216058</v>
      </c>
      <c r="M72" s="15">
        <f t="shared" si="23"/>
        <v>13.95887280607846</v>
      </c>
      <c r="N72" s="15">
        <v>1293.1821363572726</v>
      </c>
      <c r="O72" s="15">
        <f t="shared" si="24"/>
        <v>4.194076806719897</v>
      </c>
      <c r="P72" s="15">
        <v>3002.4685127116777</v>
      </c>
      <c r="Q72" s="15">
        <f t="shared" si="25"/>
        <v>9.7376720556491119</v>
      </c>
      <c r="R72" s="16">
        <f t="shared" si="26"/>
        <v>30833.534910121121</v>
      </c>
      <c r="S72" s="15"/>
      <c r="T72" s="15"/>
      <c r="U72" s="15">
        <f t="shared" si="27"/>
        <v>371.12850987887941</v>
      </c>
    </row>
    <row r="73" spans="1:21">
      <c r="A73" s="5">
        <v>43191</v>
      </c>
      <c r="B73" s="17">
        <v>29329.7</v>
      </c>
      <c r="C73" s="15">
        <v>1694.2449999999999</v>
      </c>
      <c r="D73" s="15">
        <v>21.428660000000001</v>
      </c>
      <c r="E73" s="16">
        <f t="shared" si="19"/>
        <v>31002.516339999998</v>
      </c>
      <c r="F73" s="15">
        <v>15989.871004181457</v>
      </c>
      <c r="G73" s="15">
        <f t="shared" si="20"/>
        <v>53.969774130115013</v>
      </c>
      <c r="H73" s="15">
        <v>3189.3134537309252</v>
      </c>
      <c r="I73" s="15">
        <f t="shared" si="21"/>
        <v>10.764722659925324</v>
      </c>
      <c r="J73" s="15">
        <v>1882.819823603528</v>
      </c>
      <c r="K73" s="15">
        <f t="shared" si="22"/>
        <v>6.3549831378259576</v>
      </c>
      <c r="L73" s="15">
        <v>4214.3557128857428</v>
      </c>
      <c r="M73" s="15">
        <f t="shared" si="23"/>
        <v>14.224494110610664</v>
      </c>
      <c r="N73" s="15">
        <v>1459.9468010639785</v>
      </c>
      <c r="O73" s="15">
        <f t="shared" si="24"/>
        <v>4.9276819728440575</v>
      </c>
      <c r="P73" s="15">
        <v>2891.1490571968047</v>
      </c>
      <c r="Q73" s="15">
        <f t="shared" si="25"/>
        <v>9.7583439886789822</v>
      </c>
      <c r="R73" s="16">
        <f t="shared" si="26"/>
        <v>29627.455852662439</v>
      </c>
      <c r="S73" s="15"/>
      <c r="T73" s="15"/>
      <c r="U73" s="15">
        <f t="shared" si="27"/>
        <v>1375.0604873375596</v>
      </c>
    </row>
    <row r="74" spans="1:21">
      <c r="A74" s="5">
        <v>43160</v>
      </c>
      <c r="B74" s="17">
        <v>29021.8</v>
      </c>
      <c r="C74" s="15">
        <v>2192.7570000000001</v>
      </c>
      <c r="D74" s="15">
        <v>2.2514669999999999</v>
      </c>
      <c r="E74" s="16">
        <f t="shared" si="19"/>
        <v>31212.305533000002</v>
      </c>
      <c r="F74" s="15">
        <v>16906.491125220506</v>
      </c>
      <c r="G74" s="15">
        <f t="shared" si="20"/>
        <v>55.456247530546342</v>
      </c>
      <c r="H74" s="15">
        <v>3055.3244855102894</v>
      </c>
      <c r="I74" s="15">
        <f t="shared" si="21"/>
        <v>10.021998633521175</v>
      </c>
      <c r="J74" s="15">
        <v>1816.2209855802882</v>
      </c>
      <c r="K74" s="15">
        <f t="shared" si="22"/>
        <v>5.9575224569373582</v>
      </c>
      <c r="L74" s="15">
        <v>3088.4782304353917</v>
      </c>
      <c r="M74" s="15">
        <f t="shared" si="23"/>
        <v>10.13074871486646</v>
      </c>
      <c r="N74" s="15">
        <v>2638.2192356152877</v>
      </c>
      <c r="O74" s="15">
        <f t="shared" si="24"/>
        <v>8.653820469693823</v>
      </c>
      <c r="P74" s="15">
        <v>2981.4453638752793</v>
      </c>
      <c r="Q74" s="15">
        <f t="shared" si="25"/>
        <v>9.7796621944348523</v>
      </c>
      <c r="R74" s="16">
        <f t="shared" si="26"/>
        <v>30486.179426237039</v>
      </c>
      <c r="S74" s="15"/>
      <c r="T74" s="15"/>
      <c r="U74" s="15">
        <f t="shared" si="27"/>
        <v>726.1261067629639</v>
      </c>
    </row>
    <row r="75" spans="1:21">
      <c r="A75" s="5">
        <v>43132</v>
      </c>
      <c r="B75" s="17">
        <v>23987.34</v>
      </c>
      <c r="C75" s="15">
        <v>1726.1959999999999</v>
      </c>
      <c r="D75" s="15">
        <v>29.948219999999999</v>
      </c>
      <c r="E75" s="16">
        <f t="shared" ref="E75:E106" si="28">B75+C75-D75</f>
        <v>25683.587780000002</v>
      </c>
      <c r="F75" s="15">
        <v>16420.726238979372</v>
      </c>
      <c r="G75" s="15">
        <f t="shared" si="20"/>
        <v>55.700400417968467</v>
      </c>
      <c r="H75" s="15">
        <v>2813.6066078678423</v>
      </c>
      <c r="I75" s="15">
        <f t="shared" si="21"/>
        <v>9.5439758507673425</v>
      </c>
      <c r="J75" s="15">
        <v>1798.1941761164776</v>
      </c>
      <c r="K75" s="15">
        <f t="shared" si="22"/>
        <v>6.0996166784138621</v>
      </c>
      <c r="L75" s="15">
        <v>2197.6900461990758</v>
      </c>
      <c r="M75" s="15">
        <f t="shared" si="23"/>
        <v>7.454738224506241</v>
      </c>
      <c r="N75" s="15">
        <v>3095.0580988380225</v>
      </c>
      <c r="O75" s="15">
        <f t="shared" si="24"/>
        <v>10.498681539000513</v>
      </c>
      <c r="P75" s="15">
        <v>3155.1704226240599</v>
      </c>
      <c r="Q75" s="15">
        <f t="shared" si="25"/>
        <v>10.702587289343562</v>
      </c>
      <c r="R75" s="16">
        <f t="shared" si="26"/>
        <v>29480.445590624855</v>
      </c>
      <c r="S75" s="15"/>
      <c r="T75" s="15"/>
      <c r="U75" s="15">
        <f t="shared" si="27"/>
        <v>-3796.8578106248533</v>
      </c>
    </row>
    <row r="76" spans="1:21">
      <c r="A76" s="5">
        <v>43101</v>
      </c>
      <c r="B76" s="17">
        <v>27641.16</v>
      </c>
      <c r="C76" s="15">
        <v>2191.788</v>
      </c>
      <c r="D76" s="15">
        <v>2.8434379999999999</v>
      </c>
      <c r="E76" s="16">
        <f t="shared" si="28"/>
        <v>29830.104562</v>
      </c>
      <c r="F76" s="15">
        <v>17774.286060280738</v>
      </c>
      <c r="G76" s="15">
        <f t="shared" si="20"/>
        <v>56.044519697938313</v>
      </c>
      <c r="H76" s="15">
        <v>2913.0673386532267</v>
      </c>
      <c r="I76" s="15">
        <f t="shared" si="21"/>
        <v>9.1852611851118624</v>
      </c>
      <c r="J76" s="15">
        <v>1702.4899202015959</v>
      </c>
      <c r="K76" s="15">
        <f t="shared" si="22"/>
        <v>5.3681610358178693</v>
      </c>
      <c r="L76" s="15">
        <v>2253.4809303813922</v>
      </c>
      <c r="M76" s="15">
        <f t="shared" si="23"/>
        <v>7.1055037576959927</v>
      </c>
      <c r="N76" s="15">
        <v>3912.9777404451906</v>
      </c>
      <c r="O76" s="15">
        <f t="shared" si="24"/>
        <v>12.338102206087195</v>
      </c>
      <c r="P76" s="15">
        <v>3158.2816233480344</v>
      </c>
      <c r="Q76" s="15">
        <f t="shared" si="25"/>
        <v>9.9584521173487737</v>
      </c>
      <c r="R76" s="16">
        <f t="shared" si="26"/>
        <v>31714.583613310177</v>
      </c>
      <c r="S76" s="15"/>
      <c r="T76" s="15"/>
      <c r="U76" s="15">
        <f t="shared" si="27"/>
        <v>-1884.4790513101761</v>
      </c>
    </row>
    <row r="77" spans="1:21">
      <c r="A77" s="5">
        <v>43070</v>
      </c>
      <c r="B77" s="17">
        <v>31487</v>
      </c>
      <c r="C77" s="15">
        <v>1580.018</v>
      </c>
      <c r="D77" s="15">
        <v>29.19698</v>
      </c>
      <c r="E77" s="16">
        <f t="shared" si="28"/>
        <v>33037.821019999996</v>
      </c>
      <c r="F77" s="15">
        <v>18593.421629661098</v>
      </c>
      <c r="G77" s="15">
        <f t="shared" si="20"/>
        <v>53.876897652549715</v>
      </c>
      <c r="H77" s="15">
        <v>2765.6451070978578</v>
      </c>
      <c r="I77" s="15">
        <f t="shared" si="21"/>
        <v>8.0138223800985298</v>
      </c>
      <c r="J77" s="15">
        <v>1611.7891642167158</v>
      </c>
      <c r="K77" s="15">
        <f t="shared" si="22"/>
        <v>4.6703722191435855</v>
      </c>
      <c r="L77" s="15">
        <v>3828.7434251314971</v>
      </c>
      <c r="M77" s="15">
        <f t="shared" si="23"/>
        <v>11.094290322799624</v>
      </c>
      <c r="N77" s="15">
        <v>3969.1742965140702</v>
      </c>
      <c r="O77" s="15">
        <f t="shared" si="24"/>
        <v>11.501207340841512</v>
      </c>
      <c r="P77" s="15">
        <v>3742.1623068553299</v>
      </c>
      <c r="Q77" s="15">
        <f t="shared" si="25"/>
        <v>10.843410084567035</v>
      </c>
      <c r="R77" s="16">
        <f t="shared" si="26"/>
        <v>34510.935929476567</v>
      </c>
      <c r="S77" s="15"/>
      <c r="T77" s="15"/>
      <c r="U77" s="15">
        <f t="shared" si="27"/>
        <v>-1473.1149094765715</v>
      </c>
    </row>
    <row r="78" spans="1:21">
      <c r="A78" s="5">
        <v>43040</v>
      </c>
      <c r="B78" s="17">
        <v>29998</v>
      </c>
      <c r="C78" s="15">
        <v>1596.4449999999999</v>
      </c>
      <c r="D78" s="15">
        <v>45.943249999999999</v>
      </c>
      <c r="E78" s="16">
        <f t="shared" si="28"/>
        <v>31548.501749999999</v>
      </c>
      <c r="F78" s="15">
        <v>15878.853610829719</v>
      </c>
      <c r="G78" s="15">
        <f t="shared" si="20"/>
        <v>51.588394008178696</v>
      </c>
      <c r="H78" s="15">
        <v>2773.7313453730922</v>
      </c>
      <c r="I78" s="15">
        <f t="shared" si="21"/>
        <v>9.0115035395471246</v>
      </c>
      <c r="J78" s="15">
        <v>1726.2032759344813</v>
      </c>
      <c r="K78" s="15">
        <f t="shared" si="22"/>
        <v>5.6082168725569348</v>
      </c>
      <c r="L78" s="15">
        <v>4410.1717965640692</v>
      </c>
      <c r="M78" s="15">
        <f t="shared" si="23"/>
        <v>14.328092308234098</v>
      </c>
      <c r="N78" s="15">
        <v>2663.3156936861251</v>
      </c>
      <c r="O78" s="15">
        <f t="shared" si="24"/>
        <v>8.6527770040236689</v>
      </c>
      <c r="P78" s="15">
        <v>3327.6194771264272</v>
      </c>
      <c r="Q78" s="15">
        <f t="shared" si="25"/>
        <v>10.811016267459475</v>
      </c>
      <c r="R78" s="16">
        <f t="shared" si="26"/>
        <v>30779.895199513914</v>
      </c>
      <c r="S78" s="15"/>
      <c r="T78" s="15"/>
      <c r="U78" s="15">
        <f t="shared" si="27"/>
        <v>768.60655048608533</v>
      </c>
    </row>
    <row r="79" spans="1:21">
      <c r="A79" s="5">
        <v>43009</v>
      </c>
      <c r="B79" s="17">
        <v>28354</v>
      </c>
      <c r="C79" s="15">
        <v>1548.202</v>
      </c>
      <c r="D79" s="15">
        <v>0.84716899999999995</v>
      </c>
      <c r="E79" s="16">
        <f t="shared" si="28"/>
        <v>29901.354831000001</v>
      </c>
      <c r="F79" s="15">
        <v>14707.16900460272</v>
      </c>
      <c r="G79" s="15">
        <f t="shared" si="20"/>
        <v>51.803398152384752</v>
      </c>
      <c r="H79" s="15">
        <v>3033.0974380512384</v>
      </c>
      <c r="I79" s="15">
        <f t="shared" si="21"/>
        <v>10.683548558473289</v>
      </c>
      <c r="J79" s="15">
        <v>1714.972700545989</v>
      </c>
      <c r="K79" s="15">
        <f t="shared" si="22"/>
        <v>6.0406876128948257</v>
      </c>
      <c r="L79" s="15">
        <v>4397.8320433591325</v>
      </c>
      <c r="M79" s="15">
        <f t="shared" si="23"/>
        <v>15.490584508694372</v>
      </c>
      <c r="N79" s="15">
        <v>1478.2438751224968</v>
      </c>
      <c r="O79" s="15">
        <f t="shared" si="24"/>
        <v>5.2068522504452854</v>
      </c>
      <c r="P79" s="15">
        <v>3059.0406469152745</v>
      </c>
      <c r="Q79" s="15">
        <f t="shared" si="25"/>
        <v>10.774928917107472</v>
      </c>
      <c r="R79" s="16">
        <f t="shared" si="26"/>
        <v>28390.355708596853</v>
      </c>
      <c r="S79" s="15"/>
      <c r="T79" s="15"/>
      <c r="U79" s="15">
        <f t="shared" si="27"/>
        <v>1510.9991224031473</v>
      </c>
    </row>
    <row r="80" spans="1:21">
      <c r="A80" s="5">
        <v>42979</v>
      </c>
      <c r="B80" s="17">
        <v>29812</v>
      </c>
      <c r="C80" s="15">
        <v>1994.25</v>
      </c>
      <c r="D80" s="15">
        <v>38.042050000000003</v>
      </c>
      <c r="E80" s="16">
        <f t="shared" si="28"/>
        <v>31768.20795</v>
      </c>
      <c r="F80" s="15">
        <v>15334.295982652338</v>
      </c>
      <c r="G80" s="15">
        <f t="shared" si="20"/>
        <v>52.6071210763523</v>
      </c>
      <c r="H80" s="15">
        <v>3012.0732185356287</v>
      </c>
      <c r="I80" s="15">
        <f t="shared" si="21"/>
        <v>10.333470847152261</v>
      </c>
      <c r="J80" s="15">
        <v>1762.4653506929862</v>
      </c>
      <c r="K80" s="15">
        <f t="shared" si="22"/>
        <v>6.0464613570569927</v>
      </c>
      <c r="L80" s="15">
        <v>4427.8514429711413</v>
      </c>
      <c r="M80" s="15">
        <f t="shared" si="23"/>
        <v>15.190558290514591</v>
      </c>
      <c r="N80" s="15">
        <v>1469.2073358532825</v>
      </c>
      <c r="O80" s="15">
        <f t="shared" si="24"/>
        <v>5.0403858312724328</v>
      </c>
      <c r="P80" s="15">
        <v>3142.8144276922544</v>
      </c>
      <c r="Q80" s="15">
        <f t="shared" si="25"/>
        <v>10.782002597651424</v>
      </c>
      <c r="R80" s="16">
        <f t="shared" si="26"/>
        <v>29148.707758397632</v>
      </c>
      <c r="S80" s="15"/>
      <c r="T80" s="15"/>
      <c r="U80" s="15">
        <f t="shared" si="27"/>
        <v>2619.5001916023684</v>
      </c>
    </row>
    <row r="81" spans="1:21">
      <c r="A81" s="5">
        <v>42948</v>
      </c>
      <c r="B81" s="17">
        <v>29077</v>
      </c>
      <c r="C81" s="15">
        <v>1706.6289999999999</v>
      </c>
      <c r="D81" s="15">
        <v>0.71161099999999999</v>
      </c>
      <c r="E81" s="16">
        <f t="shared" si="28"/>
        <v>30782.917389000002</v>
      </c>
      <c r="F81" s="15">
        <v>18249.154864716151</v>
      </c>
      <c r="G81" s="15">
        <f t="shared" si="20"/>
        <v>57.663518851906936</v>
      </c>
      <c r="H81" s="15">
        <v>3164.1450370992579</v>
      </c>
      <c r="I81" s="15">
        <f t="shared" si="21"/>
        <v>9.9980376269210183</v>
      </c>
      <c r="J81" s="15">
        <v>1794.9643007139857</v>
      </c>
      <c r="K81" s="15">
        <f t="shared" si="22"/>
        <v>5.6717123921634709</v>
      </c>
      <c r="L81" s="15">
        <v>4236.8752624947501</v>
      </c>
      <c r="M81" s="15">
        <f t="shared" si="23"/>
        <v>13.387641147394266</v>
      </c>
      <c r="N81" s="15">
        <v>791.23897522049651</v>
      </c>
      <c r="O81" s="15">
        <f t="shared" si="24"/>
        <v>2.5001499467904424</v>
      </c>
      <c r="P81" s="15">
        <v>3411.2823825090677</v>
      </c>
      <c r="Q81" s="15">
        <f t="shared" si="25"/>
        <v>10.778940034823867</v>
      </c>
      <c r="R81" s="16">
        <f t="shared" si="26"/>
        <v>31647.660822753707</v>
      </c>
      <c r="S81" s="15"/>
      <c r="T81" s="15"/>
      <c r="U81" s="15">
        <f t="shared" si="27"/>
        <v>-864.74343375370518</v>
      </c>
    </row>
    <row r="82" spans="1:21">
      <c r="A82" s="5">
        <v>42917</v>
      </c>
      <c r="B82" s="17">
        <v>29438</v>
      </c>
      <c r="C82" s="15">
        <v>1337.5</v>
      </c>
      <c r="D82" s="15">
        <v>21.893380000000001</v>
      </c>
      <c r="E82" s="16">
        <f t="shared" si="28"/>
        <v>30753.606619999999</v>
      </c>
      <c r="F82" s="15">
        <v>18394.112680330505</v>
      </c>
      <c r="G82" s="15">
        <f t="shared" si="20"/>
        <v>57.222748292559231</v>
      </c>
      <c r="H82" s="15">
        <v>3137.1572168556627</v>
      </c>
      <c r="I82" s="15">
        <f t="shared" si="21"/>
        <v>9.7594682001856512</v>
      </c>
      <c r="J82" s="15">
        <v>1739.8194036119278</v>
      </c>
      <c r="K82" s="15">
        <f t="shared" si="22"/>
        <v>5.4124517739774447</v>
      </c>
      <c r="L82" s="15">
        <v>4256.5948681026375</v>
      </c>
      <c r="M82" s="15">
        <f t="shared" si="23"/>
        <v>13.241957410715397</v>
      </c>
      <c r="N82" s="15">
        <v>1150.319473610527</v>
      </c>
      <c r="O82" s="15">
        <f t="shared" si="24"/>
        <v>3.5785603164665232</v>
      </c>
      <c r="P82" s="15">
        <v>3466.7521219061605</v>
      </c>
      <c r="Q82" s="15">
        <f t="shared" si="25"/>
        <v>10.784814006095749</v>
      </c>
      <c r="R82" s="16">
        <f t="shared" si="26"/>
        <v>32144.755764417423</v>
      </c>
      <c r="S82" s="15"/>
      <c r="T82" s="15"/>
      <c r="U82" s="15">
        <f t="shared" si="27"/>
        <v>-1391.1491444174244</v>
      </c>
    </row>
    <row r="83" spans="1:21">
      <c r="A83" s="5">
        <v>42887</v>
      </c>
      <c r="B83" s="17">
        <v>30835</v>
      </c>
      <c r="C83" s="15">
        <v>1492.9839999999999</v>
      </c>
      <c r="D83" s="15">
        <v>12.372159999999999</v>
      </c>
      <c r="E83" s="16">
        <f t="shared" si="28"/>
        <v>32315.611840000001</v>
      </c>
      <c r="F83" s="15">
        <v>15615.26536247396</v>
      </c>
      <c r="G83" s="15">
        <f t="shared" si="20"/>
        <v>53.455029141049913</v>
      </c>
      <c r="H83" s="15">
        <v>3117.2448551028979</v>
      </c>
      <c r="I83" s="15">
        <f t="shared" si="21"/>
        <v>10.671122821246339</v>
      </c>
      <c r="J83" s="15">
        <v>1826.2788744225113</v>
      </c>
      <c r="K83" s="15">
        <f t="shared" si="22"/>
        <v>6.2518175763151067</v>
      </c>
      <c r="L83" s="15">
        <v>4416.0916781664373</v>
      </c>
      <c r="M83" s="15">
        <f t="shared" si="23"/>
        <v>15.117406196197686</v>
      </c>
      <c r="N83" s="15">
        <v>1093.7107657846843</v>
      </c>
      <c r="O83" s="15">
        <f t="shared" si="24"/>
        <v>3.7440504211602903</v>
      </c>
      <c r="P83" s="15">
        <v>3143.3752581756598</v>
      </c>
      <c r="Q83" s="15">
        <f t="shared" si="25"/>
        <v>10.76057384403066</v>
      </c>
      <c r="R83" s="16">
        <f t="shared" si="26"/>
        <v>29211.96679412615</v>
      </c>
      <c r="S83" s="15"/>
      <c r="T83" s="15"/>
      <c r="U83" s="15">
        <f t="shared" si="27"/>
        <v>3103.6450458738509</v>
      </c>
    </row>
    <row r="84" spans="1:21">
      <c r="A84" s="5">
        <v>42856</v>
      </c>
      <c r="B84" s="17">
        <v>29778</v>
      </c>
      <c r="C84" s="15">
        <v>1689.45</v>
      </c>
      <c r="D84" s="15">
        <v>38.554279999999999</v>
      </c>
      <c r="E84" s="16">
        <f t="shared" si="28"/>
        <v>31428.89572</v>
      </c>
      <c r="F84" s="15">
        <v>15016.451206478165</v>
      </c>
      <c r="G84" s="15">
        <f t="shared" si="20"/>
        <v>52.240452893600406</v>
      </c>
      <c r="H84" s="15">
        <v>3119.9234215315691</v>
      </c>
      <c r="I84" s="15">
        <f t="shared" si="21"/>
        <v>10.853843580822049</v>
      </c>
      <c r="J84" s="15">
        <v>1785.1028979420412</v>
      </c>
      <c r="K84" s="15">
        <f t="shared" si="22"/>
        <v>6.2101612803123771</v>
      </c>
      <c r="L84" s="15">
        <v>4569.0686186276271</v>
      </c>
      <c r="M84" s="15">
        <f t="shared" si="23"/>
        <v>15.895247862296014</v>
      </c>
      <c r="N84" s="15">
        <v>1166.2909141817167</v>
      </c>
      <c r="O84" s="15">
        <f t="shared" si="24"/>
        <v>4.0573877758987225</v>
      </c>
      <c r="P84" s="15">
        <v>3088.0347306596036</v>
      </c>
      <c r="Q84" s="15">
        <f t="shared" si="25"/>
        <v>10.742906607070433</v>
      </c>
      <c r="R84" s="16">
        <f t="shared" si="26"/>
        <v>28744.871789420722</v>
      </c>
      <c r="S84" s="15"/>
      <c r="T84" s="15"/>
      <c r="U84" s="15">
        <f t="shared" si="27"/>
        <v>2684.0239305792784</v>
      </c>
    </row>
    <row r="85" spans="1:21">
      <c r="A85" s="5">
        <v>42826</v>
      </c>
      <c r="B85" s="17">
        <v>29453</v>
      </c>
      <c r="C85" s="15">
        <v>1550.345</v>
      </c>
      <c r="D85" s="15">
        <v>33.549340000000001</v>
      </c>
      <c r="E85" s="16">
        <f t="shared" si="28"/>
        <v>30969.79566</v>
      </c>
      <c r="F85" s="15">
        <v>14872.868465266461</v>
      </c>
      <c r="G85" s="15">
        <f t="shared" si="20"/>
        <v>51.57137757647795</v>
      </c>
      <c r="H85" s="15">
        <v>3162.5783284334311</v>
      </c>
      <c r="I85" s="15">
        <f t="shared" si="21"/>
        <v>10.966177874276314</v>
      </c>
      <c r="J85" s="15">
        <v>1743.7782444351114</v>
      </c>
      <c r="K85" s="15">
        <f t="shared" si="22"/>
        <v>6.0465166126781735</v>
      </c>
      <c r="L85" s="15">
        <v>4422.4715505689892</v>
      </c>
      <c r="M85" s="15">
        <f t="shared" si="23"/>
        <v>15.334832731712666</v>
      </c>
      <c r="N85" s="15">
        <v>1542.033879322413</v>
      </c>
      <c r="O85" s="15">
        <f t="shared" si="24"/>
        <v>5.3469720122904647</v>
      </c>
      <c r="P85" s="15">
        <v>3095.6551838513051</v>
      </c>
      <c r="Q85" s="15">
        <f t="shared" si="25"/>
        <v>10.734123192564434</v>
      </c>
      <c r="R85" s="16">
        <f t="shared" si="26"/>
        <v>28839.38565187771</v>
      </c>
      <c r="S85" s="15"/>
      <c r="T85" s="15"/>
      <c r="U85" s="15">
        <f t="shared" si="27"/>
        <v>2130.4100081222896</v>
      </c>
    </row>
    <row r="86" spans="1:21">
      <c r="A86" s="5">
        <v>42795</v>
      </c>
      <c r="B86" s="17">
        <v>29976.3</v>
      </c>
      <c r="C86" s="15">
        <v>1487.336</v>
      </c>
      <c r="D86" s="15">
        <v>89.187970000000007</v>
      </c>
      <c r="E86" s="16">
        <f t="shared" si="28"/>
        <v>31374.44803</v>
      </c>
      <c r="F86" s="15">
        <v>16686.220846998265</v>
      </c>
      <c r="G86" s="15">
        <f t="shared" si="20"/>
        <v>52.880342169554005</v>
      </c>
      <c r="H86" s="15">
        <v>3133.3667926641465</v>
      </c>
      <c r="I86" s="15">
        <f t="shared" si="21"/>
        <v>9.9299601544351574</v>
      </c>
      <c r="J86" s="15">
        <v>1858.4124317513647</v>
      </c>
      <c r="K86" s="15">
        <f t="shared" si="22"/>
        <v>5.8894992571576692</v>
      </c>
      <c r="L86" s="15">
        <v>4032.3993520129602</v>
      </c>
      <c r="M86" s="15">
        <f t="shared" si="23"/>
        <v>12.779086376355412</v>
      </c>
      <c r="N86" s="15">
        <v>2449.4626907461848</v>
      </c>
      <c r="O86" s="15">
        <f t="shared" si="24"/>
        <v>7.7625980385795961</v>
      </c>
      <c r="P86" s="15">
        <v>3394.8142786084418</v>
      </c>
      <c r="Q86" s="15">
        <f t="shared" si="25"/>
        <v>10.758514003918163</v>
      </c>
      <c r="R86" s="16">
        <f t="shared" si="26"/>
        <v>31554.676392781363</v>
      </c>
      <c r="S86" s="15"/>
      <c r="T86" s="15"/>
      <c r="U86" s="15">
        <f t="shared" si="27"/>
        <v>-180.2283627813631</v>
      </c>
    </row>
    <row r="87" spans="1:21">
      <c r="A87" s="5">
        <v>42767</v>
      </c>
      <c r="B87" s="17">
        <v>23674.3</v>
      </c>
      <c r="C87" s="15">
        <v>1163.0840000000001</v>
      </c>
      <c r="D87" s="15">
        <v>28.310759999999998</v>
      </c>
      <c r="E87" s="16">
        <f t="shared" si="28"/>
        <v>24809.073239999998</v>
      </c>
      <c r="F87" s="15">
        <v>14836.468591074416</v>
      </c>
      <c r="G87" s="15">
        <f t="shared" si="20"/>
        <v>53.088596696502101</v>
      </c>
      <c r="H87" s="15">
        <v>2817.5486490270191</v>
      </c>
      <c r="I87" s="15">
        <f t="shared" si="21"/>
        <v>10.081894015598602</v>
      </c>
      <c r="J87" s="15">
        <v>1761.8857622847543</v>
      </c>
      <c r="K87" s="15">
        <f t="shared" si="22"/>
        <v>6.3044680804646163</v>
      </c>
      <c r="L87" s="15">
        <v>2248.5570288594231</v>
      </c>
      <c r="M87" s="15">
        <f t="shared" si="23"/>
        <v>8.0458996371965021</v>
      </c>
      <c r="N87" s="15">
        <v>2790.1828363432728</v>
      </c>
      <c r="O87" s="15">
        <f t="shared" si="24"/>
        <v>9.983972290902372</v>
      </c>
      <c r="P87" s="15">
        <v>3491.9775260369292</v>
      </c>
      <c r="Q87" s="15">
        <f t="shared" si="25"/>
        <v>12.49516927933581</v>
      </c>
      <c r="R87" s="16">
        <f t="shared" si="26"/>
        <v>27946.620393625813</v>
      </c>
      <c r="S87" s="15"/>
      <c r="T87" s="15"/>
      <c r="U87" s="15">
        <f t="shared" si="27"/>
        <v>-3137.5471536258156</v>
      </c>
    </row>
    <row r="88" spans="1:21">
      <c r="A88" s="5">
        <v>42736</v>
      </c>
      <c r="B88" s="17">
        <v>27003.7</v>
      </c>
      <c r="C88" s="15">
        <v>1691.326</v>
      </c>
      <c r="D88" s="15">
        <v>19.487780000000001</v>
      </c>
      <c r="E88" s="16">
        <f t="shared" si="28"/>
        <v>28675.538220000002</v>
      </c>
      <c r="F88" s="15">
        <v>15902.60113119788</v>
      </c>
      <c r="G88" s="15">
        <f t="shared" si="20"/>
        <v>53.195016428732146</v>
      </c>
      <c r="H88" s="15">
        <v>2920.6481870362591</v>
      </c>
      <c r="I88" s="15">
        <f t="shared" si="21"/>
        <v>9.7697179857668726</v>
      </c>
      <c r="J88" s="15">
        <v>1721.9865602687946</v>
      </c>
      <c r="K88" s="15">
        <f t="shared" si="22"/>
        <v>5.7601333648399526</v>
      </c>
      <c r="L88" s="15">
        <v>2534.9273014539708</v>
      </c>
      <c r="M88" s="15">
        <f t="shared" si="23"/>
        <v>8.4794618398586614</v>
      </c>
      <c r="N88" s="15">
        <v>3336.30127397452</v>
      </c>
      <c r="O88" s="15">
        <f t="shared" si="24"/>
        <v>11.16009888043429</v>
      </c>
      <c r="P88" s="15">
        <v>3478.443375457708</v>
      </c>
      <c r="Q88" s="15">
        <f t="shared" si="25"/>
        <v>11.635571500368082</v>
      </c>
      <c r="R88" s="16">
        <f t="shared" si="26"/>
        <v>29894.907829389133</v>
      </c>
      <c r="S88" s="15"/>
      <c r="T88" s="15"/>
      <c r="U88" s="15">
        <f t="shared" si="27"/>
        <v>-1219.3696093891303</v>
      </c>
    </row>
    <row r="89" spans="1:21">
      <c r="A89" s="5">
        <v>42705</v>
      </c>
      <c r="B89" s="17">
        <v>31097.7</v>
      </c>
      <c r="C89" s="15">
        <v>1829.6510000000001</v>
      </c>
      <c r="D89" s="15">
        <v>36.893300000000004</v>
      </c>
      <c r="E89" s="16">
        <f t="shared" si="28"/>
        <v>32890.457699999999</v>
      </c>
      <c r="F89" s="15">
        <v>17881.634753391507</v>
      </c>
      <c r="G89" s="15">
        <f t="shared" si="20"/>
        <v>55.689298244761908</v>
      </c>
      <c r="H89" s="15">
        <v>2904.4757104857899</v>
      </c>
      <c r="I89" s="15">
        <f t="shared" si="21"/>
        <v>9.0454936764230709</v>
      </c>
      <c r="J89" s="15">
        <v>1832.493070138597</v>
      </c>
      <c r="K89" s="15">
        <f t="shared" si="22"/>
        <v>5.7069867784349215</v>
      </c>
      <c r="L89" s="15">
        <v>3995.7080858382833</v>
      </c>
      <c r="M89" s="15">
        <f t="shared" si="23"/>
        <v>12.443950587294662</v>
      </c>
      <c r="N89" s="15">
        <v>2661.5942881142364</v>
      </c>
      <c r="O89" s="15">
        <f t="shared" si="24"/>
        <v>8.2890809571667372</v>
      </c>
      <c r="P89" s="15">
        <v>2833.736908501161</v>
      </c>
      <c r="Q89" s="15">
        <f t="shared" si="25"/>
        <v>8.8251897559187107</v>
      </c>
      <c r="R89" s="16">
        <f t="shared" si="26"/>
        <v>32109.642816469572</v>
      </c>
      <c r="S89" s="15"/>
      <c r="T89" s="15"/>
      <c r="U89" s="15">
        <f t="shared" si="27"/>
        <v>780.81488353042732</v>
      </c>
    </row>
    <row r="90" spans="1:21">
      <c r="A90" s="5">
        <v>42675</v>
      </c>
      <c r="B90" s="17">
        <v>30800.7</v>
      </c>
      <c r="C90" s="15">
        <v>1996.5219999999999</v>
      </c>
      <c r="D90" s="15">
        <v>41.634999999999998</v>
      </c>
      <c r="E90" s="16">
        <f t="shared" si="28"/>
        <v>32755.587000000003</v>
      </c>
      <c r="F90" s="15">
        <v>16018.446685910412</v>
      </c>
      <c r="G90" s="15">
        <f t="shared" si="20"/>
        <v>53.025762427707058</v>
      </c>
      <c r="H90" s="15">
        <v>2892.2452750944981</v>
      </c>
      <c r="I90" s="15">
        <f t="shared" si="21"/>
        <v>9.5741811829180268</v>
      </c>
      <c r="J90" s="15">
        <v>1814.0671986560267</v>
      </c>
      <c r="K90" s="15">
        <f t="shared" si="22"/>
        <v>6.0050951374979347</v>
      </c>
      <c r="L90" s="15">
        <v>4270.0745985080293</v>
      </c>
      <c r="M90" s="15">
        <f t="shared" si="23"/>
        <v>14.135200849919643</v>
      </c>
      <c r="N90" s="15">
        <v>2553.1334173316541</v>
      </c>
      <c r="O90" s="15">
        <f t="shared" si="24"/>
        <v>8.4516213518223324</v>
      </c>
      <c r="P90" s="15">
        <v>2660.833136893275</v>
      </c>
      <c r="Q90" s="15">
        <f t="shared" si="25"/>
        <v>8.808139050135015</v>
      </c>
      <c r="R90" s="16">
        <f t="shared" si="26"/>
        <v>30208.800312393894</v>
      </c>
      <c r="S90" s="15"/>
      <c r="T90" s="15"/>
      <c r="U90" s="15">
        <f t="shared" si="27"/>
        <v>2546.7866876061089</v>
      </c>
    </row>
    <row r="91" spans="1:21">
      <c r="A91" s="5">
        <v>42644</v>
      </c>
      <c r="B91" s="17">
        <v>28185.200000000001</v>
      </c>
      <c r="C91" s="15">
        <v>1427.4690000000001</v>
      </c>
      <c r="D91" s="15">
        <v>62.701369999999997</v>
      </c>
      <c r="E91" s="16">
        <f t="shared" si="28"/>
        <v>29549.967630000003</v>
      </c>
      <c r="F91" s="15">
        <v>15012.563853992715</v>
      </c>
      <c r="G91" s="15">
        <f t="shared" si="20"/>
        <v>52.772917541804176</v>
      </c>
      <c r="H91" s="15">
        <v>2969.6204675906474</v>
      </c>
      <c r="I91" s="15">
        <f t="shared" si="21"/>
        <v>10.43895883413248</v>
      </c>
      <c r="J91" s="15">
        <v>1830.5535489290216</v>
      </c>
      <c r="K91" s="15">
        <f t="shared" si="22"/>
        <v>6.4348536621075372</v>
      </c>
      <c r="L91" s="15">
        <v>4556.5688686226267</v>
      </c>
      <c r="M91" s="15">
        <f t="shared" si="23"/>
        <v>16.017479460273577</v>
      </c>
      <c r="N91" s="15">
        <v>1576.1730365392696</v>
      </c>
      <c r="O91" s="15">
        <f t="shared" si="24"/>
        <v>5.5406425243466835</v>
      </c>
      <c r="P91" s="15">
        <v>2501.9977436432382</v>
      </c>
      <c r="Q91" s="15">
        <f t="shared" si="25"/>
        <v>8.7951479773355441</v>
      </c>
      <c r="R91" s="16">
        <f t="shared" si="26"/>
        <v>28447.477519317519</v>
      </c>
      <c r="S91" s="15"/>
      <c r="T91" s="15"/>
      <c r="U91" s="15">
        <f t="shared" si="27"/>
        <v>1102.4901106824836</v>
      </c>
    </row>
    <row r="92" spans="1:21">
      <c r="A92" s="5">
        <v>42614</v>
      </c>
      <c r="B92" s="17">
        <v>27696.400000000001</v>
      </c>
      <c r="C92" s="15">
        <v>1679.4369999999999</v>
      </c>
      <c r="D92" s="15">
        <v>14.259679999999999</v>
      </c>
      <c r="E92" s="16">
        <f t="shared" si="28"/>
        <v>29361.57732</v>
      </c>
      <c r="F92" s="15">
        <v>15258.192084555936</v>
      </c>
      <c r="G92" s="15">
        <f t="shared" si="20"/>
        <v>54.403817849277949</v>
      </c>
      <c r="H92" s="15">
        <v>2997.8212235755282</v>
      </c>
      <c r="I92" s="15">
        <f t="shared" si="21"/>
        <v>10.688875778224229</v>
      </c>
      <c r="J92" s="15">
        <v>1817.7816043679127</v>
      </c>
      <c r="K92" s="15">
        <f t="shared" si="22"/>
        <v>6.4813877519538581</v>
      </c>
      <c r="L92" s="15">
        <v>4478.45043099138</v>
      </c>
      <c r="M92" s="15">
        <f t="shared" si="23"/>
        <v>15.968130440649531</v>
      </c>
      <c r="N92" s="15">
        <v>1031.633767324653</v>
      </c>
      <c r="O92" s="15">
        <f t="shared" si="24"/>
        <v>3.6783398225470845</v>
      </c>
      <c r="P92" s="15">
        <v>2462.2997930764309</v>
      </c>
      <c r="Q92" s="15">
        <f t="shared" si="25"/>
        <v>8.7794483573473503</v>
      </c>
      <c r="R92" s="16">
        <f t="shared" si="26"/>
        <v>28046.17890389184</v>
      </c>
      <c r="S92" s="15"/>
      <c r="T92" s="15"/>
      <c r="U92" s="15">
        <f t="shared" si="27"/>
        <v>1315.3984161081607</v>
      </c>
    </row>
    <row r="93" spans="1:21">
      <c r="A93" s="5">
        <v>42583</v>
      </c>
      <c r="B93" s="17">
        <v>27808.9</v>
      </c>
      <c r="C93" s="15">
        <v>1726.7850000000001</v>
      </c>
      <c r="D93" s="15">
        <v>26.204360000000001</v>
      </c>
      <c r="E93" s="16">
        <f t="shared" si="28"/>
        <v>29509.480640000002</v>
      </c>
      <c r="F93" s="15">
        <v>17469.004705617321</v>
      </c>
      <c r="G93" s="15">
        <f t="shared" si="20"/>
        <v>57.491120614825078</v>
      </c>
      <c r="H93" s="15">
        <v>3042.093378132437</v>
      </c>
      <c r="I93" s="15">
        <f t="shared" si="21"/>
        <v>10.011638342940856</v>
      </c>
      <c r="J93" s="15">
        <v>1797.4220915581686</v>
      </c>
      <c r="K93" s="15">
        <f t="shared" si="22"/>
        <v>5.9153805269909423</v>
      </c>
      <c r="L93" s="15">
        <v>4354.2929141417171</v>
      </c>
      <c r="M93" s="15">
        <f t="shared" si="23"/>
        <v>14.330134048146581</v>
      </c>
      <c r="N93" s="15">
        <v>1052.7218255634893</v>
      </c>
      <c r="O93" s="15">
        <f t="shared" si="24"/>
        <v>3.4645452598606234</v>
      </c>
      <c r="P93" s="15">
        <v>2670.0350978848878</v>
      </c>
      <c r="Q93" s="15">
        <f t="shared" si="25"/>
        <v>8.7871812072359194</v>
      </c>
      <c r="R93" s="16">
        <f t="shared" si="26"/>
        <v>30385.570012898021</v>
      </c>
      <c r="S93" s="15"/>
      <c r="T93" s="15"/>
      <c r="U93" s="15">
        <f t="shared" si="27"/>
        <v>-876.08937289801906</v>
      </c>
    </row>
    <row r="94" spans="1:21">
      <c r="A94" s="5">
        <v>42552</v>
      </c>
      <c r="B94" s="17">
        <v>27000.7</v>
      </c>
      <c r="C94" s="15">
        <v>1445.17</v>
      </c>
      <c r="D94" s="15">
        <v>0.83201599999999998</v>
      </c>
      <c r="E94" s="16">
        <f t="shared" si="28"/>
        <v>28445.037984000002</v>
      </c>
      <c r="F94" s="15">
        <v>16357.094075663852</v>
      </c>
      <c r="G94" s="15">
        <f t="shared" si="20"/>
        <v>56.499590096957576</v>
      </c>
      <c r="H94" s="15">
        <v>2921.5073498530028</v>
      </c>
      <c r="I94" s="15">
        <f t="shared" si="21"/>
        <v>10.091277030528687</v>
      </c>
      <c r="J94" s="15">
        <v>1767.1952960940782</v>
      </c>
      <c r="K94" s="15">
        <f t="shared" si="22"/>
        <v>6.1041288500711124</v>
      </c>
      <c r="L94" s="15">
        <v>4281.9543609127822</v>
      </c>
      <c r="M94" s="15">
        <f t="shared" si="23"/>
        <v>14.790442916470997</v>
      </c>
      <c r="N94" s="15">
        <v>1076.6887862242738</v>
      </c>
      <c r="O94" s="15">
        <f t="shared" si="24"/>
        <v>3.7190270351363353</v>
      </c>
      <c r="P94" s="15">
        <v>2546.3791506357593</v>
      </c>
      <c r="Q94" s="15">
        <f t="shared" si="25"/>
        <v>8.7955340708352843</v>
      </c>
      <c r="R94" s="16">
        <f t="shared" si="26"/>
        <v>28950.819019383751</v>
      </c>
      <c r="S94" s="15"/>
      <c r="T94" s="15"/>
      <c r="U94" s="15">
        <f t="shared" si="27"/>
        <v>-505.78103538374853</v>
      </c>
    </row>
    <row r="95" spans="1:21">
      <c r="A95" s="5">
        <v>42522</v>
      </c>
      <c r="B95" s="17">
        <v>27754.3</v>
      </c>
      <c r="C95" s="15">
        <v>1371.942</v>
      </c>
      <c r="D95" s="15">
        <v>29.94304</v>
      </c>
      <c r="E95" s="16">
        <f t="shared" si="28"/>
        <v>29096.29896</v>
      </c>
      <c r="F95" s="15">
        <v>14661.038935587836</v>
      </c>
      <c r="G95" s="15">
        <f t="shared" si="20"/>
        <v>53.219207338381949</v>
      </c>
      <c r="H95" s="15">
        <v>3019.4013719725599</v>
      </c>
      <c r="I95" s="15">
        <f t="shared" si="21"/>
        <v>10.960352015896182</v>
      </c>
      <c r="J95" s="15">
        <v>1842.1385972280555</v>
      </c>
      <c r="K95" s="15">
        <f t="shared" si="22"/>
        <v>6.6869173721340465</v>
      </c>
      <c r="L95" s="15">
        <v>4455.4308913821715</v>
      </c>
      <c r="M95" s="15">
        <f t="shared" si="23"/>
        <v>16.173103518246169</v>
      </c>
      <c r="N95" s="15">
        <v>1150.8408231835369</v>
      </c>
      <c r="O95" s="15">
        <f t="shared" si="24"/>
        <v>4.177523615588373</v>
      </c>
      <c r="P95" s="15">
        <v>2419.5471656204122</v>
      </c>
      <c r="Q95" s="15">
        <f t="shared" si="25"/>
        <v>8.782896139753289</v>
      </c>
      <c r="R95" s="16">
        <f t="shared" si="26"/>
        <v>27548.397784974572</v>
      </c>
      <c r="S95" s="15"/>
      <c r="T95" s="15"/>
      <c r="U95" s="15">
        <f t="shared" si="27"/>
        <v>1547.9011750254285</v>
      </c>
    </row>
    <row r="96" spans="1:21">
      <c r="A96" s="5">
        <v>42491</v>
      </c>
      <c r="B96" s="17">
        <v>26375.1</v>
      </c>
      <c r="C96" s="15">
        <v>1275.067</v>
      </c>
      <c r="D96" s="15">
        <v>30.485320000000002</v>
      </c>
      <c r="E96" s="16">
        <f t="shared" si="28"/>
        <v>27619.681679999998</v>
      </c>
      <c r="F96" s="15">
        <v>13911.570446062702</v>
      </c>
      <c r="G96" s="15">
        <f t="shared" si="20"/>
        <v>51.724732519750617</v>
      </c>
      <c r="H96" s="15">
        <v>3065.1391572168554</v>
      </c>
      <c r="I96" s="15">
        <f t="shared" si="21"/>
        <v>11.396520878613469</v>
      </c>
      <c r="J96" s="15">
        <v>1825.3154136917262</v>
      </c>
      <c r="K96" s="15">
        <f t="shared" si="22"/>
        <v>6.7867213053651909</v>
      </c>
      <c r="L96" s="15">
        <v>4532.0093598128042</v>
      </c>
      <c r="M96" s="15">
        <f t="shared" si="23"/>
        <v>16.850503889707792</v>
      </c>
      <c r="N96" s="15">
        <v>1201.6799664006719</v>
      </c>
      <c r="O96" s="15">
        <f t="shared" si="24"/>
        <v>4.4679768597951082</v>
      </c>
      <c r="P96" s="15">
        <v>2359.6793463827935</v>
      </c>
      <c r="Q96" s="15">
        <f t="shared" si="25"/>
        <v>8.7735445467678321</v>
      </c>
      <c r="R96" s="16">
        <f t="shared" si="26"/>
        <v>26895.393689567551</v>
      </c>
      <c r="S96" s="15"/>
      <c r="T96" s="15"/>
      <c r="U96" s="15">
        <f t="shared" si="27"/>
        <v>724.28799043244726</v>
      </c>
    </row>
    <row r="97" spans="1:21">
      <c r="A97" s="5">
        <v>42461</v>
      </c>
      <c r="B97" s="17">
        <v>26803.200000000001</v>
      </c>
      <c r="C97" s="15">
        <v>1168.991</v>
      </c>
      <c r="D97" s="15">
        <v>17.684650000000001</v>
      </c>
      <c r="E97" s="16">
        <f t="shared" si="28"/>
        <v>27954.50635</v>
      </c>
      <c r="F97" s="15">
        <v>13946.745021111554</v>
      </c>
      <c r="G97" s="15">
        <f t="shared" si="20"/>
        <v>51.905209541621403</v>
      </c>
      <c r="H97" s="15">
        <v>2952.4877502449949</v>
      </c>
      <c r="I97" s="15">
        <f t="shared" si="21"/>
        <v>10.988190801047773</v>
      </c>
      <c r="J97" s="15">
        <v>1811.9328013439733</v>
      </c>
      <c r="K97" s="15">
        <f t="shared" si="22"/>
        <v>6.7434194564202565</v>
      </c>
      <c r="L97" s="15">
        <v>4325.1734965300693</v>
      </c>
      <c r="M97" s="15">
        <f t="shared" si="23"/>
        <v>16.096876819747578</v>
      </c>
      <c r="N97" s="15">
        <v>1469.0746185076296</v>
      </c>
      <c r="O97" s="15">
        <f t="shared" si="24"/>
        <v>5.4674137793793776</v>
      </c>
      <c r="P97" s="15">
        <v>2364.230311922418</v>
      </c>
      <c r="Q97" s="15">
        <f t="shared" si="25"/>
        <v>8.7988896017836264</v>
      </c>
      <c r="R97" s="16">
        <f t="shared" si="26"/>
        <v>26869.643999660635</v>
      </c>
      <c r="S97" s="15"/>
      <c r="T97" s="15"/>
      <c r="U97" s="15">
        <f t="shared" si="27"/>
        <v>1084.8623503393646</v>
      </c>
    </row>
    <row r="98" spans="1:21">
      <c r="A98" s="5">
        <v>42430</v>
      </c>
      <c r="B98" s="17">
        <v>29379.78</v>
      </c>
      <c r="C98" s="15">
        <v>1198.3130000000001</v>
      </c>
      <c r="D98" s="15">
        <v>54.775289999999998</v>
      </c>
      <c r="E98" s="16">
        <f t="shared" si="28"/>
        <v>30523.317709999999</v>
      </c>
      <c r="F98" s="15">
        <v>15414.426462518904</v>
      </c>
      <c r="G98" s="15">
        <f t="shared" si="20"/>
        <v>52.997324557999512</v>
      </c>
      <c r="H98" s="15">
        <v>3042.3966120677583</v>
      </c>
      <c r="I98" s="15">
        <f t="shared" si="21"/>
        <v>10.460258192283383</v>
      </c>
      <c r="J98" s="15">
        <v>1960.8265434691307</v>
      </c>
      <c r="K98" s="15">
        <f t="shared" si="22"/>
        <v>6.7416430302391097</v>
      </c>
      <c r="L98" s="15">
        <v>4027.6394472110555</v>
      </c>
      <c r="M98" s="15">
        <f t="shared" si="23"/>
        <v>13.847684537953617</v>
      </c>
      <c r="N98" s="15">
        <v>2080.6943861122777</v>
      </c>
      <c r="O98" s="15">
        <f t="shared" si="24"/>
        <v>7.1537683192385408</v>
      </c>
      <c r="P98" s="15">
        <v>2559.3082894323802</v>
      </c>
      <c r="Q98" s="15">
        <f t="shared" si="25"/>
        <v>8.79932136228582</v>
      </c>
      <c r="R98" s="16">
        <f t="shared" si="26"/>
        <v>29085.29174081151</v>
      </c>
      <c r="S98" s="15"/>
      <c r="T98" s="15"/>
      <c r="U98" s="15">
        <f t="shared" si="27"/>
        <v>1438.0259691884894</v>
      </c>
    </row>
    <row r="99" spans="1:21">
      <c r="A99" s="5">
        <v>42401</v>
      </c>
      <c r="B99" s="17">
        <v>23979.3</v>
      </c>
      <c r="C99" s="15">
        <v>880.59429999999998</v>
      </c>
      <c r="D99" s="15">
        <v>69.869339999999994</v>
      </c>
      <c r="E99" s="16">
        <f t="shared" si="28"/>
        <v>24790.024959999999</v>
      </c>
      <c r="F99" s="15">
        <v>13610.130323943109</v>
      </c>
      <c r="G99" s="15">
        <f t="shared" si="20"/>
        <v>57.483807855176281</v>
      </c>
      <c r="H99" s="15">
        <v>2613.4722105557885</v>
      </c>
      <c r="I99" s="15">
        <f t="shared" si="21"/>
        <v>11.038273022422217</v>
      </c>
      <c r="J99" s="15">
        <v>1889.6094078118438</v>
      </c>
      <c r="K99" s="15">
        <f t="shared" si="22"/>
        <v>7.9809628221487641</v>
      </c>
      <c r="L99" s="15">
        <v>222.05555888882222</v>
      </c>
      <c r="M99" s="15">
        <f t="shared" si="23"/>
        <v>0.93787486060167979</v>
      </c>
      <c r="N99" s="15">
        <v>2743.8331233375329</v>
      </c>
      <c r="O99" s="15">
        <f t="shared" si="24"/>
        <v>11.588865961932008</v>
      </c>
      <c r="P99" s="15">
        <v>2597.3585937391831</v>
      </c>
      <c r="Q99" s="15">
        <f t="shared" si="25"/>
        <v>10.97021547771905</v>
      </c>
      <c r="R99" s="16">
        <f t="shared" si="26"/>
        <v>23676.459218276279</v>
      </c>
      <c r="S99" s="15"/>
      <c r="T99" s="15"/>
      <c r="U99" s="15">
        <f t="shared" si="27"/>
        <v>1113.5657417237198</v>
      </c>
    </row>
    <row r="100" spans="1:21">
      <c r="A100" s="5">
        <v>42370</v>
      </c>
      <c r="B100" s="17">
        <v>27366.9</v>
      </c>
      <c r="C100" s="15">
        <v>999.20749999999998</v>
      </c>
      <c r="D100" s="15">
        <v>3.2534640000000001</v>
      </c>
      <c r="E100" s="16">
        <f t="shared" si="28"/>
        <v>28362.854036000001</v>
      </c>
      <c r="F100" s="15">
        <v>15034.556245644661</v>
      </c>
      <c r="G100" s="15">
        <f t="shared" si="20"/>
        <v>53.976331525647417</v>
      </c>
      <c r="H100" s="15">
        <v>2712.9329413411729</v>
      </c>
      <c r="I100" s="15">
        <f t="shared" si="21"/>
        <v>9.7398397036893734</v>
      </c>
      <c r="J100" s="15">
        <v>1792.6887862242756</v>
      </c>
      <c r="K100" s="15">
        <f t="shared" si="22"/>
        <v>6.4360239615042198</v>
      </c>
      <c r="L100" s="15">
        <v>2552.888942221156</v>
      </c>
      <c r="M100" s="15">
        <f t="shared" si="23"/>
        <v>9.1652575335175754</v>
      </c>
      <c r="N100" s="15">
        <v>2999.8040039199209</v>
      </c>
      <c r="O100" s="15">
        <f t="shared" si="24"/>
        <v>10.769750219561823</v>
      </c>
      <c r="P100" s="15">
        <v>2761.1084465878198</v>
      </c>
      <c r="Q100" s="15">
        <f t="shared" si="25"/>
        <v>9.9127970560795955</v>
      </c>
      <c r="R100" s="16">
        <f t="shared" si="26"/>
        <v>27853.979365939005</v>
      </c>
      <c r="S100" s="15"/>
      <c r="T100" s="15"/>
      <c r="U100" s="15">
        <f t="shared" si="27"/>
        <v>508.87467006099541</v>
      </c>
    </row>
    <row r="101" spans="1:21">
      <c r="A101" s="5">
        <v>42339</v>
      </c>
      <c r="B101" s="17">
        <v>31658.9</v>
      </c>
      <c r="C101" s="15">
        <v>1098.662</v>
      </c>
      <c r="D101" s="15">
        <v>4.1966679999999998</v>
      </c>
      <c r="E101" s="16">
        <f t="shared" si="28"/>
        <v>32753.365332000001</v>
      </c>
      <c r="F101" s="15">
        <v>16214.117513660573</v>
      </c>
      <c r="G101" s="15">
        <f t="shared" ref="G101:G132" si="29">F101/R101*100</f>
        <v>52.546128027164229</v>
      </c>
      <c r="H101" s="15">
        <v>2695.294834103318</v>
      </c>
      <c r="I101" s="15">
        <f t="shared" ref="I101:I132" si="30">H101/R101*100</f>
        <v>8.7348144174004378</v>
      </c>
      <c r="J101" s="15">
        <v>1877.3935321293575</v>
      </c>
      <c r="K101" s="15">
        <f t="shared" ref="K101:K132" si="31">J101/R101*100</f>
        <v>6.08418933768833</v>
      </c>
      <c r="L101" s="15">
        <v>3959.4008119837613</v>
      </c>
      <c r="M101" s="15">
        <f t="shared" ref="M101:M132" si="32">L101/R101*100</f>
        <v>12.83148353908693</v>
      </c>
      <c r="N101" s="15">
        <v>3076.2984740305192</v>
      </c>
      <c r="O101" s="15">
        <f t="shared" ref="O101:O132" si="33">N101/R101*100</f>
        <v>9.9695572904284031</v>
      </c>
      <c r="P101" s="15">
        <v>3034.4164045620028</v>
      </c>
      <c r="Q101" s="15">
        <f t="shared" ref="Q101:Q132" si="34">P101/R101*100</f>
        <v>9.8338273882316845</v>
      </c>
      <c r="R101" s="16">
        <f t="shared" ref="R101:R132" si="35">F101+H101+J101+L101+N101+P101</f>
        <v>30856.921570469527</v>
      </c>
      <c r="S101" s="15"/>
      <c r="T101" s="15"/>
      <c r="U101" s="15">
        <f t="shared" ref="U101:U132" si="36">E101-R101</f>
        <v>1896.4437615304741</v>
      </c>
    </row>
    <row r="102" spans="1:21">
      <c r="A102" s="5">
        <v>42309</v>
      </c>
      <c r="B102" s="17">
        <v>32022.9</v>
      </c>
      <c r="C102" s="15">
        <v>1027.704</v>
      </c>
      <c r="D102" s="15">
        <v>7.3908310000000004</v>
      </c>
      <c r="E102" s="16">
        <f t="shared" si="28"/>
        <v>33043.213169000002</v>
      </c>
      <c r="F102" s="15">
        <v>14892.214615955818</v>
      </c>
      <c r="G102" s="15">
        <f t="shared" si="29"/>
        <v>51.916348118239711</v>
      </c>
      <c r="H102" s="15">
        <v>2712.528629427411</v>
      </c>
      <c r="I102" s="15">
        <f t="shared" si="30"/>
        <v>9.4562551130013155</v>
      </c>
      <c r="J102" s="15">
        <v>1906.9811003779926</v>
      </c>
      <c r="K102" s="15">
        <f t="shared" si="31"/>
        <v>6.6480034847237137</v>
      </c>
      <c r="L102" s="15">
        <v>4098.7980240395191</v>
      </c>
      <c r="M102" s="15">
        <f t="shared" si="32"/>
        <v>14.288984584898227</v>
      </c>
      <c r="N102" s="15">
        <v>2262.522749545009</v>
      </c>
      <c r="O102" s="15">
        <f t="shared" si="33"/>
        <v>7.8874715225339624</v>
      </c>
      <c r="P102" s="15">
        <v>2811.9744472052935</v>
      </c>
      <c r="Q102" s="15">
        <f t="shared" si="34"/>
        <v>9.8029371766030557</v>
      </c>
      <c r="R102" s="16">
        <f t="shared" si="35"/>
        <v>28685.019566551047</v>
      </c>
      <c r="S102" s="15"/>
      <c r="T102" s="15"/>
      <c r="U102" s="15">
        <f t="shared" si="36"/>
        <v>4358.1936024489551</v>
      </c>
    </row>
    <row r="103" spans="1:21">
      <c r="A103" s="5">
        <v>42278</v>
      </c>
      <c r="B103" s="17">
        <v>31694.6</v>
      </c>
      <c r="C103" s="15">
        <v>921.74929999999995</v>
      </c>
      <c r="D103" s="15">
        <v>21.653220000000001</v>
      </c>
      <c r="E103" s="16">
        <f t="shared" si="28"/>
        <v>32594.696079999998</v>
      </c>
      <c r="F103" s="15">
        <v>13091.239139831472</v>
      </c>
      <c r="G103" s="15">
        <f t="shared" si="29"/>
        <v>50.219960769101348</v>
      </c>
      <c r="H103" s="15">
        <v>2845.8656446871059</v>
      </c>
      <c r="I103" s="15">
        <f t="shared" si="30"/>
        <v>10.917168306510643</v>
      </c>
      <c r="J103" s="15">
        <v>1855.6992860142798</v>
      </c>
      <c r="K103" s="15">
        <f t="shared" si="31"/>
        <v>7.1187413465954172</v>
      </c>
      <c r="L103" s="15">
        <v>4499.6700065998675</v>
      </c>
      <c r="M103" s="15">
        <f t="shared" si="32"/>
        <v>17.261410382291466</v>
      </c>
      <c r="N103" s="15">
        <v>1229.0634187316252</v>
      </c>
      <c r="O103" s="15">
        <f t="shared" si="33"/>
        <v>4.7148719851613983</v>
      </c>
      <c r="P103" s="15">
        <v>2546.2629152543909</v>
      </c>
      <c r="Q103" s="15">
        <f t="shared" si="34"/>
        <v>9.7678472103397329</v>
      </c>
      <c r="R103" s="16">
        <f t="shared" si="35"/>
        <v>26067.80041111874</v>
      </c>
      <c r="S103" s="15"/>
      <c r="T103" s="15"/>
      <c r="U103" s="15">
        <f t="shared" si="36"/>
        <v>6526.8956688812577</v>
      </c>
    </row>
    <row r="104" spans="1:21">
      <c r="A104" s="5">
        <v>42248</v>
      </c>
      <c r="B104" s="17">
        <v>31268.1</v>
      </c>
      <c r="C104" s="15">
        <v>1161.681</v>
      </c>
      <c r="D104" s="15">
        <v>8.8805700000000005</v>
      </c>
      <c r="E104" s="16">
        <f t="shared" si="28"/>
        <v>32420.900429999998</v>
      </c>
      <c r="F104" s="15">
        <v>13251.050299759821</v>
      </c>
      <c r="G104" s="15">
        <f t="shared" si="29"/>
        <v>51.244778527346583</v>
      </c>
      <c r="H104" s="15">
        <v>2860.0013999720004</v>
      </c>
      <c r="I104" s="15">
        <f t="shared" si="30"/>
        <v>11.060265791317898</v>
      </c>
      <c r="J104" s="15">
        <v>1861.6001679966403</v>
      </c>
      <c r="K104" s="15">
        <f t="shared" si="31"/>
        <v>7.1992246770950761</v>
      </c>
      <c r="L104" s="15">
        <v>4352.7129457410856</v>
      </c>
      <c r="M104" s="15">
        <f t="shared" si="32"/>
        <v>16.832915569089582</v>
      </c>
      <c r="N104" s="15">
        <v>1009.0998180036398</v>
      </c>
      <c r="O104" s="15">
        <f t="shared" si="33"/>
        <v>3.9024149418947975</v>
      </c>
      <c r="P104" s="15">
        <v>2523.8777803072626</v>
      </c>
      <c r="Q104" s="15">
        <f t="shared" si="34"/>
        <v>9.7604004932560695</v>
      </c>
      <c r="R104" s="16">
        <f t="shared" si="35"/>
        <v>25858.34241178045</v>
      </c>
      <c r="S104" s="15"/>
      <c r="T104" s="15"/>
      <c r="U104" s="15">
        <f t="shared" si="36"/>
        <v>6562.5580182195481</v>
      </c>
    </row>
    <row r="105" spans="1:21">
      <c r="A105" s="5">
        <v>42217</v>
      </c>
      <c r="B105" s="17">
        <v>30862.9</v>
      </c>
      <c r="C105" s="15">
        <v>1125.9390000000001</v>
      </c>
      <c r="D105" s="15">
        <v>0.77788199999999996</v>
      </c>
      <c r="E105" s="16">
        <f t="shared" si="28"/>
        <v>31988.061118000001</v>
      </c>
      <c r="F105" s="15">
        <v>15968.958235295537</v>
      </c>
      <c r="G105" s="15">
        <f t="shared" si="29"/>
        <v>56.044866484837222</v>
      </c>
      <c r="H105" s="15">
        <v>2911.5511689766204</v>
      </c>
      <c r="I105" s="15">
        <f t="shared" si="30"/>
        <v>10.218418391777233</v>
      </c>
      <c r="J105" s="15">
        <v>1961.759764804704</v>
      </c>
      <c r="K105" s="15">
        <f t="shared" si="31"/>
        <v>6.8850179500623216</v>
      </c>
      <c r="L105" s="15">
        <v>4299.7940041199181</v>
      </c>
      <c r="M105" s="15">
        <f t="shared" si="32"/>
        <v>15.090613759673635</v>
      </c>
      <c r="N105" s="15">
        <v>566.14867702645938</v>
      </c>
      <c r="O105" s="15">
        <f t="shared" si="33"/>
        <v>1.9869628655164382</v>
      </c>
      <c r="P105" s="15">
        <v>2784.9566358073107</v>
      </c>
      <c r="Q105" s="15">
        <f t="shared" si="34"/>
        <v>9.7741205481331495</v>
      </c>
      <c r="R105" s="16">
        <f t="shared" si="35"/>
        <v>28493.16848603055</v>
      </c>
      <c r="S105" s="15"/>
      <c r="T105" s="15"/>
      <c r="U105" s="15">
        <f t="shared" si="36"/>
        <v>3494.892631969451</v>
      </c>
    </row>
    <row r="106" spans="1:21">
      <c r="A106" s="5">
        <v>42186</v>
      </c>
      <c r="B106" s="17">
        <v>30665.9</v>
      </c>
      <c r="C106" s="15">
        <v>1211.653</v>
      </c>
      <c r="D106" s="15">
        <v>20.3931</v>
      </c>
      <c r="E106" s="16">
        <f t="shared" si="28"/>
        <v>31857.159899999999</v>
      </c>
      <c r="F106" s="15">
        <v>15412.85125133317</v>
      </c>
      <c r="G106" s="15">
        <f t="shared" si="29"/>
        <v>55.111515597578375</v>
      </c>
      <c r="H106" s="15">
        <v>2897.4002519949595</v>
      </c>
      <c r="I106" s="15">
        <f t="shared" si="30"/>
        <v>10.360193359190164</v>
      </c>
      <c r="J106" s="15">
        <v>1793.1339773204536</v>
      </c>
      <c r="K106" s="15">
        <f t="shared" si="31"/>
        <v>6.4116839608827121</v>
      </c>
      <c r="L106" s="15">
        <v>4238.4352312953733</v>
      </c>
      <c r="M106" s="15">
        <f t="shared" si="32"/>
        <v>15.155313286933595</v>
      </c>
      <c r="N106" s="15">
        <v>894.9181016379672</v>
      </c>
      <c r="O106" s="15">
        <f t="shared" si="33"/>
        <v>3.1999460782903477</v>
      </c>
      <c r="P106" s="15">
        <v>2729.923115799706</v>
      </c>
      <c r="Q106" s="15">
        <f t="shared" si="34"/>
        <v>9.7613477171248064</v>
      </c>
      <c r="R106" s="16">
        <f t="shared" si="35"/>
        <v>27966.661929381629</v>
      </c>
      <c r="S106" s="15"/>
      <c r="T106" s="15"/>
      <c r="U106" s="15">
        <f t="shared" si="36"/>
        <v>3890.4979706183694</v>
      </c>
    </row>
    <row r="107" spans="1:21">
      <c r="A107" s="5">
        <v>42156</v>
      </c>
      <c r="B107" s="17">
        <v>32671.9</v>
      </c>
      <c r="C107" s="15">
        <v>926.49839999999995</v>
      </c>
      <c r="D107" s="15">
        <v>21.015619999999998</v>
      </c>
      <c r="E107" s="16">
        <f t="shared" ref="E107:E138" si="37">B107+C107-D107</f>
        <v>33577.38278</v>
      </c>
      <c r="F107" s="15">
        <v>14217.907834426644</v>
      </c>
      <c r="G107" s="15">
        <f t="shared" si="29"/>
        <v>52.439522339667519</v>
      </c>
      <c r="H107" s="15">
        <v>2983.8219235615288</v>
      </c>
      <c r="I107" s="15">
        <f t="shared" si="30"/>
        <v>11.005149156989482</v>
      </c>
      <c r="J107" s="15">
        <v>1873.540529189416</v>
      </c>
      <c r="K107" s="15">
        <f t="shared" si="31"/>
        <v>6.9101285209352934</v>
      </c>
      <c r="L107" s="15">
        <v>4355.0328993420135</v>
      </c>
      <c r="M107" s="15">
        <f t="shared" si="32"/>
        <v>16.062549263545854</v>
      </c>
      <c r="N107" s="15">
        <v>1036.203835923282</v>
      </c>
      <c r="O107" s="15">
        <f t="shared" si="33"/>
        <v>3.8218023942155752</v>
      </c>
      <c r="P107" s="15">
        <v>2646.4551100737244</v>
      </c>
      <c r="Q107" s="15">
        <f t="shared" si="34"/>
        <v>9.7608483246462683</v>
      </c>
      <c r="R107" s="16">
        <f t="shared" si="35"/>
        <v>27112.962132516608</v>
      </c>
      <c r="S107" s="15"/>
      <c r="T107" s="15"/>
      <c r="U107" s="15">
        <f t="shared" si="36"/>
        <v>6464.4206474833918</v>
      </c>
    </row>
    <row r="108" spans="1:21">
      <c r="A108" s="5">
        <v>42125</v>
      </c>
      <c r="B108" s="17">
        <v>30938.5</v>
      </c>
      <c r="C108" s="15">
        <v>1003.215</v>
      </c>
      <c r="D108" s="15">
        <v>17.663720000000001</v>
      </c>
      <c r="E108" s="16">
        <f t="shared" si="37"/>
        <v>31924.05128</v>
      </c>
      <c r="F108" s="15">
        <v>14524.175495822021</v>
      </c>
      <c r="G108" s="15">
        <f t="shared" si="29"/>
        <v>51.890803486582563</v>
      </c>
      <c r="H108" s="15">
        <v>3080.8567828643422</v>
      </c>
      <c r="I108" s="15">
        <f t="shared" si="30"/>
        <v>11.007036780566699</v>
      </c>
      <c r="J108" s="15">
        <v>1807.3288534229316</v>
      </c>
      <c r="K108" s="15">
        <f t="shared" si="31"/>
        <v>6.457078847303757</v>
      </c>
      <c r="L108" s="15">
        <v>4408.6318273634533</v>
      </c>
      <c r="M108" s="15">
        <f t="shared" si="32"/>
        <v>15.750804433905172</v>
      </c>
      <c r="N108" s="15">
        <v>1441.1306173876515</v>
      </c>
      <c r="O108" s="15">
        <f t="shared" si="33"/>
        <v>5.1487553070996297</v>
      </c>
      <c r="P108" s="15">
        <v>2727.7600247252763</v>
      </c>
      <c r="Q108" s="15">
        <f t="shared" si="34"/>
        <v>9.7455211445421792</v>
      </c>
      <c r="R108" s="16">
        <f t="shared" si="35"/>
        <v>27989.883601585676</v>
      </c>
      <c r="S108" s="15"/>
      <c r="T108" s="15"/>
      <c r="U108" s="15">
        <f t="shared" si="36"/>
        <v>3934.1676784143237</v>
      </c>
    </row>
    <row r="109" spans="1:21">
      <c r="A109" s="5">
        <v>42095</v>
      </c>
      <c r="B109" s="17">
        <v>29801.7</v>
      </c>
      <c r="C109" s="15">
        <v>1378.0329999999999</v>
      </c>
      <c r="D109" s="15">
        <v>11.91789</v>
      </c>
      <c r="E109" s="16">
        <f t="shared" si="37"/>
        <v>31167.81511</v>
      </c>
      <c r="F109" s="15">
        <v>14361.713451001131</v>
      </c>
      <c r="G109" s="15">
        <f t="shared" si="29"/>
        <v>51.912196348726084</v>
      </c>
      <c r="H109" s="15">
        <v>3006.5644687106255</v>
      </c>
      <c r="I109" s="15">
        <f t="shared" si="30"/>
        <v>10.86760055249044</v>
      </c>
      <c r="J109" s="15">
        <v>1753.4439311213775</v>
      </c>
      <c r="K109" s="15">
        <f t="shared" si="31"/>
        <v>6.3380407880586045</v>
      </c>
      <c r="L109" s="15">
        <v>4172.9365412691741</v>
      </c>
      <c r="M109" s="15">
        <f t="shared" si="32"/>
        <v>15.083597219803782</v>
      </c>
      <c r="N109" s="15">
        <v>1671.6225675486489</v>
      </c>
      <c r="O109" s="15">
        <f t="shared" si="33"/>
        <v>6.0422873108847579</v>
      </c>
      <c r="P109" s="15">
        <v>2699.1126494436944</v>
      </c>
      <c r="Q109" s="15">
        <f t="shared" si="34"/>
        <v>9.7562777800363385</v>
      </c>
      <c r="R109" s="16">
        <f t="shared" si="35"/>
        <v>27665.393609094652</v>
      </c>
      <c r="S109" s="15"/>
      <c r="T109" s="15"/>
      <c r="U109" s="15">
        <f t="shared" si="36"/>
        <v>3502.4215009053478</v>
      </c>
    </row>
    <row r="110" spans="1:21">
      <c r="A110" s="5">
        <v>42064</v>
      </c>
      <c r="B110" s="17">
        <v>30559.200000000001</v>
      </c>
      <c r="C110" s="15">
        <v>1262.806</v>
      </c>
      <c r="D110" s="15">
        <v>1.770643</v>
      </c>
      <c r="E110" s="16">
        <f t="shared" si="37"/>
        <v>31820.235357000001</v>
      </c>
      <c r="F110" s="15">
        <v>14820.583431655936</v>
      </c>
      <c r="G110" s="15">
        <f t="shared" si="29"/>
        <v>54.028720536309251</v>
      </c>
      <c r="H110" s="15">
        <v>3044.9741005179894</v>
      </c>
      <c r="I110" s="15">
        <f t="shared" si="30"/>
        <v>11.100511358128385</v>
      </c>
      <c r="J110" s="15">
        <v>1746.7240655186895</v>
      </c>
      <c r="K110" s="15">
        <f t="shared" si="31"/>
        <v>6.3677160096396195</v>
      </c>
      <c r="L110" s="15">
        <v>3227.6354472910548</v>
      </c>
      <c r="M110" s="15">
        <f t="shared" si="32"/>
        <v>11.766406793560993</v>
      </c>
      <c r="N110" s="15">
        <v>1917.1776564468707</v>
      </c>
      <c r="O110" s="15">
        <f t="shared" si="33"/>
        <v>6.9891078375077687</v>
      </c>
      <c r="P110" s="15">
        <v>2673.8407057775034</v>
      </c>
      <c r="Q110" s="15">
        <f t="shared" si="34"/>
        <v>9.7475374648539947</v>
      </c>
      <c r="R110" s="16">
        <f t="shared" si="35"/>
        <v>27430.935407208042</v>
      </c>
      <c r="S110" s="15"/>
      <c r="T110" s="15"/>
      <c r="U110" s="15">
        <f t="shared" si="36"/>
        <v>4389.2999497919591</v>
      </c>
    </row>
    <row r="111" spans="1:21">
      <c r="A111" s="5">
        <v>42036</v>
      </c>
      <c r="B111" s="17">
        <v>24000</v>
      </c>
      <c r="C111" s="15">
        <v>967.3229</v>
      </c>
      <c r="D111" s="15">
        <v>9.1163249999999998</v>
      </c>
      <c r="E111" s="16">
        <f t="shared" si="37"/>
        <v>24958.206575</v>
      </c>
      <c r="F111" s="15">
        <v>12309.303544449582</v>
      </c>
      <c r="G111" s="15">
        <f t="shared" si="29"/>
        <v>52.612745266283824</v>
      </c>
      <c r="H111" s="15">
        <v>2786.5177096458069</v>
      </c>
      <c r="I111" s="15">
        <f t="shared" si="30"/>
        <v>11.91020644735746</v>
      </c>
      <c r="J111" s="15">
        <v>1665.0986980260393</v>
      </c>
      <c r="K111" s="15">
        <f t="shared" si="31"/>
        <v>7.1170081496582496</v>
      </c>
      <c r="L111" s="15">
        <v>1923.2615347693047</v>
      </c>
      <c r="M111" s="15">
        <f t="shared" si="32"/>
        <v>8.2204544590084829</v>
      </c>
      <c r="N111" s="15">
        <v>2441.8311633767321</v>
      </c>
      <c r="O111" s="15">
        <f t="shared" si="33"/>
        <v>10.436938249032201</v>
      </c>
      <c r="P111" s="15">
        <v>2270.036124890888</v>
      </c>
      <c r="Q111" s="15">
        <f t="shared" si="34"/>
        <v>9.7026474286597697</v>
      </c>
      <c r="R111" s="16">
        <f t="shared" si="35"/>
        <v>23396.048775158357</v>
      </c>
      <c r="S111" s="15"/>
      <c r="T111" s="15"/>
      <c r="U111" s="15">
        <f t="shared" si="36"/>
        <v>1562.1577998416433</v>
      </c>
    </row>
    <row r="112" spans="1:21">
      <c r="A112" s="5">
        <v>42005</v>
      </c>
      <c r="B112" s="17">
        <v>29000</v>
      </c>
      <c r="C112" s="15">
        <v>1094.223</v>
      </c>
      <c r="D112" s="15">
        <v>8.3494849999999996</v>
      </c>
      <c r="E112" s="16">
        <f t="shared" si="37"/>
        <v>30085.873514999999</v>
      </c>
      <c r="F112" s="15">
        <v>17040.138292649499</v>
      </c>
      <c r="G112" s="15">
        <f t="shared" si="29"/>
        <v>55.388742733332364</v>
      </c>
      <c r="H112" s="15">
        <v>3212.3592328153431</v>
      </c>
      <c r="I112" s="15">
        <f t="shared" si="30"/>
        <v>10.441730933029216</v>
      </c>
      <c r="J112" s="15">
        <v>1735.3632927341455</v>
      </c>
      <c r="K112" s="15">
        <f t="shared" si="31"/>
        <v>5.6407752871103538</v>
      </c>
      <c r="L112" s="15">
        <v>3349.7730045399089</v>
      </c>
      <c r="M112" s="15">
        <f t="shared" si="32"/>
        <v>10.888392569182253</v>
      </c>
      <c r="N112" s="15">
        <v>2439.8152036959259</v>
      </c>
      <c r="O112" s="15">
        <f t="shared" si="33"/>
        <v>7.9305868481525366</v>
      </c>
      <c r="P112" s="15">
        <v>2987.1747071075633</v>
      </c>
      <c r="Q112" s="15">
        <f t="shared" si="34"/>
        <v>9.7097716291932876</v>
      </c>
      <c r="R112" s="16">
        <f t="shared" si="35"/>
        <v>30764.623733542383</v>
      </c>
      <c r="S112" s="15"/>
      <c r="T112" s="15"/>
      <c r="U112" s="15">
        <f t="shared" si="36"/>
        <v>-678.75021854238366</v>
      </c>
    </row>
    <row r="113" spans="1:21">
      <c r="A113" s="5">
        <v>41974</v>
      </c>
      <c r="B113" s="17">
        <v>36100</v>
      </c>
      <c r="C113" s="15">
        <v>1724.5039999999999</v>
      </c>
      <c r="D113" s="15">
        <v>15.010529999999999</v>
      </c>
      <c r="E113" s="16">
        <f t="shared" si="37"/>
        <v>37809.493470000001</v>
      </c>
      <c r="F113" s="15">
        <v>16760.700132801649</v>
      </c>
      <c r="G113" s="15">
        <f t="shared" si="29"/>
        <v>50.956701666030199</v>
      </c>
      <c r="H113" s="15">
        <v>2873.3942321153572</v>
      </c>
      <c r="I113" s="15">
        <f t="shared" si="30"/>
        <v>8.7358339147327406</v>
      </c>
      <c r="J113" s="15">
        <v>1593.9941201175977</v>
      </c>
      <c r="K113" s="15">
        <f t="shared" si="31"/>
        <v>4.846139015235849</v>
      </c>
      <c r="L113" s="15">
        <v>4080.0583988320236</v>
      </c>
      <c r="M113" s="15">
        <f t="shared" si="32"/>
        <v>12.404393429984452</v>
      </c>
      <c r="N113" s="15">
        <v>4351.737925241493</v>
      </c>
      <c r="O113" s="15">
        <f t="shared" si="33"/>
        <v>13.230366836007176</v>
      </c>
      <c r="P113" s="15">
        <v>3232.1580131513265</v>
      </c>
      <c r="Q113" s="15">
        <f t="shared" si="34"/>
        <v>9.8265651380095722</v>
      </c>
      <c r="R113" s="16">
        <f t="shared" si="35"/>
        <v>32892.042822259449</v>
      </c>
      <c r="S113" s="15"/>
      <c r="T113" s="15"/>
      <c r="U113" s="15">
        <f t="shared" si="36"/>
        <v>4917.4506477405521</v>
      </c>
    </row>
    <row r="114" spans="1:21">
      <c r="A114" s="5">
        <v>41944</v>
      </c>
      <c r="B114" s="17">
        <v>33000</v>
      </c>
      <c r="C114" s="15">
        <v>1422.723</v>
      </c>
      <c r="D114" s="15">
        <v>24.20871</v>
      </c>
      <c r="E114" s="16">
        <f t="shared" si="37"/>
        <v>34398.514289999999</v>
      </c>
      <c r="F114" s="15">
        <v>14527.468289275939</v>
      </c>
      <c r="G114" s="15">
        <f t="shared" si="29"/>
        <v>52.794695025680937</v>
      </c>
      <c r="H114" s="15">
        <v>2690.1903961920757</v>
      </c>
      <c r="I114" s="15">
        <f t="shared" si="30"/>
        <v>9.7764991600649491</v>
      </c>
      <c r="J114" s="15">
        <v>1709.071818563629</v>
      </c>
      <c r="K114" s="15">
        <f t="shared" si="31"/>
        <v>6.210987602338097</v>
      </c>
      <c r="L114" s="15">
        <v>4372.5125497490053</v>
      </c>
      <c r="M114" s="15">
        <f t="shared" si="32"/>
        <v>15.890275026817271</v>
      </c>
      <c r="N114" s="15">
        <v>1520.6092678146451</v>
      </c>
      <c r="O114" s="15">
        <f t="shared" si="33"/>
        <v>5.5260903654327933</v>
      </c>
      <c r="P114" s="15">
        <v>2697.0568720449733</v>
      </c>
      <c r="Q114" s="15">
        <f t="shared" si="34"/>
        <v>9.8014528196659505</v>
      </c>
      <c r="R114" s="16">
        <f t="shared" si="35"/>
        <v>27516.909193640266</v>
      </c>
      <c r="S114" s="15"/>
      <c r="T114" s="15"/>
      <c r="U114" s="15">
        <f t="shared" si="36"/>
        <v>6881.6050963597336</v>
      </c>
    </row>
    <row r="115" spans="1:21">
      <c r="A115" s="5">
        <v>41913</v>
      </c>
      <c r="B115" s="17">
        <v>29100</v>
      </c>
      <c r="C115" s="15">
        <v>1249.789</v>
      </c>
      <c r="D115" s="15">
        <v>15.36913</v>
      </c>
      <c r="E115" s="16">
        <f t="shared" si="37"/>
        <v>30334.419870000002</v>
      </c>
      <c r="F115" s="15">
        <v>13566.018124808596</v>
      </c>
      <c r="G115" s="15">
        <f t="shared" si="29"/>
        <v>50.693718476759663</v>
      </c>
      <c r="H115" s="15">
        <v>2881.2277754444913</v>
      </c>
      <c r="I115" s="15">
        <f t="shared" si="30"/>
        <v>10.766619089849133</v>
      </c>
      <c r="J115" s="15">
        <v>1664.9349013019742</v>
      </c>
      <c r="K115" s="15">
        <f t="shared" si="31"/>
        <v>6.2215559784920123</v>
      </c>
      <c r="L115" s="15">
        <v>4670.5065898682033</v>
      </c>
      <c r="M115" s="15">
        <f t="shared" si="32"/>
        <v>17.452825437233454</v>
      </c>
      <c r="N115" s="15">
        <v>1361.5696486070283</v>
      </c>
      <c r="O115" s="15">
        <f t="shared" si="33"/>
        <v>5.087935738988933</v>
      </c>
      <c r="P115" s="15">
        <v>2616.4907063159953</v>
      </c>
      <c r="Q115" s="15">
        <f t="shared" si="34"/>
        <v>9.777345278676794</v>
      </c>
      <c r="R115" s="16">
        <f t="shared" si="35"/>
        <v>26760.747746346289</v>
      </c>
      <c r="S115" s="15"/>
      <c r="T115" s="15"/>
      <c r="U115" s="15">
        <f t="shared" si="36"/>
        <v>3573.6721236537123</v>
      </c>
    </row>
    <row r="116" spans="1:21">
      <c r="A116" s="5">
        <v>41883</v>
      </c>
      <c r="B116" s="17">
        <v>29200</v>
      </c>
      <c r="C116" s="15">
        <v>1416.183</v>
      </c>
      <c r="D116" s="15">
        <v>20.464929999999999</v>
      </c>
      <c r="E116" s="16">
        <f t="shared" si="37"/>
        <v>30595.718070000003</v>
      </c>
      <c r="F116" s="15">
        <v>13324.98134550171</v>
      </c>
      <c r="G116" s="15">
        <f t="shared" si="29"/>
        <v>52.399765234750497</v>
      </c>
      <c r="H116" s="15">
        <v>2976.2764524709501</v>
      </c>
      <c r="I116" s="15">
        <f t="shared" si="30"/>
        <v>11.704045457132443</v>
      </c>
      <c r="J116" s="15">
        <v>1452.2830743385132</v>
      </c>
      <c r="K116" s="15">
        <f t="shared" si="31"/>
        <v>5.7110242916347218</v>
      </c>
      <c r="L116" s="15">
        <v>4482.9123417531646</v>
      </c>
      <c r="M116" s="15">
        <f t="shared" si="32"/>
        <v>17.628809240707184</v>
      </c>
      <c r="N116" s="15">
        <v>719.88408231835285</v>
      </c>
      <c r="O116" s="15">
        <f t="shared" si="33"/>
        <v>2.8309050445650135</v>
      </c>
      <c r="P116" s="15">
        <v>2473.1303468517981</v>
      </c>
      <c r="Q116" s="15">
        <f t="shared" si="34"/>
        <v>9.7254507312101559</v>
      </c>
      <c r="R116" s="16">
        <f t="shared" si="35"/>
        <v>25429.467643234486</v>
      </c>
      <c r="S116" s="15"/>
      <c r="T116" s="15"/>
      <c r="U116" s="15">
        <f t="shared" si="36"/>
        <v>5166.2504267655167</v>
      </c>
    </row>
    <row r="117" spans="1:21">
      <c r="A117" s="5">
        <v>41852</v>
      </c>
      <c r="B117" s="17">
        <v>30200</v>
      </c>
      <c r="C117" s="15">
        <v>1320.5219999999999</v>
      </c>
      <c r="D117" s="15">
        <v>21.582260000000002</v>
      </c>
      <c r="E117" s="16">
        <f t="shared" si="37"/>
        <v>31498.939740000002</v>
      </c>
      <c r="F117" s="15">
        <v>14958.937199412319</v>
      </c>
      <c r="G117" s="15">
        <f t="shared" si="29"/>
        <v>54.18752627159121</v>
      </c>
      <c r="H117" s="15">
        <v>3048.8504409911798</v>
      </c>
      <c r="I117" s="15">
        <f t="shared" si="30"/>
        <v>11.0442113077293</v>
      </c>
      <c r="J117" s="15">
        <v>1463.9546409071818</v>
      </c>
      <c r="K117" s="15">
        <f t="shared" si="31"/>
        <v>5.303055926171834</v>
      </c>
      <c r="L117" s="15">
        <v>4495.9360812783752</v>
      </c>
      <c r="M117" s="15">
        <f t="shared" si="32"/>
        <v>16.286160659143476</v>
      </c>
      <c r="N117" s="15">
        <v>950.07699846003072</v>
      </c>
      <c r="O117" s="15">
        <f t="shared" si="33"/>
        <v>3.4415762047660703</v>
      </c>
      <c r="P117" s="15">
        <v>2688.1130530896389</v>
      </c>
      <c r="Q117" s="15">
        <f t="shared" si="34"/>
        <v>9.7374696305981274</v>
      </c>
      <c r="R117" s="16">
        <f t="shared" si="35"/>
        <v>27605.86841413872</v>
      </c>
      <c r="S117" s="15"/>
      <c r="T117" s="15"/>
      <c r="U117" s="15">
        <f t="shared" si="36"/>
        <v>3893.0713258612814</v>
      </c>
    </row>
    <row r="118" spans="1:21">
      <c r="A118" s="5">
        <v>41821</v>
      </c>
      <c r="B118" s="17">
        <v>30100</v>
      </c>
      <c r="C118" s="15">
        <v>1544.4770000000001</v>
      </c>
      <c r="D118" s="15">
        <v>14.49131</v>
      </c>
      <c r="E118" s="16">
        <f t="shared" si="37"/>
        <v>31629.985689999998</v>
      </c>
      <c r="F118" s="15">
        <v>15564.502495557266</v>
      </c>
      <c r="G118" s="15">
        <f t="shared" si="29"/>
        <v>54.714343402133167</v>
      </c>
      <c r="H118" s="15">
        <v>3019.5833123337529</v>
      </c>
      <c r="I118" s="15">
        <f t="shared" si="30"/>
        <v>10.614828089078888</v>
      </c>
      <c r="J118" s="15">
        <v>1437.567408651827</v>
      </c>
      <c r="K118" s="15">
        <f t="shared" si="31"/>
        <v>5.0535220694103282</v>
      </c>
      <c r="L118" s="15">
        <v>4459.2748145037103</v>
      </c>
      <c r="M118" s="15">
        <f t="shared" si="32"/>
        <v>15.675817045542138</v>
      </c>
      <c r="N118" s="15">
        <v>1192.6641467170655</v>
      </c>
      <c r="O118" s="15">
        <f t="shared" si="33"/>
        <v>4.1926065870410119</v>
      </c>
      <c r="P118" s="15">
        <v>2773.2492311939513</v>
      </c>
      <c r="Q118" s="15">
        <f t="shared" si="34"/>
        <v>9.7488828067944588</v>
      </c>
      <c r="R118" s="16">
        <f t="shared" si="35"/>
        <v>28446.841408957574</v>
      </c>
      <c r="S118" s="15"/>
      <c r="T118" s="15"/>
      <c r="U118" s="15">
        <f t="shared" si="36"/>
        <v>3183.1442810424232</v>
      </c>
    </row>
    <row r="119" spans="1:21">
      <c r="A119" s="5">
        <v>41791</v>
      </c>
      <c r="B119" s="17">
        <v>29800</v>
      </c>
      <c r="C119" s="15">
        <v>1683.933</v>
      </c>
      <c r="D119" s="15">
        <v>10.90347</v>
      </c>
      <c r="E119" s="16">
        <f t="shared" si="37"/>
        <v>31473.02953</v>
      </c>
      <c r="F119" s="15">
        <v>14559.591063731044</v>
      </c>
      <c r="G119" s="15">
        <f t="shared" si="29"/>
        <v>53.829276097137537</v>
      </c>
      <c r="H119" s="15">
        <v>3032.7436651266971</v>
      </c>
      <c r="I119" s="15">
        <f t="shared" si="30"/>
        <v>11.212567397488099</v>
      </c>
      <c r="J119" s="15">
        <v>1455.9844603107938</v>
      </c>
      <c r="K119" s="15">
        <f t="shared" si="31"/>
        <v>5.3830213475190289</v>
      </c>
      <c r="L119" s="15">
        <v>4639.0752184956309</v>
      </c>
      <c r="M119" s="15">
        <f t="shared" si="32"/>
        <v>17.15144743274109</v>
      </c>
      <c r="N119" s="15">
        <v>724.84950300993978</v>
      </c>
      <c r="O119" s="15">
        <f t="shared" si="33"/>
        <v>2.679891478792412</v>
      </c>
      <c r="P119" s="15">
        <v>2635.474578903124</v>
      </c>
      <c r="Q119" s="15">
        <f t="shared" si="34"/>
        <v>9.743796246321839</v>
      </c>
      <c r="R119" s="16">
        <f t="shared" si="35"/>
        <v>27047.71848957723</v>
      </c>
      <c r="S119" s="15"/>
      <c r="T119" s="15"/>
      <c r="U119" s="15">
        <f t="shared" si="36"/>
        <v>4425.31104042277</v>
      </c>
    </row>
    <row r="120" spans="1:21">
      <c r="A120" s="5">
        <v>41760</v>
      </c>
      <c r="B120" s="17">
        <v>30000</v>
      </c>
      <c r="C120" s="15">
        <v>1565.9090000000001</v>
      </c>
      <c r="D120" s="15">
        <v>22.173680000000001</v>
      </c>
      <c r="E120" s="16">
        <f t="shared" si="37"/>
        <v>31543.73532</v>
      </c>
      <c r="F120" s="15">
        <v>14422.16829188046</v>
      </c>
      <c r="G120" s="15">
        <f t="shared" si="29"/>
        <v>52.510827983068523</v>
      </c>
      <c r="H120" s="15">
        <v>3109.0625927481447</v>
      </c>
      <c r="I120" s="15">
        <f t="shared" si="30"/>
        <v>11.320035080183077</v>
      </c>
      <c r="J120" s="15">
        <v>1568.0663586728267</v>
      </c>
      <c r="K120" s="15">
        <f t="shared" si="31"/>
        <v>5.7092984327926821</v>
      </c>
      <c r="L120" s="15">
        <v>4685.3042939141224</v>
      </c>
      <c r="M120" s="15">
        <f t="shared" si="32"/>
        <v>17.059099772436355</v>
      </c>
      <c r="N120" s="15">
        <v>1007.0205795884078</v>
      </c>
      <c r="O120" s="15">
        <f t="shared" si="33"/>
        <v>3.6665419068745355</v>
      </c>
      <c r="P120" s="15">
        <v>2673.5100203825145</v>
      </c>
      <c r="Q120" s="15">
        <f t="shared" si="34"/>
        <v>9.7341968246448385</v>
      </c>
      <c r="R120" s="16">
        <f t="shared" si="35"/>
        <v>27465.132137186472</v>
      </c>
      <c r="S120" s="15"/>
      <c r="T120" s="15"/>
      <c r="U120" s="15">
        <f t="shared" si="36"/>
        <v>4078.6031828135274</v>
      </c>
    </row>
    <row r="121" spans="1:21">
      <c r="A121" s="5">
        <v>41730</v>
      </c>
      <c r="B121" s="17">
        <v>30100</v>
      </c>
      <c r="C121" s="15">
        <v>1805.989</v>
      </c>
      <c r="D121" s="15">
        <v>13.968909999999999</v>
      </c>
      <c r="E121" s="16">
        <f t="shared" si="37"/>
        <v>31892.020090000002</v>
      </c>
      <c r="F121" s="15">
        <v>14384.655109794372</v>
      </c>
      <c r="G121" s="15">
        <f t="shared" si="29"/>
        <v>52.851924001784269</v>
      </c>
      <c r="H121" s="15">
        <v>3041.1937841243175</v>
      </c>
      <c r="I121" s="15">
        <f t="shared" si="30"/>
        <v>11.173917033561384</v>
      </c>
      <c r="J121" s="15">
        <v>1477.8983620327592</v>
      </c>
      <c r="K121" s="15">
        <f t="shared" si="31"/>
        <v>5.430076099588419</v>
      </c>
      <c r="L121" s="15">
        <v>4517.6616467670638</v>
      </c>
      <c r="M121" s="15">
        <f t="shared" si="32"/>
        <v>16.598737209773923</v>
      </c>
      <c r="N121" s="15">
        <v>1145.5763684726307</v>
      </c>
      <c r="O121" s="15">
        <f t="shared" si="33"/>
        <v>4.2090626923359711</v>
      </c>
      <c r="P121" s="15">
        <v>2649.9143620346003</v>
      </c>
      <c r="Q121" s="15">
        <f t="shared" si="34"/>
        <v>9.7362829629560306</v>
      </c>
      <c r="R121" s="16">
        <f t="shared" si="35"/>
        <v>27216.899633225745</v>
      </c>
      <c r="S121" s="15"/>
      <c r="T121" s="15"/>
      <c r="U121" s="15">
        <f t="shared" si="36"/>
        <v>4675.120456774257</v>
      </c>
    </row>
    <row r="122" spans="1:21">
      <c r="A122" s="5">
        <v>41699</v>
      </c>
      <c r="B122" s="17">
        <v>30500</v>
      </c>
      <c r="C122" s="15">
        <v>1856.6949999999999</v>
      </c>
      <c r="D122" s="15">
        <v>26.00001</v>
      </c>
      <c r="E122" s="16">
        <f t="shared" si="37"/>
        <v>32330.69499</v>
      </c>
      <c r="F122" s="15">
        <v>15837.569165275478</v>
      </c>
      <c r="G122" s="15">
        <f t="shared" si="29"/>
        <v>54.188900800046028</v>
      </c>
      <c r="H122" s="15">
        <v>3110.4220915581686</v>
      </c>
      <c r="I122" s="15">
        <f t="shared" si="30"/>
        <v>10.64243839485613</v>
      </c>
      <c r="J122" s="15">
        <v>1458.733305333893</v>
      </c>
      <c r="K122" s="15">
        <f t="shared" si="31"/>
        <v>4.9911166007581338</v>
      </c>
      <c r="L122" s="15">
        <v>4096.8580628387444</v>
      </c>
      <c r="M122" s="15">
        <f t="shared" si="32"/>
        <v>14.017570047668105</v>
      </c>
      <c r="N122" s="15">
        <v>1874.2517149657006</v>
      </c>
      <c r="O122" s="15">
        <f t="shared" si="33"/>
        <v>6.4128301001693462</v>
      </c>
      <c r="P122" s="15">
        <v>2848.758064467464</v>
      </c>
      <c r="Q122" s="15">
        <f t="shared" si="34"/>
        <v>9.7471440565022736</v>
      </c>
      <c r="R122" s="16">
        <f t="shared" si="35"/>
        <v>29226.592404439445</v>
      </c>
      <c r="S122" s="15"/>
      <c r="T122" s="15"/>
      <c r="U122" s="15">
        <f t="shared" si="36"/>
        <v>3104.1025855605549</v>
      </c>
    </row>
    <row r="123" spans="1:21">
      <c r="A123" s="5">
        <v>41671</v>
      </c>
      <c r="B123" s="17">
        <v>24500</v>
      </c>
      <c r="C123" s="15">
        <v>1652.028</v>
      </c>
      <c r="D123" s="15">
        <v>26.510760000000001</v>
      </c>
      <c r="E123" s="16">
        <f t="shared" si="37"/>
        <v>26125.517239999997</v>
      </c>
      <c r="F123" s="15">
        <v>13576.990112280926</v>
      </c>
      <c r="G123" s="15">
        <f t="shared" si="29"/>
        <v>55.175355871175178</v>
      </c>
      <c r="H123" s="15">
        <v>2879.7116057678845</v>
      </c>
      <c r="I123" s="15">
        <f t="shared" si="30"/>
        <v>11.702823036666636</v>
      </c>
      <c r="J123" s="15">
        <v>1522.1251574968501</v>
      </c>
      <c r="K123" s="15">
        <f t="shared" si="31"/>
        <v>6.1857448927056815</v>
      </c>
      <c r="L123" s="15">
        <v>2003.9999200016</v>
      </c>
      <c r="M123" s="15">
        <f t="shared" si="32"/>
        <v>8.1440295557023834</v>
      </c>
      <c r="N123" s="15">
        <v>2241.777964440711</v>
      </c>
      <c r="O123" s="15">
        <f t="shared" si="33"/>
        <v>9.1103326988720124</v>
      </c>
      <c r="P123" s="15">
        <v>2382.3776471229658</v>
      </c>
      <c r="Q123" s="15">
        <f t="shared" si="34"/>
        <v>9.6817139448781226</v>
      </c>
      <c r="R123" s="16">
        <f t="shared" si="35"/>
        <v>24606.982407110932</v>
      </c>
      <c r="S123" s="15"/>
      <c r="T123" s="15"/>
      <c r="U123" s="15">
        <f t="shared" si="36"/>
        <v>1518.534832889065</v>
      </c>
    </row>
    <row r="124" spans="1:21">
      <c r="A124" s="5">
        <v>41640</v>
      </c>
      <c r="B124" s="17">
        <v>29000</v>
      </c>
      <c r="C124" s="15">
        <v>2639.0309999999999</v>
      </c>
      <c r="D124" s="15">
        <v>49.674050000000001</v>
      </c>
      <c r="E124" s="16">
        <f t="shared" si="37"/>
        <v>31589.356949999998</v>
      </c>
      <c r="F124" s="15">
        <v>15300.102234493903</v>
      </c>
      <c r="G124" s="15">
        <f t="shared" si="29"/>
        <v>54.869195717561382</v>
      </c>
      <c r="H124" s="15">
        <v>3019.4367492650144</v>
      </c>
      <c r="I124" s="15">
        <f t="shared" si="30"/>
        <v>10.828297969062529</v>
      </c>
      <c r="J124" s="15">
        <v>1600.2931541369173</v>
      </c>
      <c r="K124" s="15">
        <f t="shared" si="31"/>
        <v>5.7389680757722479</v>
      </c>
      <c r="L124" s="15">
        <v>2806.3738725225498</v>
      </c>
      <c r="M124" s="15">
        <f t="shared" si="32"/>
        <v>10.06421231100904</v>
      </c>
      <c r="N124" s="15">
        <v>2439.8152036959259</v>
      </c>
      <c r="O124" s="15">
        <f t="shared" si="33"/>
        <v>8.7496603535408877</v>
      </c>
      <c r="P124" s="15">
        <v>2718.6635063452723</v>
      </c>
      <c r="Q124" s="15">
        <f t="shared" si="34"/>
        <v>9.7496655730539121</v>
      </c>
      <c r="R124" s="16">
        <f t="shared" si="35"/>
        <v>27884.684720459583</v>
      </c>
      <c r="S124" s="15"/>
      <c r="T124" s="15"/>
      <c r="U124" s="15">
        <f t="shared" si="36"/>
        <v>3704.6722295404143</v>
      </c>
    </row>
    <row r="125" spans="1:21">
      <c r="A125" s="5">
        <v>41609</v>
      </c>
      <c r="B125" s="17">
        <v>26432</v>
      </c>
      <c r="C125" s="15">
        <v>2405.2159999999999</v>
      </c>
      <c r="D125" s="15">
        <v>24.992059999999999</v>
      </c>
      <c r="E125" s="16">
        <f t="shared" si="37"/>
        <v>28812.22394</v>
      </c>
      <c r="F125" s="15">
        <v>16867.068287192909</v>
      </c>
      <c r="G125" s="15">
        <f t="shared" si="29"/>
        <v>54.747085171100792</v>
      </c>
      <c r="H125" s="15">
        <v>2765.65016099678</v>
      </c>
      <c r="I125" s="15">
        <f t="shared" si="30"/>
        <v>8.9767399016535236</v>
      </c>
      <c r="J125" s="15">
        <v>1577.0831583368333</v>
      </c>
      <c r="K125" s="15">
        <f t="shared" si="31"/>
        <v>5.1188923007404536</v>
      </c>
      <c r="L125" s="15">
        <v>4105.8178836423276</v>
      </c>
      <c r="M125" s="15">
        <f t="shared" si="32"/>
        <v>13.326652714358842</v>
      </c>
      <c r="N125" s="15">
        <v>2478.1514769704613</v>
      </c>
      <c r="O125" s="15">
        <f t="shared" si="33"/>
        <v>8.043577441350962</v>
      </c>
      <c r="P125" s="15">
        <v>3015.2999349522629</v>
      </c>
      <c r="Q125" s="15">
        <f t="shared" si="34"/>
        <v>9.787052470795409</v>
      </c>
      <c r="R125" s="16">
        <f t="shared" si="35"/>
        <v>30809.070902091578</v>
      </c>
      <c r="S125" s="15"/>
      <c r="T125" s="15"/>
      <c r="U125" s="15">
        <f t="shared" si="36"/>
        <v>-1996.8469620915785</v>
      </c>
    </row>
    <row r="126" spans="1:21">
      <c r="A126" s="5">
        <v>41579</v>
      </c>
      <c r="B126" s="17">
        <v>33000</v>
      </c>
      <c r="C126" s="15">
        <v>1815.019</v>
      </c>
      <c r="D126" s="15">
        <v>27.827950000000001</v>
      </c>
      <c r="E126" s="16">
        <f t="shared" si="37"/>
        <v>34787.191050000001</v>
      </c>
      <c r="F126" s="15">
        <v>15192.695294873909</v>
      </c>
      <c r="G126" s="15">
        <f t="shared" si="29"/>
        <v>52.940560390892244</v>
      </c>
      <c r="H126" s="15">
        <v>2673.4013439731202</v>
      </c>
      <c r="I126" s="15">
        <f t="shared" si="30"/>
        <v>9.315750928504098</v>
      </c>
      <c r="J126" s="15">
        <v>1715.5396892062163</v>
      </c>
      <c r="K126" s="15">
        <f t="shared" si="31"/>
        <v>5.9779802567381095</v>
      </c>
      <c r="L126" s="15">
        <v>4474.1945161096774</v>
      </c>
      <c r="M126" s="15">
        <f t="shared" si="32"/>
        <v>15.590806001396155</v>
      </c>
      <c r="N126" s="15">
        <v>1833.2106957860824</v>
      </c>
      <c r="O126" s="15">
        <f t="shared" si="33"/>
        <v>6.3880173771561282</v>
      </c>
      <c r="P126" s="15">
        <v>2808.6057510827341</v>
      </c>
      <c r="Q126" s="15">
        <f t="shared" si="34"/>
        <v>9.7868850453132712</v>
      </c>
      <c r="R126" s="16">
        <f t="shared" si="35"/>
        <v>28697.647291031739</v>
      </c>
      <c r="S126" s="15"/>
      <c r="T126" s="15"/>
      <c r="U126" s="15">
        <f t="shared" si="36"/>
        <v>6089.5437589682624</v>
      </c>
    </row>
    <row r="127" spans="1:21">
      <c r="A127" s="5">
        <v>41548</v>
      </c>
      <c r="B127" s="17">
        <v>32000</v>
      </c>
      <c r="C127" s="15">
        <v>1503.1369999999999</v>
      </c>
      <c r="D127" s="15">
        <v>20.891459999999999</v>
      </c>
      <c r="E127" s="16">
        <f t="shared" si="37"/>
        <v>33482.245540000004</v>
      </c>
      <c r="F127" s="15">
        <v>14297.673732352423</v>
      </c>
      <c r="G127" s="15">
        <f t="shared" si="29"/>
        <v>52.23580272140228</v>
      </c>
      <c r="H127" s="15">
        <v>2969.3526109477807</v>
      </c>
      <c r="I127" s="15">
        <f t="shared" si="30"/>
        <v>10.848374364899504</v>
      </c>
      <c r="J127" s="15">
        <v>1698.8072238555228</v>
      </c>
      <c r="K127" s="15">
        <f t="shared" si="31"/>
        <v>6.2065032863503342</v>
      </c>
      <c r="L127" s="15">
        <v>4650.6529869402611</v>
      </c>
      <c r="M127" s="15">
        <f t="shared" si="32"/>
        <v>16.990917298792066</v>
      </c>
      <c r="N127" s="15">
        <v>1094.4297914041717</v>
      </c>
      <c r="O127" s="15">
        <f t="shared" si="33"/>
        <v>3.998441966601495</v>
      </c>
      <c r="P127" s="15">
        <v>2660.489830850835</v>
      </c>
      <c r="Q127" s="15">
        <f t="shared" si="34"/>
        <v>9.7199603619543282</v>
      </c>
      <c r="R127" s="16">
        <f t="shared" si="35"/>
        <v>27371.406176350993</v>
      </c>
      <c r="S127" s="15"/>
      <c r="T127" s="15"/>
      <c r="U127" s="15">
        <f t="shared" si="36"/>
        <v>6110.8393636490109</v>
      </c>
    </row>
    <row r="128" spans="1:21">
      <c r="A128" s="5">
        <v>41518</v>
      </c>
      <c r="B128" s="17">
        <v>31500</v>
      </c>
      <c r="C128" s="15">
        <v>1569.2370000000001</v>
      </c>
      <c r="D128" s="15">
        <v>27.320519999999998</v>
      </c>
      <c r="E128" s="16">
        <f t="shared" si="37"/>
        <v>33041.91648</v>
      </c>
      <c r="F128" s="15">
        <v>14037.337966800251</v>
      </c>
      <c r="G128" s="15">
        <f t="shared" si="29"/>
        <v>52.197284204844266</v>
      </c>
      <c r="H128" s="15">
        <v>2983.7663306733866</v>
      </c>
      <c r="I128" s="15">
        <f t="shared" si="30"/>
        <v>11.095016699844077</v>
      </c>
      <c r="J128" s="15">
        <v>1538.3183536329273</v>
      </c>
      <c r="K128" s="15">
        <f t="shared" si="31"/>
        <v>5.7201757549767924</v>
      </c>
      <c r="L128" s="15">
        <v>4500.9739805203899</v>
      </c>
      <c r="M128" s="15">
        <f t="shared" si="32"/>
        <v>16.736693140500424</v>
      </c>
      <c r="N128" s="15">
        <v>1220.9139017219654</v>
      </c>
      <c r="O128" s="15">
        <f t="shared" si="33"/>
        <v>4.5399198956775795</v>
      </c>
      <c r="P128" s="15">
        <v>2611.5406573601399</v>
      </c>
      <c r="Q128" s="15">
        <f t="shared" si="34"/>
        <v>9.7109103041568723</v>
      </c>
      <c r="R128" s="16">
        <f t="shared" si="35"/>
        <v>26892.851190709058</v>
      </c>
      <c r="S128" s="15"/>
      <c r="T128" s="15"/>
      <c r="U128" s="15">
        <f t="shared" si="36"/>
        <v>6149.065289290942</v>
      </c>
    </row>
    <row r="129" spans="1:21">
      <c r="A129" s="5">
        <v>41487</v>
      </c>
      <c r="B129" s="17">
        <v>30000</v>
      </c>
      <c r="C129" s="15">
        <v>1779.7850000000001</v>
      </c>
      <c r="D129" s="15">
        <v>30.820789999999999</v>
      </c>
      <c r="E129" s="16">
        <f t="shared" si="37"/>
        <v>31748.964209999998</v>
      </c>
      <c r="F129" s="15">
        <v>16768.256812668784</v>
      </c>
      <c r="G129" s="15">
        <f t="shared" si="29"/>
        <v>57.296845912260316</v>
      </c>
      <c r="H129" s="15">
        <v>3028.331611367772</v>
      </c>
      <c r="I129" s="15">
        <f t="shared" si="30"/>
        <v>10.347757172747542</v>
      </c>
      <c r="J129" s="15">
        <v>1582.1192776144476</v>
      </c>
      <c r="K129" s="15">
        <f t="shared" si="31"/>
        <v>5.4060744343922034</v>
      </c>
      <c r="L129" s="15">
        <v>4296.5920681586367</v>
      </c>
      <c r="M129" s="15">
        <f t="shared" si="32"/>
        <v>14.681381399832214</v>
      </c>
      <c r="N129" s="15">
        <v>743.06425871482668</v>
      </c>
      <c r="O129" s="15">
        <f t="shared" si="33"/>
        <v>2.5390378266585731</v>
      </c>
      <c r="P129" s="15">
        <v>2847.2203953482081</v>
      </c>
      <c r="Q129" s="15">
        <f t="shared" si="34"/>
        <v>9.7289032541091469</v>
      </c>
      <c r="R129" s="16">
        <f t="shared" si="35"/>
        <v>29265.584423872675</v>
      </c>
      <c r="S129" s="15"/>
      <c r="T129" s="15"/>
      <c r="U129" s="15">
        <f t="shared" si="36"/>
        <v>2483.3797861273233</v>
      </c>
    </row>
    <row r="130" spans="1:21">
      <c r="A130" s="5">
        <v>41456</v>
      </c>
      <c r="B130" s="17">
        <v>30000</v>
      </c>
      <c r="C130" s="15">
        <v>1923.799</v>
      </c>
      <c r="D130" s="15">
        <v>33.961889999999997</v>
      </c>
      <c r="E130" s="16">
        <f t="shared" si="37"/>
        <v>31889.83711</v>
      </c>
      <c r="F130" s="15">
        <v>15799.579600658692</v>
      </c>
      <c r="G130" s="15">
        <f t="shared" si="29"/>
        <v>55.78847591974889</v>
      </c>
      <c r="H130" s="15">
        <v>3033.4006719865602</v>
      </c>
      <c r="I130" s="15">
        <f t="shared" si="30"/>
        <v>10.710968558746783</v>
      </c>
      <c r="J130" s="15">
        <v>1577.6178076438468</v>
      </c>
      <c r="K130" s="15">
        <f t="shared" si="31"/>
        <v>5.5705844900225374</v>
      </c>
      <c r="L130" s="15">
        <v>4236.3632727345457</v>
      </c>
      <c r="M130" s="15">
        <f t="shared" si="32"/>
        <v>14.958641710846956</v>
      </c>
      <c r="N130" s="15">
        <v>923.94400111997675</v>
      </c>
      <c r="O130" s="15">
        <f t="shared" si="33"/>
        <v>3.2624556450558542</v>
      </c>
      <c r="P130" s="15">
        <v>2749.6023137593588</v>
      </c>
      <c r="Q130" s="15">
        <f t="shared" si="34"/>
        <v>9.70887367557898</v>
      </c>
      <c r="R130" s="16">
        <f t="shared" si="35"/>
        <v>28320.507667902981</v>
      </c>
      <c r="S130" s="15"/>
      <c r="T130" s="15"/>
      <c r="U130" s="15">
        <f t="shared" si="36"/>
        <v>3569.3294420970196</v>
      </c>
    </row>
    <row r="131" spans="1:21">
      <c r="A131" s="5">
        <v>41426</v>
      </c>
      <c r="B131" s="17">
        <v>30400</v>
      </c>
      <c r="C131" s="15">
        <v>1407.6559999999999</v>
      </c>
      <c r="D131" s="15">
        <v>32.504089999999998</v>
      </c>
      <c r="E131" s="16">
        <f t="shared" si="37"/>
        <v>31775.15191</v>
      </c>
      <c r="F131" s="15">
        <v>13660.899058376232</v>
      </c>
      <c r="G131" s="15">
        <f t="shared" si="29"/>
        <v>52.14972428662481</v>
      </c>
      <c r="H131" s="15">
        <v>2948.4143077138451</v>
      </c>
      <c r="I131" s="15">
        <f t="shared" si="30"/>
        <v>11.255408049863224</v>
      </c>
      <c r="J131" s="15">
        <v>1582.4460310793784</v>
      </c>
      <c r="K131" s="15">
        <f t="shared" si="31"/>
        <v>6.0408999339361422</v>
      </c>
      <c r="L131" s="15">
        <v>4550.6489870202604</v>
      </c>
      <c r="M131" s="15">
        <f t="shared" si="32"/>
        <v>17.371850050586854</v>
      </c>
      <c r="N131" s="15">
        <v>910.04619907601818</v>
      </c>
      <c r="O131" s="15">
        <f t="shared" si="33"/>
        <v>3.4740508781379043</v>
      </c>
      <c r="P131" s="15">
        <v>2543.0799957731288</v>
      </c>
      <c r="Q131" s="15">
        <f t="shared" si="34"/>
        <v>9.7080668008510482</v>
      </c>
      <c r="R131" s="16">
        <f t="shared" si="35"/>
        <v>26195.534579038867</v>
      </c>
      <c r="S131" s="15"/>
      <c r="T131" s="15"/>
      <c r="U131" s="15">
        <f t="shared" si="36"/>
        <v>5579.6173309611331</v>
      </c>
    </row>
    <row r="132" spans="1:21">
      <c r="A132" s="5">
        <v>41395</v>
      </c>
      <c r="B132" s="17">
        <v>30700</v>
      </c>
      <c r="C132" s="15">
        <v>1718.7170000000001</v>
      </c>
      <c r="D132" s="15">
        <v>36.846789999999999</v>
      </c>
      <c r="E132" s="16">
        <f t="shared" si="37"/>
        <v>32381.870210000001</v>
      </c>
      <c r="F132" s="15">
        <v>13720.259348819578</v>
      </c>
      <c r="G132" s="15">
        <f t="shared" si="29"/>
        <v>51.826078675395792</v>
      </c>
      <c r="H132" s="15">
        <v>3089.5191656166871</v>
      </c>
      <c r="I132" s="15">
        <f t="shared" si="30"/>
        <v>11.670163025028337</v>
      </c>
      <c r="J132" s="15">
        <v>1724.7862242755145</v>
      </c>
      <c r="K132" s="15">
        <f t="shared" si="31"/>
        <v>6.515103270641327</v>
      </c>
      <c r="L132" s="15">
        <v>4485.2562948741024</v>
      </c>
      <c r="M132" s="15">
        <f t="shared" si="32"/>
        <v>16.942336125552799</v>
      </c>
      <c r="N132" s="15">
        <v>889.000699986001</v>
      </c>
      <c r="O132" s="15">
        <f t="shared" si="33"/>
        <v>3.3580575300072844</v>
      </c>
      <c r="P132" s="15">
        <v>2564.8372803662323</v>
      </c>
      <c r="Q132" s="15">
        <f t="shared" si="34"/>
        <v>9.6882613733744591</v>
      </c>
      <c r="R132" s="16">
        <f t="shared" si="35"/>
        <v>26473.659013938115</v>
      </c>
      <c r="S132" s="15"/>
      <c r="T132" s="15"/>
      <c r="U132" s="15">
        <f t="shared" si="36"/>
        <v>5908.2111960618859</v>
      </c>
    </row>
    <row r="133" spans="1:21">
      <c r="A133" s="5">
        <v>41365</v>
      </c>
      <c r="B133" s="17">
        <v>30500</v>
      </c>
      <c r="C133" s="15">
        <v>1775.4749999999999</v>
      </c>
      <c r="D133" s="15">
        <v>37.907429999999998</v>
      </c>
      <c r="E133" s="16">
        <f t="shared" si="37"/>
        <v>32237.567569999999</v>
      </c>
      <c r="F133" s="15">
        <v>13945.622310127032</v>
      </c>
      <c r="G133" s="15">
        <f t="shared" ref="G133:G164" si="38">F133/R133*100</f>
        <v>52.000276820793886</v>
      </c>
      <c r="H133" s="15">
        <v>3065.2907741845156</v>
      </c>
      <c r="I133" s="15">
        <f t="shared" ref="I133:I164" si="39">H133/R133*100</f>
        <v>11.429821147391198</v>
      </c>
      <c r="J133" s="15">
        <v>1608.9147417051659</v>
      </c>
      <c r="K133" s="15">
        <f t="shared" ref="K133:K164" si="40">J133/R133*100</f>
        <v>5.9993028700461508</v>
      </c>
      <c r="L133" s="15">
        <v>4297.4740505189902</v>
      </c>
      <c r="M133" s="15">
        <f t="shared" ref="M133:M164" si="41">L133/R133*100</f>
        <v>16.024372042177461</v>
      </c>
      <c r="N133" s="15">
        <v>1304.1663166736662</v>
      </c>
      <c r="O133" s="15">
        <f t="shared" ref="O133:O164" si="42">N133/R133*100</f>
        <v>4.862960431542624</v>
      </c>
      <c r="P133" s="15">
        <v>2596.8934824162661</v>
      </c>
      <c r="Q133" s="15">
        <f t="shared" ref="Q133:Q164" si="43">P133/R133*100</f>
        <v>9.6832666880486613</v>
      </c>
      <c r="R133" s="16">
        <f t="shared" ref="R133:R160" si="44">F133+H133+J133+L133+N133+P133</f>
        <v>26818.361675625638</v>
      </c>
      <c r="S133" s="15"/>
      <c r="T133" s="15"/>
      <c r="U133" s="15">
        <f t="shared" ref="U133:U160" si="45">E133-R133</f>
        <v>5419.2058943743614</v>
      </c>
    </row>
    <row r="134" spans="1:21">
      <c r="A134" s="5">
        <v>41334</v>
      </c>
      <c r="B134" s="17">
        <v>29000</v>
      </c>
      <c r="C134" s="15">
        <v>1773.2</v>
      </c>
      <c r="D134" s="15">
        <v>44.127270000000003</v>
      </c>
      <c r="E134" s="16">
        <f t="shared" si="37"/>
        <v>30729.07273</v>
      </c>
      <c r="F134" s="15">
        <v>14878.421700885952</v>
      </c>
      <c r="G134" s="15">
        <f t="shared" si="38"/>
        <v>53.178177505749225</v>
      </c>
      <c r="H134" s="15">
        <v>3114.3135937281254</v>
      </c>
      <c r="I134" s="15">
        <f t="shared" si="39"/>
        <v>11.131121595107119</v>
      </c>
      <c r="J134" s="15">
        <v>1726.9609407811845</v>
      </c>
      <c r="K134" s="15">
        <f t="shared" si="40"/>
        <v>6.1724716035497895</v>
      </c>
      <c r="L134" s="15">
        <v>3739.4452110957782</v>
      </c>
      <c r="M134" s="15">
        <f t="shared" si="41"/>
        <v>13.365455369290549</v>
      </c>
      <c r="N134" s="15">
        <v>1809.0712585748279</v>
      </c>
      <c r="O134" s="15">
        <f t="shared" si="42"/>
        <v>6.4659487708506633</v>
      </c>
      <c r="P134" s="15">
        <v>2710.2220565944203</v>
      </c>
      <c r="Q134" s="15">
        <f t="shared" si="43"/>
        <v>9.6868251554526612</v>
      </c>
      <c r="R134" s="16">
        <f t="shared" si="44"/>
        <v>27978.434761660286</v>
      </c>
      <c r="S134" s="15"/>
      <c r="T134" s="15"/>
      <c r="U134" s="15">
        <f t="shared" si="45"/>
        <v>2750.6379683397136</v>
      </c>
    </row>
    <row r="135" spans="1:21">
      <c r="A135" s="5">
        <v>41306</v>
      </c>
      <c r="B135" s="17">
        <v>24000</v>
      </c>
      <c r="C135" s="15">
        <v>1489.5940000000001</v>
      </c>
      <c r="D135" s="15">
        <v>32.217219999999998</v>
      </c>
      <c r="E135" s="16">
        <f t="shared" si="37"/>
        <v>25457.376780000002</v>
      </c>
      <c r="F135" s="15">
        <v>11417.79523500398</v>
      </c>
      <c r="G135" s="15">
        <f t="shared" si="38"/>
        <v>51.154565009384179</v>
      </c>
      <c r="H135" s="15">
        <v>2883.4514909701802</v>
      </c>
      <c r="I135" s="15">
        <f t="shared" si="39"/>
        <v>12.918580488642684</v>
      </c>
      <c r="J135" s="15">
        <v>1762.5703485930283</v>
      </c>
      <c r="K135" s="15">
        <f t="shared" si="40"/>
        <v>7.8967539375988434</v>
      </c>
      <c r="L135" s="15">
        <v>1899.2620147597049</v>
      </c>
      <c r="M135" s="15">
        <f t="shared" si="41"/>
        <v>8.5091666301760789</v>
      </c>
      <c r="N135" s="15">
        <v>2204.6691866162678</v>
      </c>
      <c r="O135" s="15">
        <f t="shared" si="42"/>
        <v>9.8774667884389231</v>
      </c>
      <c r="P135" s="15">
        <v>2152.4400257448942</v>
      </c>
      <c r="Q135" s="15">
        <f t="shared" si="43"/>
        <v>9.6434671457592813</v>
      </c>
      <c r="R135" s="16">
        <f t="shared" si="44"/>
        <v>22320.188301688057</v>
      </c>
      <c r="S135" s="15"/>
      <c r="T135" s="15"/>
      <c r="U135" s="15">
        <f t="shared" si="45"/>
        <v>3137.1884783119458</v>
      </c>
    </row>
    <row r="136" spans="1:21">
      <c r="A136" s="5">
        <v>41275</v>
      </c>
      <c r="B136" s="17">
        <v>31000</v>
      </c>
      <c r="C136" s="15">
        <v>2055.1689999999999</v>
      </c>
      <c r="D136" s="15">
        <v>29.205120000000001</v>
      </c>
      <c r="E136" s="16">
        <f t="shared" si="37"/>
        <v>33025.963880000003</v>
      </c>
      <c r="F136" s="15">
        <v>15637.322752812224</v>
      </c>
      <c r="G136" s="15">
        <f t="shared" si="38"/>
        <v>55.650896377263393</v>
      </c>
      <c r="H136" s="15">
        <v>2968.5591488170235</v>
      </c>
      <c r="I136" s="15">
        <f t="shared" si="39"/>
        <v>10.564658681799171</v>
      </c>
      <c r="J136" s="15">
        <v>1478.810583788324</v>
      </c>
      <c r="K136" s="15">
        <f t="shared" si="40"/>
        <v>5.2628660200291666</v>
      </c>
      <c r="L136" s="15">
        <v>2846.4830703385937</v>
      </c>
      <c r="M136" s="15">
        <f t="shared" si="41"/>
        <v>10.13020814950943</v>
      </c>
      <c r="N136" s="15">
        <v>2439.8152036959259</v>
      </c>
      <c r="O136" s="15">
        <f t="shared" si="42"/>
        <v>8.6829379444851185</v>
      </c>
      <c r="P136" s="15">
        <v>2727.9685938800426</v>
      </c>
      <c r="Q136" s="15">
        <f t="shared" si="43"/>
        <v>9.7084328269137306</v>
      </c>
      <c r="R136" s="16">
        <f t="shared" si="44"/>
        <v>28098.959353332131</v>
      </c>
      <c r="S136" s="15"/>
      <c r="T136" s="15"/>
      <c r="U136" s="15">
        <f t="shared" si="45"/>
        <v>4927.0045266678717</v>
      </c>
    </row>
    <row r="137" spans="1:21">
      <c r="A137" s="5">
        <v>41244</v>
      </c>
      <c r="B137" s="17">
        <v>23367</v>
      </c>
      <c r="C137" s="15">
        <v>2425.33</v>
      </c>
      <c r="D137" s="15">
        <v>35.362580000000001</v>
      </c>
      <c r="E137" s="16">
        <f t="shared" si="37"/>
        <v>25756.967420000001</v>
      </c>
      <c r="F137" s="15">
        <v>16774.391252673755</v>
      </c>
      <c r="G137" s="15">
        <f t="shared" si="38"/>
        <v>55.500121601863519</v>
      </c>
      <c r="H137" s="15">
        <v>2572.0807783844321</v>
      </c>
      <c r="I137" s="15">
        <f t="shared" si="39"/>
        <v>8.5100433046950634</v>
      </c>
      <c r="J137" s="15">
        <v>1526.4174716505672</v>
      </c>
      <c r="K137" s="15">
        <f t="shared" si="40"/>
        <v>5.050338579548284</v>
      </c>
      <c r="L137" s="15">
        <v>3635.867282654347</v>
      </c>
      <c r="M137" s="15">
        <f t="shared" si="41"/>
        <v>12.02971084172064</v>
      </c>
      <c r="N137" s="15">
        <v>2754.9869802603939</v>
      </c>
      <c r="O137" s="15">
        <f t="shared" si="42"/>
        <v>9.1152108063313939</v>
      </c>
      <c r="P137" s="15">
        <v>2960.3183959097273</v>
      </c>
      <c r="Q137" s="15">
        <f t="shared" si="43"/>
        <v>9.7945748658411151</v>
      </c>
      <c r="R137" s="16">
        <f t="shared" si="44"/>
        <v>30224.06216153322</v>
      </c>
      <c r="S137" s="15"/>
      <c r="T137" s="15"/>
      <c r="U137" s="15">
        <f t="shared" si="45"/>
        <v>-4467.0947415332193</v>
      </c>
    </row>
    <row r="138" spans="1:21">
      <c r="A138" s="5">
        <v>41214</v>
      </c>
      <c r="B138" s="17">
        <v>32980</v>
      </c>
      <c r="C138" s="15">
        <v>1985.6320000000001</v>
      </c>
      <c r="D138" s="15">
        <v>26.711829999999999</v>
      </c>
      <c r="E138" s="16">
        <f t="shared" si="37"/>
        <v>34938.920169999998</v>
      </c>
      <c r="F138" s="15">
        <v>14777.647611067028</v>
      </c>
      <c r="G138" s="15">
        <f t="shared" si="38"/>
        <v>53.638725299718146</v>
      </c>
      <c r="H138" s="15">
        <v>2598.1588968220631</v>
      </c>
      <c r="I138" s="15">
        <f t="shared" si="39"/>
        <v>9.4305897000337708</v>
      </c>
      <c r="J138" s="15">
        <v>1736.7492650146999</v>
      </c>
      <c r="K138" s="15">
        <f t="shared" si="40"/>
        <v>6.3039138022783323</v>
      </c>
      <c r="L138" s="15">
        <v>4021.4395712085761</v>
      </c>
      <c r="M138" s="15">
        <f t="shared" si="41"/>
        <v>14.596700242596869</v>
      </c>
      <c r="N138" s="15">
        <v>1726.4426711465774</v>
      </c>
      <c r="O138" s="15">
        <f t="shared" si="42"/>
        <v>6.2665037508399717</v>
      </c>
      <c r="P138" s="15">
        <v>2689.895309207066</v>
      </c>
      <c r="Q138" s="15">
        <f t="shared" si="43"/>
        <v>9.7635672045329152</v>
      </c>
      <c r="R138" s="16">
        <f t="shared" si="44"/>
        <v>27550.33332446601</v>
      </c>
      <c r="S138" s="15"/>
      <c r="T138" s="15"/>
      <c r="U138" s="15">
        <f t="shared" si="45"/>
        <v>7388.5868455339878</v>
      </c>
    </row>
    <row r="139" spans="1:21">
      <c r="A139" s="5">
        <v>41183</v>
      </c>
      <c r="B139" s="17">
        <v>31500</v>
      </c>
      <c r="C139" s="15">
        <v>1575.329</v>
      </c>
      <c r="D139" s="15">
        <v>22.47954</v>
      </c>
      <c r="E139" s="16">
        <f t="shared" ref="E139:E160" si="46">B139+C139-D139</f>
        <v>33052.849459999998</v>
      </c>
      <c r="F139" s="15">
        <v>12373.40569976493</v>
      </c>
      <c r="G139" s="15">
        <f t="shared" si="38"/>
        <v>50.747494929441807</v>
      </c>
      <c r="H139" s="15">
        <v>2728.1957160856782</v>
      </c>
      <c r="I139" s="15">
        <f t="shared" si="39"/>
        <v>11.189247457651298</v>
      </c>
      <c r="J139" s="15">
        <v>1671.6337673246535</v>
      </c>
      <c r="K139" s="15">
        <f t="shared" si="40"/>
        <v>6.8559318420152655</v>
      </c>
      <c r="L139" s="15">
        <v>4201.0759784804304</v>
      </c>
      <c r="M139" s="15">
        <f t="shared" si="41"/>
        <v>17.230024383681666</v>
      </c>
      <c r="N139" s="15">
        <v>1042.4510709785791</v>
      </c>
      <c r="O139" s="15">
        <f t="shared" si="42"/>
        <v>4.2754421638079529</v>
      </c>
      <c r="P139" s="15">
        <v>2365.5362768165664</v>
      </c>
      <c r="Q139" s="15">
        <f t="shared" si="43"/>
        <v>9.7018592234020087</v>
      </c>
      <c r="R139" s="16">
        <f t="shared" si="44"/>
        <v>24382.298509450837</v>
      </c>
      <c r="S139" s="15"/>
      <c r="T139" s="15"/>
      <c r="U139" s="15">
        <f t="shared" si="45"/>
        <v>8670.5509505491609</v>
      </c>
    </row>
    <row r="140" spans="1:21">
      <c r="A140" s="5">
        <v>41153</v>
      </c>
      <c r="B140" s="17">
        <v>31500</v>
      </c>
      <c r="C140" s="15">
        <v>1372.3969999999999</v>
      </c>
      <c r="D140" s="15">
        <v>21.441559999999999</v>
      </c>
      <c r="E140" s="16">
        <f t="shared" si="46"/>
        <v>32850.955439999998</v>
      </c>
      <c r="F140" s="15">
        <v>12026.153424186534</v>
      </c>
      <c r="G140" s="15">
        <f t="shared" si="38"/>
        <v>51.131001735659822</v>
      </c>
      <c r="H140" s="15">
        <v>2673.3103737925244</v>
      </c>
      <c r="I140" s="15">
        <f t="shared" si="39"/>
        <v>11.365981502234893</v>
      </c>
      <c r="J140" s="15">
        <v>1444.0512389752203</v>
      </c>
      <c r="K140" s="15">
        <f t="shared" si="40"/>
        <v>6.1396012342506818</v>
      </c>
      <c r="L140" s="15">
        <v>4193.176136477271</v>
      </c>
      <c r="M140" s="15">
        <f t="shared" si="41"/>
        <v>17.827919597379417</v>
      </c>
      <c r="N140" s="15">
        <v>903.43217135657324</v>
      </c>
      <c r="O140" s="15">
        <f t="shared" si="42"/>
        <v>3.8410778818754716</v>
      </c>
      <c r="P140" s="15">
        <v>2280.1540132814034</v>
      </c>
      <c r="Q140" s="15">
        <f t="shared" si="43"/>
        <v>9.6944180485997098</v>
      </c>
      <c r="R140" s="16">
        <f t="shared" si="44"/>
        <v>23520.277358069528</v>
      </c>
      <c r="S140" s="15"/>
      <c r="T140" s="15"/>
      <c r="U140" s="15">
        <f t="shared" si="45"/>
        <v>9330.6780819304695</v>
      </c>
    </row>
    <row r="141" spans="1:21">
      <c r="A141" s="5">
        <v>41122</v>
      </c>
      <c r="B141" s="17">
        <v>30700</v>
      </c>
      <c r="C141" s="15">
        <v>1593.345</v>
      </c>
      <c r="D141" s="15">
        <v>24.494520000000001</v>
      </c>
      <c r="E141" s="16">
        <f t="shared" si="46"/>
        <v>32268.850480000001</v>
      </c>
      <c r="F141" s="15">
        <v>13507.87764574474</v>
      </c>
      <c r="G141" s="15">
        <f t="shared" si="38"/>
        <v>54.104714261019069</v>
      </c>
      <c r="H141" s="15">
        <v>2716.1674366512666</v>
      </c>
      <c r="I141" s="15">
        <f t="shared" si="39"/>
        <v>10.879389560609177</v>
      </c>
      <c r="J141" s="15">
        <v>1535.1012179756406</v>
      </c>
      <c r="K141" s="15">
        <f t="shared" si="40"/>
        <v>6.1487240955635096</v>
      </c>
      <c r="L141" s="15">
        <v>3910.9617807643849</v>
      </c>
      <c r="M141" s="15">
        <f t="shared" si="41"/>
        <v>15.665041924678832</v>
      </c>
      <c r="N141" s="15">
        <v>873.07181856362888</v>
      </c>
      <c r="O141" s="15">
        <f t="shared" si="42"/>
        <v>3.4970187405875821</v>
      </c>
      <c r="P141" s="15">
        <v>2422.9951004643967</v>
      </c>
      <c r="Q141" s="15">
        <f t="shared" si="43"/>
        <v>9.7051114175418327</v>
      </c>
      <c r="R141" s="16">
        <f t="shared" si="44"/>
        <v>24966.175000164058</v>
      </c>
      <c r="S141" s="15"/>
      <c r="T141" s="15"/>
      <c r="U141" s="15">
        <f t="shared" si="45"/>
        <v>7302.6754798359434</v>
      </c>
    </row>
    <row r="142" spans="1:21">
      <c r="A142" s="5">
        <v>41091</v>
      </c>
      <c r="B142" s="17">
        <v>31000</v>
      </c>
      <c r="C142" s="15">
        <v>1791.825</v>
      </c>
      <c r="D142" s="15">
        <v>22.01341</v>
      </c>
      <c r="E142" s="16">
        <f t="shared" si="46"/>
        <v>32769.811589999998</v>
      </c>
      <c r="F142" s="15">
        <v>13536.580137036617</v>
      </c>
      <c r="G142" s="15">
        <f t="shared" si="38"/>
        <v>53.762181372189907</v>
      </c>
      <c r="H142" s="15">
        <v>2846.4064118717624</v>
      </c>
      <c r="I142" s="15">
        <f t="shared" si="39"/>
        <v>11.304850724838584</v>
      </c>
      <c r="J142" s="15">
        <v>1625.0978580428393</v>
      </c>
      <c r="K142" s="15">
        <f t="shared" si="40"/>
        <v>6.4542746326756468</v>
      </c>
      <c r="L142" s="15">
        <v>3823.3235335293298</v>
      </c>
      <c r="M142" s="15">
        <f t="shared" si="41"/>
        <v>15.184796394162536</v>
      </c>
      <c r="N142" s="15">
        <v>905.86700265994602</v>
      </c>
      <c r="O142" s="15">
        <f t="shared" si="42"/>
        <v>3.5977614436630967</v>
      </c>
      <c r="P142" s="15">
        <v>2441.3539583252063</v>
      </c>
      <c r="Q142" s="15">
        <f t="shared" si="43"/>
        <v>9.6961354324702338</v>
      </c>
      <c r="R142" s="16">
        <f t="shared" si="44"/>
        <v>25178.628901465698</v>
      </c>
      <c r="S142" s="15"/>
      <c r="T142" s="15"/>
      <c r="U142" s="15">
        <f t="shared" si="45"/>
        <v>7591.1826885342998</v>
      </c>
    </row>
    <row r="143" spans="1:21">
      <c r="A143" s="5">
        <v>41061</v>
      </c>
      <c r="B143" s="17">
        <v>31500</v>
      </c>
      <c r="C143" s="15">
        <v>1741.558</v>
      </c>
      <c r="D143" s="15">
        <v>25.939520000000002</v>
      </c>
      <c r="E143" s="16">
        <f t="shared" si="46"/>
        <v>33215.618479999997</v>
      </c>
      <c r="F143" s="15">
        <v>12460.99060196507</v>
      </c>
      <c r="G143" s="15">
        <f t="shared" si="38"/>
        <v>51.445983047289189</v>
      </c>
      <c r="H143" s="15">
        <v>2815.7797844043116</v>
      </c>
      <c r="I143" s="15">
        <f t="shared" si="39"/>
        <v>11.625123850949672</v>
      </c>
      <c r="J143" s="15">
        <v>1546.389752204956</v>
      </c>
      <c r="K143" s="15">
        <f t="shared" si="40"/>
        <v>6.3843673041445186</v>
      </c>
      <c r="L143" s="15">
        <v>4143.2171356572871</v>
      </c>
      <c r="M143" s="15">
        <f t="shared" si="41"/>
        <v>17.105532403551393</v>
      </c>
      <c r="N143" s="15">
        <v>911.1969760604793</v>
      </c>
      <c r="O143" s="15">
        <f t="shared" si="42"/>
        <v>3.7619339971058263</v>
      </c>
      <c r="P143" s="15">
        <v>2343.929283834002</v>
      </c>
      <c r="Q143" s="15">
        <f t="shared" si="43"/>
        <v>9.6770593969593932</v>
      </c>
      <c r="R143" s="16">
        <f t="shared" si="44"/>
        <v>24221.503534126106</v>
      </c>
      <c r="S143" s="15"/>
      <c r="T143" s="15"/>
      <c r="U143" s="15">
        <f t="shared" si="45"/>
        <v>8994.114945873891</v>
      </c>
    </row>
    <row r="144" spans="1:21">
      <c r="A144" s="5">
        <v>41030</v>
      </c>
      <c r="B144" s="17">
        <v>31500</v>
      </c>
      <c r="C144" s="15">
        <v>1917.49</v>
      </c>
      <c r="D144" s="15">
        <v>55.446599999999997</v>
      </c>
      <c r="E144" s="16">
        <f t="shared" si="46"/>
        <v>33362.043399999995</v>
      </c>
      <c r="F144" s="15">
        <v>12778.579100030795</v>
      </c>
      <c r="G144" s="15">
        <f t="shared" si="38"/>
        <v>51.547831449277226</v>
      </c>
      <c r="H144" s="15">
        <v>2897.9561808763824</v>
      </c>
      <c r="I144" s="15">
        <f t="shared" si="39"/>
        <v>11.690138284533287</v>
      </c>
      <c r="J144" s="15">
        <v>1673.4212515749682</v>
      </c>
      <c r="K144" s="15">
        <f t="shared" si="40"/>
        <v>6.7504560518482943</v>
      </c>
      <c r="L144" s="15">
        <v>4102.0979580408393</v>
      </c>
      <c r="M144" s="15">
        <f t="shared" si="41"/>
        <v>16.547556068186321</v>
      </c>
      <c r="N144" s="15">
        <v>941.63740725185448</v>
      </c>
      <c r="O144" s="15">
        <f t="shared" si="42"/>
        <v>3.7984948072384701</v>
      </c>
      <c r="P144" s="15">
        <v>2396.0591756623526</v>
      </c>
      <c r="Q144" s="15">
        <f t="shared" si="43"/>
        <v>9.6655233389164081</v>
      </c>
      <c r="R144" s="16">
        <f t="shared" si="44"/>
        <v>24789.75107343719</v>
      </c>
      <c r="S144" s="15"/>
      <c r="T144" s="15"/>
      <c r="U144" s="15">
        <f t="shared" si="45"/>
        <v>8572.2923265628051</v>
      </c>
    </row>
    <row r="145" spans="1:21">
      <c r="A145" s="5">
        <v>41000</v>
      </c>
      <c r="B145" s="17">
        <v>31000</v>
      </c>
      <c r="C145" s="15">
        <v>1659.346</v>
      </c>
      <c r="D145" s="15">
        <v>40.24579</v>
      </c>
      <c r="E145" s="16">
        <f t="shared" si="46"/>
        <v>32619.100210000001</v>
      </c>
      <c r="F145" s="15">
        <v>12916.325824020483</v>
      </c>
      <c r="G145" s="15">
        <f t="shared" si="38"/>
        <v>52.084608811389501</v>
      </c>
      <c r="H145" s="15">
        <v>2869.4016519669608</v>
      </c>
      <c r="I145" s="15">
        <f t="shared" si="39"/>
        <v>11.570756622407185</v>
      </c>
      <c r="J145" s="15">
        <v>1536.1931961360772</v>
      </c>
      <c r="K145" s="15">
        <f t="shared" si="40"/>
        <v>6.1946425608641293</v>
      </c>
      <c r="L145" s="15">
        <v>3933.1613367732643</v>
      </c>
      <c r="M145" s="15">
        <f t="shared" si="41"/>
        <v>15.860328425359519</v>
      </c>
      <c r="N145" s="15">
        <v>1146.2438751224975</v>
      </c>
      <c r="O145" s="15">
        <f t="shared" si="42"/>
        <v>4.6221862665603659</v>
      </c>
      <c r="P145" s="15">
        <v>2397.4123973672713</v>
      </c>
      <c r="Q145" s="15">
        <f t="shared" si="43"/>
        <v>9.6674773134192957</v>
      </c>
      <c r="R145" s="16">
        <f t="shared" si="44"/>
        <v>24798.738281386555</v>
      </c>
      <c r="S145" s="15"/>
      <c r="T145" s="15"/>
      <c r="U145" s="15">
        <f t="shared" si="45"/>
        <v>7820.3619286134453</v>
      </c>
    </row>
    <row r="146" spans="1:21">
      <c r="A146" s="5">
        <v>40969</v>
      </c>
      <c r="B146" s="17">
        <v>29500</v>
      </c>
      <c r="C146" s="15">
        <v>1344.827</v>
      </c>
      <c r="D146" s="15">
        <v>60.034529999999997</v>
      </c>
      <c r="E146" s="16">
        <f t="shared" si="46"/>
        <v>30784.79247</v>
      </c>
      <c r="F146" s="15">
        <v>14510.91636621034</v>
      </c>
      <c r="G146" s="15">
        <f t="shared" si="38"/>
        <v>53.843851449414991</v>
      </c>
      <c r="H146" s="15">
        <v>2906.5478090438191</v>
      </c>
      <c r="I146" s="15">
        <f t="shared" si="39"/>
        <v>10.784965229707911</v>
      </c>
      <c r="J146" s="15">
        <v>1523.0760184796302</v>
      </c>
      <c r="K146" s="15">
        <f t="shared" si="40"/>
        <v>5.651488632113236</v>
      </c>
      <c r="L146" s="15">
        <v>3585.4682906341877</v>
      </c>
      <c r="M146" s="15">
        <f t="shared" si="41"/>
        <v>13.304150967821565</v>
      </c>
      <c r="N146" s="15">
        <v>1811.7317653646924</v>
      </c>
      <c r="O146" s="15">
        <f t="shared" si="42"/>
        <v>6.7225675883320593</v>
      </c>
      <c r="P146" s="15">
        <v>2612.2567798130331</v>
      </c>
      <c r="Q146" s="15">
        <f t="shared" si="43"/>
        <v>9.692976132610239</v>
      </c>
      <c r="R146" s="16">
        <f t="shared" si="44"/>
        <v>26949.997029545702</v>
      </c>
      <c r="S146" s="15"/>
      <c r="T146" s="15"/>
      <c r="U146" s="15">
        <f t="shared" si="45"/>
        <v>3834.7954404542979</v>
      </c>
    </row>
    <row r="147" spans="1:21">
      <c r="A147" s="5">
        <v>40940</v>
      </c>
      <c r="B147" s="17">
        <v>29200</v>
      </c>
      <c r="C147" s="15">
        <v>1300.471</v>
      </c>
      <c r="D147" s="15">
        <v>83.738759999999999</v>
      </c>
      <c r="E147" s="16">
        <f t="shared" si="46"/>
        <v>30416.732240000001</v>
      </c>
      <c r="F147" s="15">
        <v>13300.774261772967</v>
      </c>
      <c r="G147" s="15">
        <f t="shared" si="38"/>
        <v>55.257714093696428</v>
      </c>
      <c r="H147" s="15">
        <v>2699.5957020859578</v>
      </c>
      <c r="I147" s="15">
        <f t="shared" si="39"/>
        <v>11.215398783450446</v>
      </c>
      <c r="J147" s="15">
        <v>1516.7282654346911</v>
      </c>
      <c r="K147" s="15">
        <f t="shared" si="40"/>
        <v>6.301207373325231</v>
      </c>
      <c r="L147" s="15">
        <v>2282.7983440331195</v>
      </c>
      <c r="M147" s="15">
        <f t="shared" si="41"/>
        <v>9.4838252078816403</v>
      </c>
      <c r="N147" s="15">
        <v>1944.7291054178913</v>
      </c>
      <c r="O147" s="15">
        <f t="shared" si="42"/>
        <v>8.079325517591899</v>
      </c>
      <c r="P147" s="15">
        <v>2325.8131367659544</v>
      </c>
      <c r="Q147" s="15">
        <f t="shared" si="43"/>
        <v>9.6625290240543524</v>
      </c>
      <c r="R147" s="16">
        <f t="shared" si="44"/>
        <v>24070.438815510581</v>
      </c>
      <c r="S147" s="15"/>
      <c r="T147" s="15"/>
      <c r="U147" s="15">
        <f t="shared" si="45"/>
        <v>6346.2934244894204</v>
      </c>
    </row>
    <row r="148" spans="1:21">
      <c r="A148" s="5">
        <v>40909</v>
      </c>
      <c r="B148" s="17">
        <v>25600</v>
      </c>
      <c r="C148" s="15">
        <v>1369.32</v>
      </c>
      <c r="D148" s="15">
        <v>57.444580000000002</v>
      </c>
      <c r="E148" s="16">
        <f t="shared" si="46"/>
        <v>26911.87542</v>
      </c>
      <c r="F148" s="15">
        <v>12387.134525250634</v>
      </c>
      <c r="G148" s="15">
        <f t="shared" si="38"/>
        <v>53.557976037279573</v>
      </c>
      <c r="H148" s="15">
        <v>2742.4982500349993</v>
      </c>
      <c r="I148" s="15">
        <f t="shared" si="39"/>
        <v>11.857678243361431</v>
      </c>
      <c r="J148" s="15">
        <v>1461.8996220075596</v>
      </c>
      <c r="K148" s="15">
        <f t="shared" si="40"/>
        <v>6.3207826446693689</v>
      </c>
      <c r="L148" s="15">
        <v>2034.787304253915</v>
      </c>
      <c r="M148" s="15">
        <f t="shared" si="41"/>
        <v>8.7977642819687443</v>
      </c>
      <c r="N148" s="15">
        <v>2271.8185636287271</v>
      </c>
      <c r="O148" s="15">
        <f t="shared" si="42"/>
        <v>9.8226110279053742</v>
      </c>
      <c r="P148" s="15">
        <v>2230.3207278011264</v>
      </c>
      <c r="Q148" s="15">
        <f t="shared" si="43"/>
        <v>9.643187764815508</v>
      </c>
      <c r="R148" s="16">
        <f t="shared" si="44"/>
        <v>23128.458992976961</v>
      </c>
      <c r="S148" s="15"/>
      <c r="T148" s="15"/>
      <c r="U148" s="15">
        <f t="shared" si="45"/>
        <v>3783.4164270230394</v>
      </c>
    </row>
    <row r="149" spans="1:21">
      <c r="A149" s="5">
        <v>40878</v>
      </c>
      <c r="B149" s="17">
        <v>5756</v>
      </c>
      <c r="C149" s="15">
        <v>1854.807</v>
      </c>
      <c r="D149" s="15">
        <v>34.926789999999997</v>
      </c>
      <c r="E149" s="16">
        <f t="shared" si="46"/>
        <v>7575.8802099999994</v>
      </c>
      <c r="F149" s="15">
        <v>14512.060486600089</v>
      </c>
      <c r="G149" s="15">
        <f t="shared" si="38"/>
        <v>52.672264133046575</v>
      </c>
      <c r="H149" s="15">
        <v>2426.3263334733301</v>
      </c>
      <c r="I149" s="15">
        <f t="shared" si="39"/>
        <v>8.8064752505462387</v>
      </c>
      <c r="J149" s="15">
        <v>1413.3830323393531</v>
      </c>
      <c r="K149" s="15">
        <f t="shared" si="40"/>
        <v>5.1299458453391598</v>
      </c>
      <c r="L149" s="15">
        <v>3501.5899682006357</v>
      </c>
      <c r="M149" s="15">
        <f t="shared" si="41"/>
        <v>12.709199486936551</v>
      </c>
      <c r="N149" s="15">
        <v>3009.1166176676456</v>
      </c>
      <c r="O149" s="15">
        <f t="shared" si="42"/>
        <v>10.921742328684498</v>
      </c>
      <c r="P149" s="15">
        <v>2689.1405758340188</v>
      </c>
      <c r="Q149" s="15">
        <f t="shared" si="43"/>
        <v>9.7603729554469894</v>
      </c>
      <c r="R149" s="16">
        <f t="shared" si="44"/>
        <v>27551.617014115069</v>
      </c>
      <c r="S149" s="15"/>
      <c r="T149" s="15"/>
      <c r="U149" s="15">
        <f t="shared" si="45"/>
        <v>-19975.736804115069</v>
      </c>
    </row>
    <row r="150" spans="1:21">
      <c r="A150" s="5">
        <v>40848</v>
      </c>
      <c r="B150" s="17">
        <v>32100</v>
      </c>
      <c r="C150" s="15">
        <v>1900.239</v>
      </c>
      <c r="D150" s="15">
        <v>55.620280000000001</v>
      </c>
      <c r="E150" s="16">
        <f t="shared" si="46"/>
        <v>33944.618719999999</v>
      </c>
      <c r="F150" s="15">
        <v>12893.756494679626</v>
      </c>
      <c r="G150" s="15">
        <f t="shared" si="38"/>
        <v>52.974774039501973</v>
      </c>
      <c r="H150" s="15">
        <v>2319.2847543049138</v>
      </c>
      <c r="I150" s="15">
        <f t="shared" si="39"/>
        <v>9.5289209039477409</v>
      </c>
      <c r="J150" s="15">
        <v>1460.4787904241914</v>
      </c>
      <c r="K150" s="15">
        <f t="shared" si="40"/>
        <v>6.0004649493831685</v>
      </c>
      <c r="L150" s="15">
        <v>3761.1247775044503</v>
      </c>
      <c r="M150" s="15">
        <f t="shared" si="41"/>
        <v>15.452807357179815</v>
      </c>
      <c r="N150" s="15">
        <v>1533.6413271734564</v>
      </c>
      <c r="O150" s="15">
        <f t="shared" si="42"/>
        <v>6.3010576318995728</v>
      </c>
      <c r="P150" s="15">
        <v>2371.1409293824704</v>
      </c>
      <c r="Q150" s="15">
        <f t="shared" si="43"/>
        <v>9.7419751180877352</v>
      </c>
      <c r="R150" s="16">
        <f t="shared" si="44"/>
        <v>24339.427073469109</v>
      </c>
      <c r="S150" s="15"/>
      <c r="T150" s="15"/>
      <c r="U150" s="15">
        <f t="shared" si="45"/>
        <v>9605.1916465308896</v>
      </c>
    </row>
    <row r="151" spans="1:21">
      <c r="A151" s="5">
        <v>40817</v>
      </c>
      <c r="B151" s="17">
        <v>33000</v>
      </c>
      <c r="C151" s="15">
        <v>1216.4069999999999</v>
      </c>
      <c r="D151" s="15">
        <v>45.202399999999997</v>
      </c>
      <c r="E151" s="16">
        <f t="shared" si="46"/>
        <v>34171.204599999997</v>
      </c>
      <c r="F151" s="15">
        <v>12629.350087162893</v>
      </c>
      <c r="G151" s="15">
        <f t="shared" si="38"/>
        <v>53.138447795331075</v>
      </c>
      <c r="H151" s="15">
        <v>2577.6400671986557</v>
      </c>
      <c r="I151" s="15">
        <f t="shared" si="39"/>
        <v>10.84551391802928</v>
      </c>
      <c r="J151" s="15">
        <v>1443.9353212935741</v>
      </c>
      <c r="K151" s="15">
        <f t="shared" si="40"/>
        <v>6.0754101486492083</v>
      </c>
      <c r="L151" s="15">
        <v>3812.4637507249859</v>
      </c>
      <c r="M151" s="15">
        <f t="shared" si="41"/>
        <v>16.041079278926066</v>
      </c>
      <c r="N151" s="15">
        <v>999.35601287974225</v>
      </c>
      <c r="O151" s="15">
        <f t="shared" si="42"/>
        <v>4.2048266104633685</v>
      </c>
      <c r="P151" s="15">
        <v>2304.1328144731151</v>
      </c>
      <c r="Q151" s="15">
        <f t="shared" si="43"/>
        <v>9.6947222486009856</v>
      </c>
      <c r="R151" s="16">
        <f t="shared" si="44"/>
        <v>23766.878053732969</v>
      </c>
      <c r="S151" s="15"/>
      <c r="T151" s="15"/>
      <c r="U151" s="15">
        <f t="shared" si="45"/>
        <v>10404.326546267028</v>
      </c>
    </row>
    <row r="152" spans="1:21">
      <c r="A152" s="5">
        <v>40787</v>
      </c>
      <c r="B152" s="17">
        <v>31800</v>
      </c>
      <c r="C152" s="15">
        <v>1580.0340000000001</v>
      </c>
      <c r="D152" s="15">
        <v>77.04383</v>
      </c>
      <c r="E152" s="16">
        <f t="shared" si="46"/>
        <v>33302.990169999997</v>
      </c>
      <c r="F152" s="15">
        <v>13329.354870379788</v>
      </c>
      <c r="G152" s="15">
        <f t="shared" si="38"/>
        <v>54.77901096470562</v>
      </c>
      <c r="H152" s="15">
        <v>2632.2727145457088</v>
      </c>
      <c r="I152" s="15">
        <f t="shared" si="39"/>
        <v>10.817725035786852</v>
      </c>
      <c r="J152" s="15">
        <v>1245.8362032759344</v>
      </c>
      <c r="K152" s="15">
        <f t="shared" si="40"/>
        <v>5.1199533438136413</v>
      </c>
      <c r="L152" s="15">
        <v>3806.1838763224737</v>
      </c>
      <c r="M152" s="15">
        <f t="shared" si="41"/>
        <v>15.642091483217738</v>
      </c>
      <c r="N152" s="15">
        <v>958.02883942321137</v>
      </c>
      <c r="O152" s="15">
        <f t="shared" si="42"/>
        <v>3.9371652123905836</v>
      </c>
      <c r="P152" s="15">
        <v>2361.2835762703849</v>
      </c>
      <c r="Q152" s="15">
        <f t="shared" si="43"/>
        <v>9.7040539600855595</v>
      </c>
      <c r="R152" s="16">
        <f t="shared" si="44"/>
        <v>24332.960080217501</v>
      </c>
      <c r="S152" s="15"/>
      <c r="T152" s="15"/>
      <c r="U152" s="15">
        <f t="shared" si="45"/>
        <v>8970.0300897824964</v>
      </c>
    </row>
    <row r="153" spans="1:21">
      <c r="A153" s="5">
        <v>40756</v>
      </c>
      <c r="B153" s="17">
        <v>32740.48</v>
      </c>
      <c r="C153" s="15">
        <v>1417.049</v>
      </c>
      <c r="D153" s="15">
        <v>42.272620000000003</v>
      </c>
      <c r="E153" s="16">
        <f t="shared" si="46"/>
        <v>34115.256379999999</v>
      </c>
      <c r="F153" s="15">
        <v>14612.55644536926</v>
      </c>
      <c r="G153" s="15">
        <f t="shared" si="38"/>
        <v>57.15423915156267</v>
      </c>
      <c r="H153" s="15">
        <v>2726.3763124737507</v>
      </c>
      <c r="I153" s="15">
        <f t="shared" si="39"/>
        <v>10.663703121547986</v>
      </c>
      <c r="J153" s="15">
        <v>1269.792524149517</v>
      </c>
      <c r="K153" s="15">
        <f t="shared" si="40"/>
        <v>4.9665522846350907</v>
      </c>
      <c r="L153" s="15">
        <v>3648.5070298594032</v>
      </c>
      <c r="M153" s="15">
        <f t="shared" si="41"/>
        <v>14.270442280948359</v>
      </c>
      <c r="N153" s="15">
        <v>827.49545009099802</v>
      </c>
      <c r="O153" s="15">
        <f t="shared" si="42"/>
        <v>3.2365912855938843</v>
      </c>
      <c r="P153" s="15">
        <v>2482.1534743191992</v>
      </c>
      <c r="Q153" s="15">
        <f t="shared" si="43"/>
        <v>9.7084718757120072</v>
      </c>
      <c r="R153" s="16">
        <f t="shared" si="44"/>
        <v>25566.881236262128</v>
      </c>
      <c r="S153" s="15"/>
      <c r="T153" s="15"/>
      <c r="U153" s="15">
        <f t="shared" si="45"/>
        <v>8548.3751437378705</v>
      </c>
    </row>
    <row r="154" spans="1:21">
      <c r="A154" s="5">
        <v>40725</v>
      </c>
      <c r="B154" s="17">
        <v>32782.519999999997</v>
      </c>
      <c r="C154" s="15">
        <v>1355.085</v>
      </c>
      <c r="D154" s="15">
        <v>44.056260000000002</v>
      </c>
      <c r="E154" s="16">
        <f t="shared" si="46"/>
        <v>34093.548739999998</v>
      </c>
      <c r="F154" s="15">
        <v>14329.169868423463</v>
      </c>
      <c r="G154" s="15">
        <f t="shared" si="38"/>
        <v>56.501595383519707</v>
      </c>
      <c r="H154" s="15">
        <v>2782.7778244435108</v>
      </c>
      <c r="I154" s="15">
        <f t="shared" si="39"/>
        <v>10.972818950623379</v>
      </c>
      <c r="J154" s="15">
        <v>1241.0995380092397</v>
      </c>
      <c r="K154" s="15">
        <f t="shared" si="40"/>
        <v>4.8938008671249404</v>
      </c>
      <c r="L154" s="15">
        <v>3661.4667706645869</v>
      </c>
      <c r="M154" s="15">
        <f t="shared" si="41"/>
        <v>14.437592399695268</v>
      </c>
      <c r="N154" s="15">
        <v>888.31023379532405</v>
      </c>
      <c r="O154" s="15">
        <f t="shared" si="42"/>
        <v>3.5027113130640379</v>
      </c>
      <c r="P154" s="15">
        <v>2457.8222582015951</v>
      </c>
      <c r="Q154" s="15">
        <f t="shared" si="43"/>
        <v>9.6914810859726526</v>
      </c>
      <c r="R154" s="16">
        <f t="shared" si="44"/>
        <v>25360.646493537723</v>
      </c>
      <c r="S154" s="15"/>
      <c r="T154" s="15"/>
      <c r="U154" s="15">
        <f t="shared" si="45"/>
        <v>8732.9022464622758</v>
      </c>
    </row>
    <row r="155" spans="1:21">
      <c r="A155" s="5">
        <v>40695</v>
      </c>
      <c r="B155" s="17">
        <v>34020.080000000002</v>
      </c>
      <c r="C155" s="15">
        <v>1005.9880000000001</v>
      </c>
      <c r="D155" s="15">
        <v>28.42916</v>
      </c>
      <c r="E155" s="16">
        <f t="shared" si="46"/>
        <v>34997.63884</v>
      </c>
      <c r="F155" s="15">
        <v>13162.141473452719</v>
      </c>
      <c r="G155" s="15">
        <f t="shared" si="38"/>
        <v>53.725255007781314</v>
      </c>
      <c r="H155" s="15">
        <v>2773.8324233515327</v>
      </c>
      <c r="I155" s="15">
        <f t="shared" si="39"/>
        <v>11.32223465261999</v>
      </c>
      <c r="J155" s="15">
        <v>1340.6148677026461</v>
      </c>
      <c r="K155" s="15">
        <f t="shared" si="40"/>
        <v>5.4721244092245689</v>
      </c>
      <c r="L155" s="15">
        <v>3958.8208235835286</v>
      </c>
      <c r="M155" s="15">
        <f t="shared" si="41"/>
        <v>16.159122640196557</v>
      </c>
      <c r="N155" s="15">
        <v>888.7022259554808</v>
      </c>
      <c r="O155" s="15">
        <f t="shared" si="42"/>
        <v>3.6275064974602746</v>
      </c>
      <c r="P155" s="15">
        <v>2374.8718977045114</v>
      </c>
      <c r="Q155" s="15">
        <f t="shared" si="43"/>
        <v>9.6937567927173021</v>
      </c>
      <c r="R155" s="16">
        <f t="shared" si="44"/>
        <v>24498.983711750418</v>
      </c>
      <c r="S155" s="15"/>
      <c r="T155" s="15"/>
      <c r="U155" s="15">
        <f t="shared" si="45"/>
        <v>10498.655128249582</v>
      </c>
    </row>
    <row r="156" spans="1:21">
      <c r="A156" s="5">
        <v>40664</v>
      </c>
      <c r="B156" s="17">
        <v>32730.22</v>
      </c>
      <c r="C156" s="15">
        <v>1007.043</v>
      </c>
      <c r="D156" s="15">
        <v>35.638069999999999</v>
      </c>
      <c r="E156" s="16">
        <f t="shared" si="46"/>
        <v>33701.624929999998</v>
      </c>
      <c r="F156" s="15">
        <v>13086.459172787732</v>
      </c>
      <c r="G156" s="15">
        <f t="shared" si="38"/>
        <v>53.33968959881944</v>
      </c>
      <c r="H156" s="15">
        <v>2758.0642587148254</v>
      </c>
      <c r="I156" s="15">
        <f t="shared" si="39"/>
        <v>11.24171859714043</v>
      </c>
      <c r="J156" s="15">
        <v>1492.026879462411</v>
      </c>
      <c r="K156" s="15">
        <f t="shared" si="40"/>
        <v>6.0814197005336172</v>
      </c>
      <c r="L156" s="15">
        <v>3925.5814883702328</v>
      </c>
      <c r="M156" s="15">
        <f t="shared" si="41"/>
        <v>16.000454769304483</v>
      </c>
      <c r="N156" s="15">
        <v>890.94218115637682</v>
      </c>
      <c r="O156" s="15">
        <f t="shared" si="42"/>
        <v>3.6314314487906536</v>
      </c>
      <c r="P156" s="15">
        <v>2381.1129846259951</v>
      </c>
      <c r="Q156" s="15">
        <f t="shared" si="43"/>
        <v>9.7052858854113833</v>
      </c>
      <c r="R156" s="16">
        <f t="shared" si="44"/>
        <v>24534.186965117573</v>
      </c>
      <c r="S156" s="15"/>
      <c r="T156" s="15"/>
      <c r="U156" s="15">
        <f t="shared" si="45"/>
        <v>9167.4379648824251</v>
      </c>
    </row>
    <row r="157" spans="1:21">
      <c r="A157" s="5">
        <v>40634</v>
      </c>
      <c r="B157" s="17">
        <v>31808.16</v>
      </c>
      <c r="C157" s="15">
        <v>623.41899999999998</v>
      </c>
      <c r="D157" s="15">
        <v>38.36533</v>
      </c>
      <c r="E157" s="16">
        <f t="shared" si="46"/>
        <v>32393.213670000001</v>
      </c>
      <c r="F157" s="15">
        <v>13016.05720287837</v>
      </c>
      <c r="G157" s="15">
        <f t="shared" si="38"/>
        <v>53.545442767455619</v>
      </c>
      <c r="H157" s="15">
        <v>2777.8755424891501</v>
      </c>
      <c r="I157" s="15">
        <f t="shared" si="39"/>
        <v>11.4276215567472</v>
      </c>
      <c r="J157" s="15">
        <v>1348.3729525409492</v>
      </c>
      <c r="K157" s="15">
        <f t="shared" si="40"/>
        <v>5.5469352688078555</v>
      </c>
      <c r="L157" s="15">
        <v>3711.0457790844184</v>
      </c>
      <c r="M157" s="15">
        <f t="shared" si="41"/>
        <v>15.266496318672434</v>
      </c>
      <c r="N157" s="15">
        <v>1102.7859442811141</v>
      </c>
      <c r="O157" s="15">
        <f t="shared" si="42"/>
        <v>4.5366396861870557</v>
      </c>
      <c r="P157" s="15">
        <v>2352.2939412347782</v>
      </c>
      <c r="Q157" s="15">
        <f t="shared" si="43"/>
        <v>9.6768644021298424</v>
      </c>
      <c r="R157" s="16">
        <f t="shared" si="44"/>
        <v>24308.431362508778</v>
      </c>
      <c r="S157" s="15"/>
      <c r="T157" s="15"/>
      <c r="U157" s="15">
        <f t="shared" si="45"/>
        <v>8084.782307491223</v>
      </c>
    </row>
    <row r="158" spans="1:21">
      <c r="A158" s="5">
        <v>40603</v>
      </c>
      <c r="B158" s="17">
        <v>32088.87</v>
      </c>
      <c r="C158" s="15">
        <v>632.15329999999994</v>
      </c>
      <c r="D158" s="15">
        <v>130.0933</v>
      </c>
      <c r="E158" s="16">
        <f t="shared" si="46"/>
        <v>32590.93</v>
      </c>
      <c r="F158" s="15">
        <v>13696.259011178296</v>
      </c>
      <c r="G158" s="15">
        <f t="shared" si="38"/>
        <v>54.614206721826939</v>
      </c>
      <c r="H158" s="15">
        <v>2766.8580428391429</v>
      </c>
      <c r="I158" s="15">
        <f t="shared" si="39"/>
        <v>11.032921982436021</v>
      </c>
      <c r="J158" s="15">
        <v>1300.4804703905922</v>
      </c>
      <c r="K158" s="15">
        <f t="shared" si="40"/>
        <v>5.1857013794528308</v>
      </c>
      <c r="L158" s="15">
        <v>3291.0541789164217</v>
      </c>
      <c r="M158" s="15">
        <f t="shared" si="41"/>
        <v>13.123168385862098</v>
      </c>
      <c r="N158" s="15">
        <v>1591.8241635167294</v>
      </c>
      <c r="O158" s="15">
        <f t="shared" si="42"/>
        <v>6.3474423096225268</v>
      </c>
      <c r="P158" s="15">
        <v>2431.7223407041324</v>
      </c>
      <c r="Q158" s="15">
        <f t="shared" si="43"/>
        <v>9.6965592207995908</v>
      </c>
      <c r="R158" s="16">
        <f t="shared" si="44"/>
        <v>25078.198207545312</v>
      </c>
      <c r="S158" s="15"/>
      <c r="T158" s="15"/>
      <c r="U158" s="15">
        <f t="shared" si="45"/>
        <v>7512.7317924546878</v>
      </c>
    </row>
    <row r="159" spans="1:21">
      <c r="A159" s="5">
        <v>40575</v>
      </c>
      <c r="B159" s="17">
        <v>24749.4</v>
      </c>
      <c r="C159" s="15">
        <v>469.31689999999998</v>
      </c>
      <c r="D159" s="15">
        <v>79.080699999999993</v>
      </c>
      <c r="E159" s="16">
        <f t="shared" si="46"/>
        <v>25139.636200000004</v>
      </c>
      <c r="F159" s="15">
        <v>11073.233940407939</v>
      </c>
      <c r="G159" s="15">
        <f t="shared" si="38"/>
        <v>53.923666878014451</v>
      </c>
      <c r="H159" s="15">
        <v>2552.8759624807503</v>
      </c>
      <c r="I159" s="15">
        <f t="shared" si="39"/>
        <v>12.431818357901602</v>
      </c>
      <c r="J159" s="15">
        <v>1334.7669046619067</v>
      </c>
      <c r="K159" s="15">
        <f t="shared" si="40"/>
        <v>6.4999553259809062</v>
      </c>
      <c r="L159" s="15">
        <v>1762.7847443051141</v>
      </c>
      <c r="M159" s="15">
        <f t="shared" si="41"/>
        <v>8.5842869247692413</v>
      </c>
      <c r="N159" s="15">
        <v>1829.7634047319052</v>
      </c>
      <c r="O159" s="15">
        <f t="shared" si="42"/>
        <v>8.9104549613362423</v>
      </c>
      <c r="P159" s="15">
        <v>1981.5916353991529</v>
      </c>
      <c r="Q159" s="15">
        <f t="shared" si="43"/>
        <v>9.6498175519975735</v>
      </c>
      <c r="R159" s="16">
        <f t="shared" si="44"/>
        <v>20535.016591986765</v>
      </c>
      <c r="S159" s="15"/>
      <c r="T159" s="15"/>
      <c r="U159" s="15">
        <f t="shared" si="45"/>
        <v>4604.6196080132395</v>
      </c>
    </row>
    <row r="160" spans="1:21" ht="16.5" thickBot="1">
      <c r="A160" s="6">
        <v>40544</v>
      </c>
      <c r="B160" s="18">
        <v>26826.3</v>
      </c>
      <c r="C160" s="19">
        <v>1096.5340000000001</v>
      </c>
      <c r="D160" s="19">
        <v>75.610979999999998</v>
      </c>
      <c r="E160" s="20">
        <f t="shared" si="46"/>
        <v>27847.223019999998</v>
      </c>
      <c r="F160" s="19">
        <v>13127.683643980276</v>
      </c>
      <c r="G160" s="19">
        <f t="shared" si="38"/>
        <v>55.054928451176131</v>
      </c>
      <c r="H160" s="19">
        <v>2636.2248635027299</v>
      </c>
      <c r="I160" s="19">
        <f t="shared" si="39"/>
        <v>11.055809629287289</v>
      </c>
      <c r="J160" s="19">
        <v>1274.9676606467872</v>
      </c>
      <c r="K160" s="19">
        <f t="shared" si="40"/>
        <v>5.3469641132508201</v>
      </c>
      <c r="L160" s="19">
        <v>2322.9435411291774</v>
      </c>
      <c r="M160" s="19">
        <f t="shared" si="41"/>
        <v>9.7419692553021395</v>
      </c>
      <c r="N160" s="19">
        <v>2159.820803583928</v>
      </c>
      <c r="O160" s="19">
        <f t="shared" si="42"/>
        <v>9.0578645123887291</v>
      </c>
      <c r="P160" s="19">
        <v>2323.061520731047</v>
      </c>
      <c r="Q160" s="19">
        <f t="shared" si="43"/>
        <v>9.7424640385948944</v>
      </c>
      <c r="R160" s="20">
        <f t="shared" si="44"/>
        <v>23844.702033573943</v>
      </c>
      <c r="S160" s="19"/>
      <c r="T160" s="19"/>
      <c r="U160" s="19">
        <f t="shared" si="45"/>
        <v>4002.5209864260542</v>
      </c>
    </row>
    <row r="161" spans="10:18">
      <c r="J161" s="10"/>
    </row>
    <row r="162" spans="10:18">
      <c r="J162" s="10"/>
    </row>
    <row r="163" spans="10:18">
      <c r="J163" s="10"/>
      <c r="R163" s="15"/>
    </row>
    <row r="164" spans="10:18">
      <c r="J164" s="10"/>
    </row>
    <row r="165" spans="10:18">
      <c r="J165" s="10"/>
    </row>
  </sheetData>
  <mergeCells count="5">
    <mergeCell ref="A1:A2"/>
    <mergeCell ref="B1:E2"/>
    <mergeCell ref="S1:U2"/>
    <mergeCell ref="A3:A4"/>
    <mergeCell ref="F1:R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EDA6-0C5F-D440-8A4E-D1A6094CAB23}">
  <dimension ref="A1:X159"/>
  <sheetViews>
    <sheetView zoomScale="75" zoomScaleNormal="75" workbookViewId="0">
      <pane ySplit="3" topLeftCell="A4" activePane="bottomLeft" state="frozen"/>
      <selection pane="bottomLeft" activeCell="J20" sqref="J20"/>
    </sheetView>
  </sheetViews>
  <sheetFormatPr defaultColWidth="10.875" defaultRowHeight="15.75"/>
  <cols>
    <col min="1" max="1" width="11.875" style="9" bestFit="1" customWidth="1"/>
    <col min="2" max="3" width="21.375" style="9" customWidth="1"/>
    <col min="4" max="4" width="18.125" style="9" hidden="1" customWidth="1"/>
    <col min="5" max="5" width="18.125" style="9" customWidth="1"/>
    <col min="6" max="6" width="26.625" style="9" hidden="1" customWidth="1"/>
    <col min="7" max="7" width="26.125" style="9" customWidth="1"/>
    <col min="8" max="16384" width="10.875" style="9"/>
  </cols>
  <sheetData>
    <row r="1" spans="1:24" s="1" customFormat="1" ht="44.25" customHeight="1" thickBot="1">
      <c r="A1" s="32"/>
      <c r="B1" s="47" t="s">
        <v>54</v>
      </c>
      <c r="C1" s="47"/>
      <c r="D1" s="47"/>
      <c r="E1" s="47"/>
      <c r="F1" s="47"/>
      <c r="G1" s="47"/>
    </row>
    <row r="2" spans="1:24" ht="31.5">
      <c r="A2" s="45" t="s">
        <v>25</v>
      </c>
      <c r="B2" s="3" t="s">
        <v>51</v>
      </c>
      <c r="C2" s="29" t="s">
        <v>50</v>
      </c>
      <c r="D2" s="3" t="s">
        <v>26</v>
      </c>
      <c r="E2" s="3" t="s">
        <v>27</v>
      </c>
      <c r="F2" s="3" t="s">
        <v>28</v>
      </c>
      <c r="G2" s="3" t="s">
        <v>29</v>
      </c>
    </row>
    <row r="3" spans="1:24" ht="16.5" thickBot="1">
      <c r="A3" s="46"/>
      <c r="B3" s="4" t="s">
        <v>24</v>
      </c>
      <c r="C3" s="30" t="s">
        <v>46</v>
      </c>
      <c r="D3" s="4" t="s">
        <v>24</v>
      </c>
      <c r="E3" s="4" t="s">
        <v>52</v>
      </c>
      <c r="F3" s="4"/>
      <c r="G3" s="30" t="s">
        <v>46</v>
      </c>
    </row>
    <row r="4" spans="1:24" s="10" customFormat="1" ht="14.25">
      <c r="A4" s="5">
        <v>45289</v>
      </c>
      <c r="B4" s="21">
        <f t="shared" ref="B4:B73" si="0">D4/0.7143</f>
        <v>26067.004631202108</v>
      </c>
      <c r="C4" s="15">
        <f t="shared" ref="C4:C67" si="1">(B4-B5)/B5*100</f>
        <v>19.873356146879868</v>
      </c>
      <c r="D4" s="22">
        <f t="shared" ref="D4:D73" si="2">E4*F4*10^(-2)</f>
        <v>18619.661408067666</v>
      </c>
      <c r="E4" s="22">
        <v>6109.14</v>
      </c>
      <c r="F4" s="22">
        <v>304.7836750846709</v>
      </c>
      <c r="G4" s="15">
        <f t="shared" ref="G4:G9" si="3">(E4/E17-1)*100</f>
        <v>28.502555688773889</v>
      </c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X4" s="11"/>
    </row>
    <row r="5" spans="1:24" s="10" customFormat="1" ht="14.25">
      <c r="A5" s="5">
        <v>45260</v>
      </c>
      <c r="B5" s="21">
        <f t="shared" si="0"/>
        <v>21745.453259240039</v>
      </c>
      <c r="C5" s="15">
        <f t="shared" si="1"/>
        <v>9.4321880719585938</v>
      </c>
      <c r="D5" s="22">
        <f>E5*F5*10^(-2)</f>
        <v>15532.777263075161</v>
      </c>
      <c r="E5" s="22">
        <v>5077</v>
      </c>
      <c r="F5" s="22">
        <v>305.94400754530551</v>
      </c>
      <c r="G5" s="15">
        <f t="shared" si="3"/>
        <v>14.010464620152252</v>
      </c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X5" s="11"/>
    </row>
    <row r="6" spans="1:24" s="10" customFormat="1" ht="14.25">
      <c r="A6" s="5">
        <v>45230</v>
      </c>
      <c r="B6" s="21">
        <f t="shared" si="0"/>
        <v>19871.16737987641</v>
      </c>
      <c r="C6" s="15">
        <f t="shared" si="1"/>
        <v>-5.7948446355908718</v>
      </c>
      <c r="D6" s="22">
        <f t="shared" si="2"/>
        <v>14193.97485944572</v>
      </c>
      <c r="E6" s="22">
        <v>4654.1000000000004</v>
      </c>
      <c r="F6" s="22">
        <v>304.97786595573189</v>
      </c>
      <c r="G6" s="15">
        <f t="shared" si="3"/>
        <v>-3.8150742968152462</v>
      </c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1"/>
    </row>
    <row r="7" spans="1:24" s="10" customFormat="1" ht="14.25">
      <c r="A7" s="5">
        <v>45170</v>
      </c>
      <c r="B7" s="21">
        <f t="shared" si="0"/>
        <v>21093.503113507704</v>
      </c>
      <c r="C7" s="15">
        <f t="shared" si="1"/>
        <v>-15.643360554932521</v>
      </c>
      <c r="D7" s="22">
        <f t="shared" si="2"/>
        <v>15067.089273978554</v>
      </c>
      <c r="E7" s="22">
        <v>4973</v>
      </c>
      <c r="F7" s="22">
        <v>302.977865955732</v>
      </c>
      <c r="G7" s="15">
        <f t="shared" si="3"/>
        <v>-16.968593992620175</v>
      </c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X7" s="11"/>
    </row>
    <row r="8" spans="1:24" s="10" customFormat="1" ht="14.25">
      <c r="A8" s="5">
        <v>45169</v>
      </c>
      <c r="B8" s="21">
        <f t="shared" si="0"/>
        <v>25005.148678597685</v>
      </c>
      <c r="C8" s="15">
        <f t="shared" si="1"/>
        <v>-1.6163346636298137</v>
      </c>
      <c r="D8" s="22">
        <f t="shared" si="2"/>
        <v>17861.177701122328</v>
      </c>
      <c r="E8" s="22">
        <v>5890.54</v>
      </c>
      <c r="F8" s="22">
        <v>303.21800210375159</v>
      </c>
      <c r="G8" s="15">
        <f t="shared" si="3"/>
        <v>5.9525865170156012</v>
      </c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X8" s="11"/>
    </row>
    <row r="9" spans="1:24" s="10" customFormat="1" ht="14.25">
      <c r="A9" s="5">
        <v>45108</v>
      </c>
      <c r="B9" s="21">
        <f t="shared" si="0"/>
        <v>25415.955578709116</v>
      </c>
      <c r="C9" s="15">
        <f t="shared" si="1"/>
        <v>15.536786343257573</v>
      </c>
      <c r="D9" s="22">
        <f t="shared" si="2"/>
        <v>18154.617069871922</v>
      </c>
      <c r="E9" s="22">
        <v>5997.4</v>
      </c>
      <c r="F9" s="22">
        <v>302.708124685229</v>
      </c>
      <c r="G9" s="15">
        <f t="shared" si="3"/>
        <v>31.735711461582383</v>
      </c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X9" s="11"/>
    </row>
    <row r="10" spans="1:24" s="10" customFormat="1" ht="14.25">
      <c r="A10" s="5">
        <v>45078</v>
      </c>
      <c r="B10" s="21">
        <f t="shared" si="0"/>
        <v>21998.150011892143</v>
      </c>
      <c r="C10" s="15">
        <f t="shared" si="1"/>
        <v>10.963734441616655</v>
      </c>
      <c r="D10" s="22">
        <f t="shared" si="2"/>
        <v>15713.278553494558</v>
      </c>
      <c r="E10" s="22">
        <v>5228.47</v>
      </c>
      <c r="F10" s="22">
        <v>300.53301546139801</v>
      </c>
      <c r="G10" s="15">
        <f>(E10/E23-1)*100</f>
        <v>29.254406565968715</v>
      </c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X10" s="11"/>
    </row>
    <row r="11" spans="1:24" s="10" customFormat="1" ht="14.25">
      <c r="A11" s="5">
        <v>45047</v>
      </c>
      <c r="B11" s="21">
        <f t="shared" si="0"/>
        <v>19824.630202461711</v>
      </c>
      <c r="C11" s="15">
        <f t="shared" si="1"/>
        <v>6.0600073258148823</v>
      </c>
      <c r="D11" s="22">
        <f t="shared" si="2"/>
        <v>14160.7333536184</v>
      </c>
      <c r="E11" s="22">
        <v>4712.5</v>
      </c>
      <c r="F11" s="22">
        <v>300.49301546139839</v>
      </c>
      <c r="G11" s="15">
        <f>(E11/E24-1)*100</f>
        <v>17.58614666766476</v>
      </c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X11" s="11"/>
    </row>
    <row r="12" spans="1:24" s="10" customFormat="1" ht="18.600000000000001" customHeight="1">
      <c r="A12" s="5">
        <v>45017</v>
      </c>
      <c r="B12" s="21">
        <f t="shared" si="0"/>
        <v>18691.899710661644</v>
      </c>
      <c r="C12" s="15">
        <f t="shared" si="1"/>
        <v>-11.566676342989425</v>
      </c>
      <c r="D12" s="22">
        <f t="shared" si="2"/>
        <v>13351.623963325614</v>
      </c>
      <c r="E12" s="22">
        <v>4494.3999999999996</v>
      </c>
      <c r="F12" s="22">
        <v>297.07244489421532</v>
      </c>
      <c r="G12" s="15">
        <f t="shared" ref="G12:G75" si="4">(E12/E24-1)*100</f>
        <v>12.144122564064164</v>
      </c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X12" s="11"/>
    </row>
    <row r="13" spans="1:24" s="10" customFormat="1" ht="18.600000000000001" customHeight="1">
      <c r="A13" s="5">
        <v>44986</v>
      </c>
      <c r="B13" s="21">
        <f t="shared" si="0"/>
        <v>21136.715140503304</v>
      </c>
      <c r="C13" s="15">
        <f t="shared" si="1"/>
        <v>5.4040839387372719</v>
      </c>
      <c r="D13" s="22">
        <f t="shared" si="2"/>
        <v>15097.955624861512</v>
      </c>
      <c r="E13" s="22">
        <v>5145.93</v>
      </c>
      <c r="F13" s="22">
        <v>293.39605522930765</v>
      </c>
      <c r="G13" s="15">
        <f t="shared" si="4"/>
        <v>9.7751562599995836</v>
      </c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X13" s="11"/>
    </row>
    <row r="14" spans="1:24" s="10" customFormat="1" ht="18.600000000000001" customHeight="1">
      <c r="A14" s="5">
        <v>44958</v>
      </c>
      <c r="B14" s="21">
        <f t="shared" si="0"/>
        <v>20053.032435430432</v>
      </c>
      <c r="C14" s="15">
        <f t="shared" si="1"/>
        <v>1.903551157488047</v>
      </c>
      <c r="D14" s="22">
        <f t="shared" si="2"/>
        <v>14323.881068627958</v>
      </c>
      <c r="E14" s="22">
        <v>4928.34</v>
      </c>
      <c r="F14" s="22">
        <v>290.64311854758313</v>
      </c>
      <c r="G14" s="15">
        <f t="shared" si="4"/>
        <v>2.1341412868677301</v>
      </c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X14" s="11"/>
    </row>
    <row r="15" spans="1:24" s="10" customFormat="1" ht="18.600000000000001" customHeight="1">
      <c r="A15" s="5">
        <v>44927</v>
      </c>
      <c r="B15" s="21">
        <f t="shared" si="0"/>
        <v>19678.44320208158</v>
      </c>
      <c r="C15" s="15">
        <f t="shared" si="1"/>
        <v>-16.895253221615224</v>
      </c>
      <c r="D15" s="22">
        <f t="shared" si="2"/>
        <v>14056.311979246873</v>
      </c>
      <c r="E15" s="22">
        <v>4828.28</v>
      </c>
      <c r="F15" s="22">
        <v>291.12462365991354</v>
      </c>
      <c r="G15" s="15">
        <f t="shared" si="4"/>
        <v>-4.1692303417395493</v>
      </c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X15" s="11"/>
    </row>
    <row r="16" spans="1:24" s="10" customFormat="1" ht="18.600000000000001" customHeight="1">
      <c r="A16" s="5">
        <v>44896</v>
      </c>
      <c r="B16" s="21">
        <f t="shared" si="0"/>
        <v>23679.084486663603</v>
      </c>
      <c r="C16" s="15">
        <f t="shared" si="1"/>
        <v>16.907912052607223</v>
      </c>
      <c r="D16" s="22">
        <f t="shared" si="2"/>
        <v>16913.970048823812</v>
      </c>
      <c r="E16" s="22">
        <v>5549.5</v>
      </c>
      <c r="F16" s="22">
        <v>304.7836750846709</v>
      </c>
      <c r="G16" s="15">
        <f t="shared" si="4"/>
        <v>2.1480636136062436</v>
      </c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X16" s="11"/>
    </row>
    <row r="17" spans="1:24" s="10" customFormat="1" ht="18.600000000000001" customHeight="1">
      <c r="A17" s="5">
        <v>44866</v>
      </c>
      <c r="B17" s="21">
        <f t="shared" si="0"/>
        <v>20254.475570488579</v>
      </c>
      <c r="C17" s="15">
        <f t="shared" si="1"/>
        <v>6.1933335166373658</v>
      </c>
      <c r="D17" s="22">
        <f t="shared" si="2"/>
        <v>14467.771899999994</v>
      </c>
      <c r="E17" s="22">
        <v>4754.1000000000004</v>
      </c>
      <c r="F17" s="22">
        <v>304.32199364758827</v>
      </c>
      <c r="G17" s="15">
        <f t="shared" si="4"/>
        <v>2.3487621097954881</v>
      </c>
      <c r="H17" s="13"/>
      <c r="I17" s="13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3"/>
      <c r="U17" s="13"/>
      <c r="V17" s="13"/>
      <c r="W17" s="13"/>
      <c r="X17" s="13"/>
    </row>
    <row r="18" spans="1:24" s="10" customFormat="1" ht="18.600000000000001" customHeight="1">
      <c r="A18" s="5">
        <v>44835</v>
      </c>
      <c r="B18" s="21">
        <f t="shared" si="0"/>
        <v>19073.20817583648</v>
      </c>
      <c r="C18" s="15">
        <f t="shared" si="1"/>
        <v>-7.6775371953201264</v>
      </c>
      <c r="D18" s="22">
        <f t="shared" si="2"/>
        <v>13623.9926</v>
      </c>
      <c r="E18" s="22">
        <v>4453.1000000000004</v>
      </c>
      <c r="F18" s="22">
        <v>305.94400754530551</v>
      </c>
      <c r="G18" s="15">
        <f t="shared" si="4"/>
        <v>4.4421511832446026</v>
      </c>
      <c r="H18" s="13"/>
      <c r="I18" s="13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3"/>
      <c r="U18" s="13"/>
      <c r="V18" s="13"/>
      <c r="W18" s="13"/>
      <c r="X18" s="13"/>
    </row>
    <row r="19" spans="1:24" s="10" customFormat="1" ht="18.600000000000001" customHeight="1">
      <c r="A19" s="5">
        <v>44805</v>
      </c>
      <c r="B19" s="21">
        <f t="shared" si="0"/>
        <v>20659.336413271732</v>
      </c>
      <c r="C19" s="15">
        <f t="shared" si="1"/>
        <v>-18.742029945889861</v>
      </c>
      <c r="D19" s="22">
        <f t="shared" si="2"/>
        <v>14756.964</v>
      </c>
      <c r="E19" s="22">
        <v>4838.7</v>
      </c>
      <c r="F19" s="22">
        <v>304.97786595573189</v>
      </c>
      <c r="G19" s="15">
        <f t="shared" si="4"/>
        <v>7.01773786880171</v>
      </c>
      <c r="H19" s="13"/>
      <c r="I19" s="13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3"/>
      <c r="U19" s="13"/>
      <c r="V19" s="13"/>
      <c r="W19" s="13"/>
      <c r="X19" s="13"/>
    </row>
    <row r="20" spans="1:24" s="10" customFormat="1" ht="18.600000000000001" customHeight="1">
      <c r="A20" s="5">
        <v>44774</v>
      </c>
      <c r="B20" s="21">
        <f t="shared" si="0"/>
        <v>25424.381632367342</v>
      </c>
      <c r="C20" s="15">
        <f t="shared" si="1"/>
        <v>8.2680954947686622</v>
      </c>
      <c r="D20" s="22">
        <f t="shared" si="2"/>
        <v>18160.635799999993</v>
      </c>
      <c r="E20" s="22">
        <v>5989.3</v>
      </c>
      <c r="F20" s="22">
        <v>303.21800210375159</v>
      </c>
      <c r="G20" s="15">
        <f t="shared" si="4"/>
        <v>15.916700536104834</v>
      </c>
      <c r="H20" s="13"/>
      <c r="I20" s="13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3"/>
      <c r="U20" s="13"/>
      <c r="V20" s="13"/>
      <c r="W20" s="13"/>
      <c r="X20" s="13"/>
    </row>
    <row r="21" spans="1:24" s="10" customFormat="1" ht="18.600000000000001" customHeight="1">
      <c r="A21" s="5">
        <v>44743</v>
      </c>
      <c r="B21" s="21">
        <f t="shared" si="0"/>
        <v>23482.801203975927</v>
      </c>
      <c r="C21" s="15">
        <f t="shared" si="1"/>
        <v>22.942095718777253</v>
      </c>
      <c r="D21" s="22">
        <f t="shared" si="2"/>
        <v>16773.764900000006</v>
      </c>
      <c r="E21" s="22">
        <v>5559.6</v>
      </c>
      <c r="F21" s="22">
        <v>301.70812468522922</v>
      </c>
      <c r="G21" s="15">
        <f t="shared" si="4"/>
        <v>6.0992366412213839</v>
      </c>
      <c r="H21" s="13"/>
      <c r="I21" s="13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3"/>
      <c r="U21" s="13"/>
      <c r="V21" s="13"/>
      <c r="W21" s="13"/>
      <c r="X21" s="13"/>
    </row>
    <row r="22" spans="1:24" s="10" customFormat="1" ht="18.600000000000001" customHeight="1">
      <c r="A22" s="5">
        <v>44713</v>
      </c>
      <c r="B22" s="21">
        <f t="shared" si="0"/>
        <v>19100.700265994685</v>
      </c>
      <c r="C22" s="15">
        <f t="shared" si="1"/>
        <v>13.109362324956214</v>
      </c>
      <c r="D22" s="22">
        <f t="shared" si="2"/>
        <v>13643.630200000003</v>
      </c>
      <c r="E22" s="22">
        <v>4552.6000000000004</v>
      </c>
      <c r="F22" s="22">
        <v>299.68875367921629</v>
      </c>
      <c r="G22" s="15">
        <f t="shared" si="4"/>
        <v>-5.4142774038061887</v>
      </c>
      <c r="H22" s="13"/>
      <c r="I22" s="13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3"/>
      <c r="U22" s="13"/>
      <c r="V22" s="13"/>
      <c r="W22" s="13"/>
      <c r="X22" s="13"/>
    </row>
    <row r="23" spans="1:24" s="10" customFormat="1" ht="18.600000000000001" customHeight="1">
      <c r="A23" s="5">
        <v>44682</v>
      </c>
      <c r="B23" s="21">
        <f t="shared" si="0"/>
        <v>16886.931261374768</v>
      </c>
      <c r="C23" s="15">
        <f t="shared" si="1"/>
        <v>1.5206430712267194</v>
      </c>
      <c r="D23" s="22">
        <f t="shared" si="2"/>
        <v>12062.334999999997</v>
      </c>
      <c r="E23" s="22">
        <v>4045.1</v>
      </c>
      <c r="F23" s="22">
        <v>298.19621270178732</v>
      </c>
      <c r="G23" s="15">
        <f t="shared" si="4"/>
        <v>-10.254476072149632</v>
      </c>
      <c r="H23" s="13"/>
      <c r="I23" s="13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3"/>
      <c r="U23" s="13"/>
      <c r="V23" s="13"/>
      <c r="W23" s="13"/>
      <c r="X23" s="13"/>
    </row>
    <row r="24" spans="1:24" s="10" customFormat="1" ht="18.600000000000001" customHeight="1">
      <c r="A24" s="5">
        <v>44652</v>
      </c>
      <c r="B24" s="21">
        <f t="shared" si="0"/>
        <v>16633.987680246395</v>
      </c>
      <c r="C24" s="15">
        <f t="shared" si="1"/>
        <v>-13.122987995564236</v>
      </c>
      <c r="D24" s="22">
        <f t="shared" si="2"/>
        <v>11881.6574</v>
      </c>
      <c r="E24" s="22">
        <v>4007.7</v>
      </c>
      <c r="F24" s="22">
        <v>296.47072884696962</v>
      </c>
      <c r="G24" s="15">
        <f t="shared" si="4"/>
        <v>-11.277146842000407</v>
      </c>
      <c r="H24" s="13"/>
      <c r="I24" s="13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3"/>
      <c r="U24" s="13"/>
      <c r="V24" s="13"/>
      <c r="W24" s="13"/>
      <c r="X24" s="13"/>
    </row>
    <row r="25" spans="1:24" s="10" customFormat="1" ht="18.600000000000001" customHeight="1">
      <c r="A25" s="5">
        <v>44621</v>
      </c>
      <c r="B25" s="21">
        <f t="shared" si="0"/>
        <v>19146.592748145042</v>
      </c>
      <c r="C25" s="15">
        <f t="shared" si="1"/>
        <v>-2.2426964409514234</v>
      </c>
      <c r="D25" s="22">
        <f t="shared" si="2"/>
        <v>13676.411200000004</v>
      </c>
      <c r="E25" s="22">
        <v>4687.7</v>
      </c>
      <c r="F25" s="22">
        <v>291.75099089105538</v>
      </c>
      <c r="G25" s="15">
        <f t="shared" si="4"/>
        <v>-5.3544388136243404</v>
      </c>
      <c r="H25" s="13"/>
      <c r="I25" s="13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3"/>
      <c r="U25" s="13"/>
      <c r="V25" s="13"/>
      <c r="W25" s="13"/>
      <c r="X25" s="13"/>
    </row>
    <row r="26" spans="1:24" s="10" customFormat="1" ht="18.600000000000001" customHeight="1">
      <c r="A26" s="5">
        <v>44593</v>
      </c>
      <c r="B26" s="21">
        <f t="shared" si="0"/>
        <v>19585.843769289197</v>
      </c>
      <c r="C26" s="15">
        <f t="shared" si="1"/>
        <v>-4.227185938225742</v>
      </c>
      <c r="D26" s="22">
        <f t="shared" si="2"/>
        <v>13990.168204403275</v>
      </c>
      <c r="E26" s="22">
        <v>4825.3599999999997</v>
      </c>
      <c r="F26" s="22">
        <v>289.9300405441931</v>
      </c>
      <c r="G26" s="15">
        <f t="shared" si="4"/>
        <v>7.4082812840842838</v>
      </c>
      <c r="H26" s="13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3"/>
      <c r="U26" s="13"/>
      <c r="V26" s="13"/>
      <c r="W26" s="13"/>
      <c r="X26" s="13"/>
    </row>
    <row r="27" spans="1:24" s="10" customFormat="1" ht="18.600000000000001" customHeight="1">
      <c r="A27" s="5">
        <v>44562</v>
      </c>
      <c r="B27" s="21">
        <f t="shared" si="0"/>
        <v>20450.316680322419</v>
      </c>
      <c r="C27" s="15">
        <f t="shared" si="1"/>
        <v>-11.780362523876315</v>
      </c>
      <c r="D27" s="22">
        <f t="shared" si="2"/>
        <v>14607.661204754306</v>
      </c>
      <c r="E27" s="22">
        <v>5038.34</v>
      </c>
      <c r="F27" s="22">
        <v>289.93004054419322</v>
      </c>
      <c r="G27" s="15">
        <f t="shared" si="4"/>
        <v>2.8786938268781537</v>
      </c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3"/>
      <c r="U27" s="13"/>
      <c r="V27" s="13"/>
      <c r="W27" s="13"/>
      <c r="X27" s="13"/>
    </row>
    <row r="28" spans="1:24" s="10" customFormat="1" ht="18.600000000000001" customHeight="1">
      <c r="A28" s="5">
        <v>44531</v>
      </c>
      <c r="B28" s="21">
        <f t="shared" si="0"/>
        <v>23181.138877222456</v>
      </c>
      <c r="C28" s="15">
        <f t="shared" si="1"/>
        <v>17.107112864790754</v>
      </c>
      <c r="D28" s="22">
        <f t="shared" si="2"/>
        <v>16558.287500000002</v>
      </c>
      <c r="E28" s="22">
        <v>5432.8</v>
      </c>
      <c r="F28" s="22">
        <v>304.7836750846709</v>
      </c>
      <c r="G28" s="15">
        <f t="shared" si="4"/>
        <v>-3.7880531992136923</v>
      </c>
      <c r="H28" s="13"/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3"/>
      <c r="U28" s="13"/>
      <c r="V28" s="13"/>
      <c r="W28" s="13"/>
      <c r="X28" s="13"/>
    </row>
    <row r="29" spans="1:24" s="10" customFormat="1" ht="18.600000000000001" customHeight="1">
      <c r="A29" s="5">
        <v>44501</v>
      </c>
      <c r="B29" s="21">
        <f t="shared" si="0"/>
        <v>19794.817163656728</v>
      </c>
      <c r="C29" s="15">
        <f t="shared" si="1"/>
        <v>8.5028233610709485</v>
      </c>
      <c r="D29" s="22">
        <f t="shared" si="2"/>
        <v>14139.437900000003</v>
      </c>
      <c r="E29" s="22">
        <v>4645</v>
      </c>
      <c r="F29" s="22">
        <v>304.40124650161471</v>
      </c>
      <c r="G29" s="15">
        <f t="shared" si="4"/>
        <v>-1.1996426596332932</v>
      </c>
      <c r="H29" s="13"/>
      <c r="I29" s="13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3"/>
      <c r="U29" s="13"/>
      <c r="V29" s="13"/>
      <c r="W29" s="13"/>
      <c r="X29" s="13"/>
    </row>
    <row r="30" spans="1:24" s="10" customFormat="1" ht="18.600000000000001" customHeight="1">
      <c r="A30" s="5">
        <v>44470</v>
      </c>
      <c r="B30" s="21">
        <f t="shared" si="0"/>
        <v>18243.596388072227</v>
      </c>
      <c r="C30" s="15">
        <f t="shared" si="1"/>
        <v>-5.4919655448420466</v>
      </c>
      <c r="D30" s="22">
        <f t="shared" si="2"/>
        <v>13031.400899999993</v>
      </c>
      <c r="E30" s="22">
        <v>4263.7</v>
      </c>
      <c r="F30" s="22">
        <v>305.63597110490878</v>
      </c>
      <c r="G30" s="15">
        <f t="shared" si="4"/>
        <v>6.8328739664244464</v>
      </c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3"/>
      <c r="U30" s="13"/>
      <c r="V30" s="13"/>
      <c r="W30" s="13"/>
      <c r="X30" s="13"/>
    </row>
    <row r="31" spans="1:24" s="10" customFormat="1" ht="18.600000000000001" customHeight="1">
      <c r="A31" s="5">
        <v>44440</v>
      </c>
      <c r="B31" s="21">
        <f t="shared" si="0"/>
        <v>19303.751784964297</v>
      </c>
      <c r="C31" s="15">
        <f t="shared" si="1"/>
        <v>-12.302658688461937</v>
      </c>
      <c r="D31" s="22">
        <f t="shared" si="2"/>
        <v>13788.669899999997</v>
      </c>
      <c r="E31" s="22">
        <v>4521.3999999999996</v>
      </c>
      <c r="F31" s="22">
        <v>304.96461051886581</v>
      </c>
      <c r="G31" s="15">
        <f t="shared" si="4"/>
        <v>7.0584613927497264</v>
      </c>
      <c r="H31" s="13"/>
      <c r="I31" s="13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3"/>
      <c r="U31" s="13"/>
      <c r="V31" s="13"/>
      <c r="W31" s="13"/>
      <c r="X31" s="13"/>
    </row>
    <row r="32" spans="1:24" s="10" customFormat="1" ht="18.600000000000001" customHeight="1">
      <c r="A32" s="5">
        <v>44409</v>
      </c>
      <c r="B32" s="21">
        <f t="shared" si="0"/>
        <v>22011.786784264306</v>
      </c>
      <c r="C32" s="15">
        <f t="shared" si="1"/>
        <v>-0.99586651481059718</v>
      </c>
      <c r="D32" s="22">
        <f t="shared" si="2"/>
        <v>15723.019299999994</v>
      </c>
      <c r="E32" s="22">
        <v>5166.8999999999996</v>
      </c>
      <c r="F32" s="22">
        <v>304.30275987536038</v>
      </c>
      <c r="G32" s="15">
        <f t="shared" si="4"/>
        <v>1.5028288543140089</v>
      </c>
      <c r="H32" s="13"/>
      <c r="I32" s="13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3"/>
      <c r="U32" s="13"/>
      <c r="V32" s="13"/>
      <c r="W32" s="13"/>
      <c r="X32" s="13"/>
    </row>
    <row r="33" spans="1:24" s="10" customFormat="1" ht="18.600000000000001" customHeight="1">
      <c r="A33" s="5">
        <v>44378</v>
      </c>
      <c r="B33" s="21">
        <f t="shared" si="0"/>
        <v>22233.19977600448</v>
      </c>
      <c r="C33" s="15">
        <f t="shared" si="1"/>
        <v>9.4296952325194319</v>
      </c>
      <c r="D33" s="22">
        <f t="shared" si="2"/>
        <v>15881.174600000002</v>
      </c>
      <c r="E33" s="22">
        <v>5240</v>
      </c>
      <c r="F33" s="22">
        <v>303.0758511450382</v>
      </c>
      <c r="G33" s="15">
        <f t="shared" si="4"/>
        <v>13.925426676812691</v>
      </c>
      <c r="H33" s="13"/>
      <c r="I33" s="13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3"/>
      <c r="U33" s="13"/>
      <c r="V33" s="13"/>
      <c r="W33" s="13"/>
      <c r="X33" s="13"/>
    </row>
    <row r="34" spans="1:24" s="10" customFormat="1" ht="18.600000000000001" customHeight="1">
      <c r="A34" s="5">
        <v>44348</v>
      </c>
      <c r="B34" s="21">
        <f t="shared" si="0"/>
        <v>20317.336833263333</v>
      </c>
      <c r="C34" s="15">
        <f t="shared" si="1"/>
        <v>7.5778964726746976</v>
      </c>
      <c r="D34" s="22">
        <f t="shared" si="2"/>
        <v>14512.673699999999</v>
      </c>
      <c r="E34" s="22">
        <v>4813.2</v>
      </c>
      <c r="F34" s="22">
        <v>301.51819371727748</v>
      </c>
      <c r="G34" s="15">
        <f t="shared" si="4"/>
        <v>11.329046583707282</v>
      </c>
      <c r="H34" s="13"/>
      <c r="I34" s="13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3"/>
      <c r="U34" s="13"/>
      <c r="V34" s="13"/>
      <c r="W34" s="13"/>
      <c r="X34" s="13"/>
    </row>
    <row r="35" spans="1:24" s="10" customFormat="1" ht="18.600000000000001" customHeight="1">
      <c r="A35" s="5">
        <v>44317</v>
      </c>
      <c r="B35" s="21">
        <f t="shared" si="0"/>
        <v>18886.162956740871</v>
      </c>
      <c r="C35" s="15">
        <f t="shared" si="1"/>
        <v>0.21749396563464138</v>
      </c>
      <c r="D35" s="22">
        <f t="shared" si="2"/>
        <v>13490.386200000004</v>
      </c>
      <c r="E35" s="22">
        <v>4507.3</v>
      </c>
      <c r="F35" s="22">
        <v>299.30082754642473</v>
      </c>
      <c r="G35" s="15">
        <f t="shared" si="4"/>
        <v>6.4347785019363446</v>
      </c>
      <c r="H35" s="13"/>
      <c r="I35" s="13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3"/>
      <c r="U35" s="13"/>
      <c r="V35" s="13"/>
      <c r="W35" s="13"/>
      <c r="X35" s="13"/>
    </row>
    <row r="36" spans="1:24" s="10" customFormat="1" ht="18.600000000000001" customHeight="1">
      <c r="A36" s="5">
        <v>44287</v>
      </c>
      <c r="B36" s="21">
        <f t="shared" si="0"/>
        <v>18845.175836483282</v>
      </c>
      <c r="C36" s="15">
        <f t="shared" si="1"/>
        <v>-7.786536048722521</v>
      </c>
      <c r="D36" s="22">
        <f t="shared" si="2"/>
        <v>13461.109100000009</v>
      </c>
      <c r="E36" s="22">
        <v>4517.1000000000004</v>
      </c>
      <c r="F36" s="22">
        <v>298.00334506652513</v>
      </c>
      <c r="G36" s="15">
        <f t="shared" si="4"/>
        <v>13.529204785362413</v>
      </c>
      <c r="H36" s="13"/>
      <c r="I36" s="13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3"/>
      <c r="U36" s="13"/>
      <c r="V36" s="13"/>
      <c r="W36" s="13"/>
      <c r="X36" s="13"/>
    </row>
    <row r="37" spans="1:24" s="10" customFormat="1" ht="18.600000000000001" customHeight="1">
      <c r="A37" s="5">
        <v>44256</v>
      </c>
      <c r="B37" s="21">
        <f t="shared" si="0"/>
        <v>20436.46885062299</v>
      </c>
      <c r="C37" s="15">
        <f t="shared" si="1"/>
        <v>11.598563608327805</v>
      </c>
      <c r="D37" s="22">
        <f t="shared" si="2"/>
        <v>14597.769700000003</v>
      </c>
      <c r="E37" s="22">
        <v>4952.8999999999996</v>
      </c>
      <c r="F37" s="22">
        <v>294.73176724747123</v>
      </c>
      <c r="G37" s="15">
        <f t="shared" si="4"/>
        <v>27.193117616846418</v>
      </c>
      <c r="H37" s="13"/>
      <c r="I37" s="13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3"/>
      <c r="U37" s="13"/>
      <c r="V37" s="13"/>
      <c r="W37" s="13"/>
      <c r="X37" s="13"/>
    </row>
    <row r="38" spans="1:24" s="10" customFormat="1" ht="18.600000000000001" customHeight="1">
      <c r="A38" s="5">
        <v>44228</v>
      </c>
      <c r="B38" s="21">
        <f t="shared" si="0"/>
        <v>18312.48377205633</v>
      </c>
      <c r="C38" s="15">
        <f t="shared" si="1"/>
        <v>-8.2660862178806518</v>
      </c>
      <c r="D38" s="22">
        <f t="shared" si="2"/>
        <v>13080.607158379838</v>
      </c>
      <c r="E38" s="22">
        <v>4492.54</v>
      </c>
      <c r="F38" s="22">
        <v>291.16284236489469</v>
      </c>
      <c r="G38" s="15">
        <f t="shared" si="4"/>
        <v>12.652019318050733</v>
      </c>
      <c r="H38" s="13"/>
      <c r="I38" s="13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3"/>
      <c r="U38" s="13"/>
      <c r="V38" s="13"/>
      <c r="W38" s="13"/>
      <c r="X38" s="13"/>
    </row>
    <row r="39" spans="1:24" s="10" customFormat="1" ht="18.600000000000001" customHeight="1">
      <c r="A39" s="5">
        <v>44197</v>
      </c>
      <c r="B39" s="21">
        <f t="shared" si="0"/>
        <v>19962.610355370856</v>
      </c>
      <c r="C39" s="15">
        <f t="shared" si="1"/>
        <v>-15.509820089227647</v>
      </c>
      <c r="D39" s="22">
        <f t="shared" si="2"/>
        <v>14259.292576841404</v>
      </c>
      <c r="E39" s="22">
        <v>4897.3599999999997</v>
      </c>
      <c r="F39" s="22">
        <v>291.16284236489469</v>
      </c>
      <c r="G39" s="15">
        <f t="shared" si="4"/>
        <v>25.467168805882178</v>
      </c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3"/>
      <c r="U39" s="13"/>
      <c r="V39" s="13"/>
      <c r="W39" s="13"/>
      <c r="X39" s="13"/>
    </row>
    <row r="40" spans="1:24" s="10" customFormat="1" ht="18.600000000000001" customHeight="1">
      <c r="A40" s="5">
        <v>44166</v>
      </c>
      <c r="B40" s="21">
        <f t="shared" si="0"/>
        <v>23627.136758914225</v>
      </c>
      <c r="C40" s="15">
        <f t="shared" si="1"/>
        <v>20.202426812164838</v>
      </c>
      <c r="D40" s="22">
        <f t="shared" si="2"/>
        <v>16876.863786892431</v>
      </c>
      <c r="E40" s="22">
        <v>5646.7</v>
      </c>
      <c r="F40" s="22">
        <v>298.88012090056901</v>
      </c>
      <c r="G40" s="15">
        <f t="shared" si="4"/>
        <v>11.118326544266676</v>
      </c>
      <c r="H40" s="1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3"/>
      <c r="U40" s="13"/>
      <c r="V40" s="13"/>
      <c r="W40" s="13"/>
      <c r="X40" s="13"/>
    </row>
    <row r="41" spans="1:24" s="10" customFormat="1" ht="18.600000000000001" customHeight="1">
      <c r="A41" s="5">
        <v>44136</v>
      </c>
      <c r="B41" s="21">
        <f t="shared" si="0"/>
        <v>19656.122913254767</v>
      </c>
      <c r="C41" s="15">
        <f t="shared" si="1"/>
        <v>18.018500381089911</v>
      </c>
      <c r="D41" s="22">
        <f t="shared" si="2"/>
        <v>14040.36859693788</v>
      </c>
      <c r="E41" s="22">
        <v>4701.3999999999996</v>
      </c>
      <c r="F41" s="22">
        <v>298.642289465646</v>
      </c>
      <c r="G41" s="15">
        <f t="shared" si="4"/>
        <v>8.7003768698989514</v>
      </c>
      <c r="H41" s="13"/>
      <c r="I41" s="13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3"/>
      <c r="U41" s="13"/>
      <c r="V41" s="13"/>
      <c r="W41" s="13"/>
      <c r="X41" s="13"/>
    </row>
    <row r="42" spans="1:24" s="10" customFormat="1" ht="18.600000000000001" customHeight="1">
      <c r="A42" s="5">
        <v>44105</v>
      </c>
      <c r="B42" s="21">
        <f t="shared" si="0"/>
        <v>16655.120044555544</v>
      </c>
      <c r="C42" s="15">
        <f t="shared" si="1"/>
        <v>-5.9780456113244274</v>
      </c>
      <c r="D42" s="22">
        <f t="shared" si="2"/>
        <v>11896.752247826027</v>
      </c>
      <c r="E42" s="22">
        <v>3991</v>
      </c>
      <c r="F42" s="22">
        <v>298.08950758772301</v>
      </c>
      <c r="G42" s="15">
        <f t="shared" si="4"/>
        <v>0.54162992820254718</v>
      </c>
      <c r="H42" s="13"/>
      <c r="I42" s="13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3"/>
      <c r="U42" s="13"/>
      <c r="V42" s="13"/>
      <c r="W42" s="13"/>
      <c r="X42" s="13"/>
    </row>
    <row r="43" spans="1:24" s="10" customFormat="1" ht="18.600000000000001" customHeight="1">
      <c r="A43" s="5">
        <v>44075</v>
      </c>
      <c r="B43" s="21">
        <f t="shared" si="0"/>
        <v>17714.075561230369</v>
      </c>
      <c r="C43" s="15">
        <f t="shared" si="1"/>
        <v>-16.364047445925145</v>
      </c>
      <c r="D43" s="22">
        <f t="shared" si="2"/>
        <v>12653.164173386855</v>
      </c>
      <c r="E43" s="22">
        <v>4223.3</v>
      </c>
      <c r="F43" s="22">
        <v>299.60372631323497</v>
      </c>
      <c r="G43" s="15">
        <f t="shared" si="4"/>
        <v>1.7760748023905926</v>
      </c>
      <c r="H43" s="13"/>
      <c r="I43" s="13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3"/>
      <c r="U43" s="13"/>
      <c r="V43" s="13"/>
      <c r="W43" s="13"/>
      <c r="X43" s="13"/>
    </row>
    <row r="44" spans="1:24" s="10" customFormat="1" ht="18.600000000000001" customHeight="1">
      <c r="A44" s="5">
        <v>44044</v>
      </c>
      <c r="B44" s="21">
        <f t="shared" si="0"/>
        <v>21179.97705565358</v>
      </c>
      <c r="C44" s="15">
        <f t="shared" si="1"/>
        <v>10.191663777619679</v>
      </c>
      <c r="D44" s="22">
        <f t="shared" si="2"/>
        <v>15128.857610853354</v>
      </c>
      <c r="E44" s="22">
        <v>5090.3999999999996</v>
      </c>
      <c r="F44" s="22">
        <v>297.20370915553502</v>
      </c>
      <c r="G44" s="15">
        <f t="shared" si="4"/>
        <v>7.6535899333826762</v>
      </c>
      <c r="H44" s="13"/>
      <c r="I44" s="13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3"/>
      <c r="U44" s="13"/>
      <c r="V44" s="13"/>
      <c r="W44" s="13"/>
      <c r="X44" s="13"/>
    </row>
    <row r="45" spans="1:24" s="10" customFormat="1" ht="18.600000000000001" customHeight="1">
      <c r="A45" s="5">
        <v>44013</v>
      </c>
      <c r="B45" s="21">
        <f t="shared" si="0"/>
        <v>19221.033905429886</v>
      </c>
      <c r="C45" s="15">
        <f t="shared" si="1"/>
        <v>6.4760207039383735</v>
      </c>
      <c r="D45" s="22">
        <f t="shared" si="2"/>
        <v>13729.584518648568</v>
      </c>
      <c r="E45" s="22">
        <v>4599.5</v>
      </c>
      <c r="F45" s="22">
        <v>298.50167450045802</v>
      </c>
      <c r="G45" s="15">
        <f t="shared" si="4"/>
        <v>0.81095890410958216</v>
      </c>
      <c r="H45" s="13"/>
      <c r="I45" s="13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3"/>
      <c r="U45" s="13"/>
      <c r="V45" s="13"/>
      <c r="W45" s="13"/>
      <c r="X45" s="13"/>
    </row>
    <row r="46" spans="1:24" s="10" customFormat="1" ht="18.600000000000001" customHeight="1">
      <c r="A46" s="5">
        <v>43983</v>
      </c>
      <c r="B46" s="21">
        <f t="shared" si="0"/>
        <v>18051.983703330614</v>
      </c>
      <c r="C46" s="15">
        <f t="shared" si="1"/>
        <v>1.4929901923406521</v>
      </c>
      <c r="D46" s="22">
        <f t="shared" si="2"/>
        <v>12894.531959289057</v>
      </c>
      <c r="E46" s="22">
        <v>4323.3999999999996</v>
      </c>
      <c r="F46" s="22">
        <v>298.24980245383398</v>
      </c>
      <c r="G46" s="15">
        <f t="shared" si="4"/>
        <v>6.700560231002739</v>
      </c>
      <c r="H46" s="13"/>
      <c r="I46" s="13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3"/>
      <c r="U46" s="13"/>
      <c r="V46" s="13"/>
      <c r="W46" s="13"/>
      <c r="X46" s="13"/>
    </row>
    <row r="47" spans="1:24" s="10" customFormat="1" ht="18.600000000000001" customHeight="1">
      <c r="A47" s="5">
        <v>43952</v>
      </c>
      <c r="B47" s="21">
        <f t="shared" si="0"/>
        <v>17786.433988317884</v>
      </c>
      <c r="C47" s="15">
        <f t="shared" si="1"/>
        <v>6.8272373793447594</v>
      </c>
      <c r="D47" s="22">
        <f t="shared" si="2"/>
        <v>12704.849797855464</v>
      </c>
      <c r="E47" s="22">
        <v>4234.8</v>
      </c>
      <c r="F47" s="22">
        <v>300.01062146631398</v>
      </c>
      <c r="G47" s="15">
        <f t="shared" si="4"/>
        <v>10.551871769435595</v>
      </c>
      <c r="H47" s="13"/>
      <c r="I47" s="13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3"/>
      <c r="U47" s="13"/>
      <c r="V47" s="13"/>
      <c r="W47" s="13"/>
      <c r="X47" s="13"/>
    </row>
    <row r="48" spans="1:24" s="10" customFormat="1" ht="18.600000000000001" customHeight="1">
      <c r="A48" s="5">
        <v>43922</v>
      </c>
      <c r="B48" s="21">
        <f t="shared" si="0"/>
        <v>16649.7182035683</v>
      </c>
      <c r="C48" s="15">
        <f t="shared" si="1"/>
        <v>2.1058021203866293</v>
      </c>
      <c r="D48" s="22">
        <f t="shared" si="2"/>
        <v>11892.893712808836</v>
      </c>
      <c r="E48" s="22">
        <v>3978.8</v>
      </c>
      <c r="F48" s="22">
        <v>298.90654752208798</v>
      </c>
      <c r="G48" s="15">
        <f t="shared" si="4"/>
        <v>2.3827903864958255</v>
      </c>
      <c r="H48" s="13"/>
      <c r="I48" s="13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3"/>
      <c r="U48" s="13"/>
      <c r="V48" s="13"/>
      <c r="W48" s="13"/>
      <c r="X48" s="13"/>
    </row>
    <row r="49" spans="1:24" s="10" customFormat="1" ht="18.600000000000001" customHeight="1">
      <c r="A49" s="5">
        <v>43891</v>
      </c>
      <c r="B49" s="21">
        <f t="shared" si="0"/>
        <v>16306.338971743886</v>
      </c>
      <c r="C49" s="15">
        <f t="shared" si="1"/>
        <v>-1.8372337090136637</v>
      </c>
      <c r="D49" s="22">
        <f t="shared" si="2"/>
        <v>11647.617927516658</v>
      </c>
      <c r="E49" s="22">
        <v>3894</v>
      </c>
      <c r="F49" s="22">
        <v>299.117050013268</v>
      </c>
      <c r="G49" s="15">
        <f t="shared" si="4"/>
        <v>-6.3874798663365091</v>
      </c>
      <c r="H49" s="13"/>
      <c r="I49" s="13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3"/>
      <c r="U49" s="13"/>
      <c r="V49" s="13"/>
      <c r="W49" s="13"/>
      <c r="X49" s="13"/>
    </row>
    <row r="50" spans="1:24" s="10" customFormat="1" ht="18.600000000000001" customHeight="1">
      <c r="A50" s="5">
        <v>43862</v>
      </c>
      <c r="B50" s="21">
        <f t="shared" si="0"/>
        <v>16611.53163044183</v>
      </c>
      <c r="C50" s="15">
        <f t="shared" si="1"/>
        <v>1.769359189604143</v>
      </c>
      <c r="D50" s="22">
        <f t="shared" si="2"/>
        <v>11865.617043624599</v>
      </c>
      <c r="E50" s="22">
        <v>3987.98</v>
      </c>
      <c r="F50" s="22">
        <v>297.53451731514701</v>
      </c>
      <c r="G50" s="15">
        <f t="shared" si="4"/>
        <v>-0.60811787517632832</v>
      </c>
      <c r="H50" s="13"/>
      <c r="I50" s="13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3"/>
      <c r="U50" s="13"/>
      <c r="V50" s="13"/>
      <c r="W50" s="13"/>
      <c r="X50" s="13"/>
    </row>
    <row r="51" spans="1:24" s="10" customFormat="1" ht="18.600000000000001" customHeight="1">
      <c r="A51" s="5">
        <v>43831</v>
      </c>
      <c r="B51" s="21">
        <f t="shared" si="0"/>
        <v>16322.724013121935</v>
      </c>
      <c r="C51" s="15">
        <f>(B51-B52)/B52*100</f>
        <v>-23.535891492419236</v>
      </c>
      <c r="D51" s="22">
        <f t="shared" si="2"/>
        <v>11659.321762572999</v>
      </c>
      <c r="E51" s="22">
        <v>3903.3</v>
      </c>
      <c r="F51" s="22">
        <v>298.70421854771598</v>
      </c>
      <c r="G51" s="15">
        <f t="shared" si="4"/>
        <v>-11.576414940466472</v>
      </c>
      <c r="H51" s="13"/>
      <c r="I51" s="13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3"/>
      <c r="U51" s="13"/>
      <c r="V51" s="13"/>
      <c r="W51" s="13"/>
      <c r="X51" s="13"/>
    </row>
    <row r="52" spans="1:24" s="10" customFormat="1" ht="18.600000000000001" customHeight="1">
      <c r="A52" s="5">
        <v>43800</v>
      </c>
      <c r="B52" s="21">
        <f t="shared" si="0"/>
        <v>21346.909460801045</v>
      </c>
      <c r="C52" s="15">
        <f t="shared" si="1"/>
        <v>18.107721901043337</v>
      </c>
      <c r="D52" s="22">
        <f t="shared" si="2"/>
        <v>15248.097427850187</v>
      </c>
      <c r="E52" s="22">
        <v>5081.7</v>
      </c>
      <c r="F52" s="22">
        <v>300.05898474625002</v>
      </c>
      <c r="G52" s="15">
        <f t="shared" si="4"/>
        <v>6.4029816369689518</v>
      </c>
      <c r="H52" s="13"/>
      <c r="I52" s="13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3"/>
      <c r="U52" s="13"/>
      <c r="V52" s="13"/>
      <c r="W52" s="13"/>
      <c r="X52" s="13"/>
    </row>
    <row r="53" spans="1:24" s="10" customFormat="1" ht="18.600000000000001" customHeight="1">
      <c r="A53" s="5">
        <v>43770</v>
      </c>
      <c r="B53" s="21">
        <f t="shared" si="0"/>
        <v>18074.101436556852</v>
      </c>
      <c r="C53" s="15">
        <f t="shared" si="1"/>
        <v>8.8767865429211277</v>
      </c>
      <c r="D53" s="22">
        <f t="shared" si="2"/>
        <v>12910.330656132559</v>
      </c>
      <c r="E53" s="22">
        <v>4325.1000000000004</v>
      </c>
      <c r="F53" s="22">
        <v>298.49785337061701</v>
      </c>
      <c r="G53" s="15">
        <f t="shared" si="4"/>
        <v>6.7741378033426392</v>
      </c>
      <c r="H53" s="13"/>
      <c r="I53" s="13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3"/>
      <c r="U53" s="13"/>
      <c r="V53" s="13"/>
      <c r="W53" s="13"/>
      <c r="X53" s="13"/>
    </row>
    <row r="54" spans="1:24" s="10" customFormat="1" ht="18.600000000000001" customHeight="1">
      <c r="A54" s="5">
        <v>43739</v>
      </c>
      <c r="B54" s="21">
        <f t="shared" si="0"/>
        <v>16600.509631528963</v>
      </c>
      <c r="C54" s="15">
        <f t="shared" si="1"/>
        <v>-5.65473629280896</v>
      </c>
      <c r="D54" s="22">
        <f t="shared" si="2"/>
        <v>11857.744029801139</v>
      </c>
      <c r="E54" s="22">
        <v>3969.5</v>
      </c>
      <c r="F54" s="22">
        <v>298.72135104675999</v>
      </c>
      <c r="G54" s="15">
        <f t="shared" si="4"/>
        <v>9.3706948806965293</v>
      </c>
      <c r="H54" s="13"/>
      <c r="I54" s="13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3"/>
      <c r="U54" s="13"/>
      <c r="V54" s="13"/>
      <c r="W54" s="13"/>
      <c r="X54" s="13"/>
    </row>
    <row r="55" spans="1:24" s="10" customFormat="1" ht="18.600000000000001" customHeight="1">
      <c r="A55" s="5">
        <v>43709</v>
      </c>
      <c r="B55" s="21">
        <f t="shared" si="0"/>
        <v>17595.488081998614</v>
      </c>
      <c r="C55" s="15">
        <f t="shared" si="1"/>
        <v>-11.568470266371337</v>
      </c>
      <c r="D55" s="22">
        <f t="shared" si="2"/>
        <v>12568.45713697161</v>
      </c>
      <c r="E55" s="22">
        <v>4149.6000000000004</v>
      </c>
      <c r="F55" s="22">
        <v>302.88358244099697</v>
      </c>
      <c r="G55" s="15">
        <f t="shared" si="4"/>
        <v>9.5661817125656903</v>
      </c>
      <c r="H55" s="13"/>
      <c r="I55" s="13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3"/>
      <c r="U55" s="13"/>
      <c r="V55" s="13"/>
      <c r="W55" s="13"/>
      <c r="X55" s="13"/>
    </row>
    <row r="56" spans="1:24" s="10" customFormat="1" ht="18.600000000000001" customHeight="1">
      <c r="A56" s="5">
        <v>43678</v>
      </c>
      <c r="B56" s="21">
        <f t="shared" si="0"/>
        <v>19897.301488506782</v>
      </c>
      <c r="C56" s="15">
        <f t="shared" si="1"/>
        <v>3.5718378710286722</v>
      </c>
      <c r="D56" s="22">
        <f t="shared" si="2"/>
        <v>14212.642453240396</v>
      </c>
      <c r="E56" s="22">
        <v>4728.5</v>
      </c>
      <c r="F56" s="22">
        <v>300.57401825611498</v>
      </c>
      <c r="G56" s="15">
        <f t="shared" si="4"/>
        <v>2.7555034009170587</v>
      </c>
      <c r="H56" s="13"/>
      <c r="I56" s="13"/>
      <c r="J56" s="12"/>
      <c r="K56" s="12"/>
      <c r="L56" s="12"/>
      <c r="M56" s="12"/>
      <c r="N56" s="12"/>
      <c r="O56" s="12"/>
      <c r="P56" s="12"/>
      <c r="Q56" s="12"/>
      <c r="R56" s="12"/>
      <c r="S56" s="13"/>
      <c r="T56" s="13"/>
      <c r="U56" s="13"/>
      <c r="V56" s="13"/>
      <c r="W56" s="13"/>
      <c r="X56" s="13"/>
    </row>
    <row r="57" spans="1:24" s="10" customFormat="1" ht="18.600000000000001" customHeight="1">
      <c r="A57" s="5">
        <v>43647</v>
      </c>
      <c r="B57" s="21">
        <f t="shared" si="0"/>
        <v>19211.111724485963</v>
      </c>
      <c r="C57" s="15">
        <f t="shared" si="1"/>
        <v>12.705487625710052</v>
      </c>
      <c r="D57" s="22">
        <f t="shared" si="2"/>
        <v>13722.497104800324</v>
      </c>
      <c r="E57" s="22">
        <v>4562.5</v>
      </c>
      <c r="F57" s="22">
        <v>300.76705983123998</v>
      </c>
      <c r="G57" s="15">
        <f t="shared" si="4"/>
        <v>0.60861319985006102</v>
      </c>
      <c r="H57" s="13"/>
      <c r="I57" s="13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3"/>
      <c r="U57" s="13"/>
      <c r="V57" s="13"/>
      <c r="W57" s="13"/>
      <c r="X57" s="13"/>
    </row>
    <row r="58" spans="1:24" s="10" customFormat="1" ht="18.600000000000001" customHeight="1">
      <c r="A58" s="5">
        <v>43617</v>
      </c>
      <c r="B58" s="21">
        <f t="shared" si="0"/>
        <v>17045.409348908739</v>
      </c>
      <c r="C58" s="15">
        <f t="shared" si="1"/>
        <v>4.8646102738445949</v>
      </c>
      <c r="D58" s="22">
        <f t="shared" si="2"/>
        <v>12175.535897925514</v>
      </c>
      <c r="E58" s="22">
        <v>4051.9</v>
      </c>
      <c r="F58" s="22">
        <v>300.48954559405502</v>
      </c>
      <c r="G58" s="15">
        <f t="shared" si="4"/>
        <v>2.8296619632524722</v>
      </c>
      <c r="H58" s="13"/>
      <c r="I58" s="13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3"/>
      <c r="U58" s="13"/>
      <c r="V58" s="13"/>
      <c r="W58" s="13"/>
      <c r="X58" s="13"/>
    </row>
    <row r="59" spans="1:24" s="10" customFormat="1" ht="18.600000000000001" customHeight="1">
      <c r="A59" s="5">
        <v>43586</v>
      </c>
      <c r="B59" s="21">
        <f t="shared" si="0"/>
        <v>16254.682398948673</v>
      </c>
      <c r="C59" s="15">
        <f t="shared" si="1"/>
        <v>-0.96881879157797013</v>
      </c>
      <c r="D59" s="22">
        <f t="shared" si="2"/>
        <v>11610.719637569038</v>
      </c>
      <c r="E59" s="22">
        <v>3830.6</v>
      </c>
      <c r="F59" s="22">
        <v>303.10446503339</v>
      </c>
      <c r="G59" s="15">
        <f t="shared" si="4"/>
        <v>-2.317990564834882</v>
      </c>
      <c r="H59" s="13"/>
      <c r="I59" s="13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3"/>
      <c r="U59" s="13"/>
      <c r="V59" s="13"/>
      <c r="W59" s="13"/>
      <c r="X59" s="13"/>
    </row>
    <row r="60" spans="1:24" s="10" customFormat="1" ht="18.600000000000001" customHeight="1">
      <c r="A60" s="5">
        <v>43556</v>
      </c>
      <c r="B60" s="21">
        <f t="shared" si="0"/>
        <v>16413.701422725539</v>
      </c>
      <c r="C60" s="15">
        <f t="shared" si="1"/>
        <v>-6.7098605182019533</v>
      </c>
      <c r="D60" s="22">
        <f t="shared" si="2"/>
        <v>11724.306926252853</v>
      </c>
      <c r="E60" s="22">
        <v>3886.2</v>
      </c>
      <c r="F60" s="22">
        <v>301.69077572571803</v>
      </c>
      <c r="G60" s="15">
        <f t="shared" si="4"/>
        <v>2.6818506090311001</v>
      </c>
      <c r="H60" s="13"/>
      <c r="I60" s="13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3"/>
      <c r="U60" s="13"/>
      <c r="V60" s="13"/>
      <c r="W60" s="13"/>
      <c r="X60" s="13"/>
    </row>
    <row r="61" spans="1:24" s="10" customFormat="1" ht="18.600000000000001" customHeight="1">
      <c r="A61" s="5">
        <v>43525</v>
      </c>
      <c r="B61" s="21">
        <f t="shared" si="0"/>
        <v>17594.251132969992</v>
      </c>
      <c r="C61" s="15">
        <f t="shared" si="1"/>
        <v>3.9269065026167422</v>
      </c>
      <c r="D61" s="22">
        <f t="shared" si="2"/>
        <v>12567.573584280466</v>
      </c>
      <c r="E61" s="22">
        <v>4159.7</v>
      </c>
      <c r="F61" s="22">
        <v>302.12692223671098</v>
      </c>
      <c r="G61" s="15">
        <f t="shared" si="4"/>
        <v>3.542091900233979</v>
      </c>
      <c r="H61" s="13"/>
      <c r="I61" s="13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3"/>
      <c r="U61" s="13"/>
      <c r="V61" s="13"/>
      <c r="W61" s="13"/>
      <c r="X61" s="13"/>
    </row>
    <row r="62" spans="1:24" s="10" customFormat="1" ht="18.600000000000001" customHeight="1">
      <c r="A62" s="5">
        <v>43497</v>
      </c>
      <c r="B62" s="21">
        <f t="shared" si="0"/>
        <v>16929.447556034964</v>
      </c>
      <c r="C62" s="15">
        <f t="shared" si="1"/>
        <v>-9.0581764010474153</v>
      </c>
      <c r="D62" s="22">
        <f t="shared" si="2"/>
        <v>12092.704389275776</v>
      </c>
      <c r="E62" s="22">
        <v>4012.38</v>
      </c>
      <c r="F62" s="22">
        <v>301.38482370253502</v>
      </c>
      <c r="G62" s="15">
        <f t="shared" si="4"/>
        <v>2.9517568392801286</v>
      </c>
      <c r="H62" s="13"/>
      <c r="I62" s="13"/>
      <c r="J62" s="12"/>
      <c r="K62" s="12"/>
      <c r="L62" s="12"/>
      <c r="M62" s="12"/>
      <c r="N62" s="12"/>
      <c r="O62" s="12"/>
      <c r="P62" s="12"/>
      <c r="Q62" s="12"/>
      <c r="R62" s="12"/>
      <c r="S62" s="13"/>
      <c r="T62" s="13"/>
      <c r="U62" s="13"/>
      <c r="V62" s="13"/>
      <c r="W62" s="13"/>
      <c r="X62" s="13"/>
    </row>
    <row r="63" spans="1:24" s="10" customFormat="1" ht="18.600000000000001" customHeight="1">
      <c r="A63" s="5">
        <v>43466</v>
      </c>
      <c r="B63" s="21">
        <f t="shared" si="0"/>
        <v>18615.689554118362</v>
      </c>
      <c r="C63" s="15">
        <f>(B63-B64)/B64*100</f>
        <v>-7.544047857745757</v>
      </c>
      <c r="D63" s="22">
        <f t="shared" si="2"/>
        <v>13297.187048506747</v>
      </c>
      <c r="E63" s="22">
        <v>4414.32</v>
      </c>
      <c r="F63" s="22">
        <v>301.22843492331202</v>
      </c>
      <c r="G63" s="15">
        <f t="shared" si="4"/>
        <v>5.3748245471645806</v>
      </c>
      <c r="H63" s="13"/>
      <c r="I63" s="13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3"/>
      <c r="U63" s="13"/>
      <c r="V63" s="13"/>
      <c r="W63" s="13"/>
      <c r="X63" s="13"/>
    </row>
    <row r="64" spans="1:24" s="10" customFormat="1" ht="18.600000000000001" customHeight="1">
      <c r="A64" s="5">
        <v>43435</v>
      </c>
      <c r="B64" s="21">
        <f t="shared" si="0"/>
        <v>20134.657772466566</v>
      </c>
      <c r="C64" s="15">
        <f t="shared" si="1"/>
        <v>18.119030023357578</v>
      </c>
      <c r="D64" s="22">
        <f t="shared" si="2"/>
        <v>14382.186046872868</v>
      </c>
      <c r="E64" s="22">
        <v>4775.8999999999996</v>
      </c>
      <c r="F64" s="22">
        <v>301.140854014382</v>
      </c>
      <c r="G64" s="15">
        <f t="shared" si="4"/>
        <v>8.1254244962644329</v>
      </c>
      <c r="H64" s="13"/>
      <c r="I64" s="13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3"/>
      <c r="U64" s="13"/>
      <c r="V64" s="13"/>
      <c r="W64" s="13"/>
      <c r="X64" s="13"/>
    </row>
    <row r="65" spans="1:24" s="10" customFormat="1" ht="18.600000000000001" customHeight="1">
      <c r="A65" s="5">
        <v>43405</v>
      </c>
      <c r="B65" s="21">
        <f t="shared" si="0"/>
        <v>17046.074428891785</v>
      </c>
      <c r="C65" s="15">
        <f t="shared" si="1"/>
        <v>10.981247595026716</v>
      </c>
      <c r="D65" s="22">
        <f t="shared" si="2"/>
        <v>12176.010964557403</v>
      </c>
      <c r="E65" s="22">
        <v>4050.7</v>
      </c>
      <c r="F65" s="22">
        <v>300.59029216079699</v>
      </c>
      <c r="G65" s="15">
        <f t="shared" si="4"/>
        <v>7.6655237487706973</v>
      </c>
      <c r="H65" s="13"/>
      <c r="I65" s="13"/>
      <c r="J65" s="12"/>
      <c r="K65" s="12"/>
      <c r="L65" s="12"/>
      <c r="M65" s="12"/>
      <c r="N65" s="12"/>
      <c r="O65" s="12"/>
      <c r="P65" s="12"/>
      <c r="Q65" s="12"/>
      <c r="R65" s="12"/>
      <c r="S65" s="13"/>
      <c r="T65" s="13"/>
      <c r="U65" s="13"/>
      <c r="V65" s="13"/>
      <c r="W65" s="13"/>
      <c r="X65" s="13"/>
    </row>
    <row r="66" spans="1:24" s="10" customFormat="1" ht="18.600000000000001" customHeight="1">
      <c r="A66" s="5">
        <v>43374</v>
      </c>
      <c r="B66" s="21">
        <f t="shared" si="0"/>
        <v>15359.418638987847</v>
      </c>
      <c r="C66" s="15">
        <f t="shared" si="1"/>
        <v>-3.8653155471814027</v>
      </c>
      <c r="D66" s="22">
        <f t="shared" si="2"/>
        <v>10971.23273382902</v>
      </c>
      <c r="E66" s="22">
        <v>3629.4</v>
      </c>
      <c r="F66" s="22">
        <v>302.287781281452</v>
      </c>
      <c r="G66" s="15">
        <f t="shared" si="4"/>
        <v>4.4431654676259091</v>
      </c>
      <c r="H66" s="13"/>
      <c r="I66" s="13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3"/>
      <c r="V66" s="13"/>
      <c r="W66" s="13"/>
      <c r="X66" s="13"/>
    </row>
    <row r="67" spans="1:24" s="10" customFormat="1" ht="18.600000000000001" customHeight="1">
      <c r="A67" s="5">
        <v>43344</v>
      </c>
      <c r="B67" s="21">
        <f t="shared" si="0"/>
        <v>15976.979303995126</v>
      </c>
      <c r="C67" s="15">
        <f t="shared" si="1"/>
        <v>-17.570069297424435</v>
      </c>
      <c r="D67" s="22">
        <f t="shared" si="2"/>
        <v>11412.356316843719</v>
      </c>
      <c r="E67" s="22">
        <v>3787.3</v>
      </c>
      <c r="F67" s="22">
        <v>301.33225033252501</v>
      </c>
      <c r="G67" s="15">
        <f t="shared" si="4"/>
        <v>4.5349158156224201</v>
      </c>
      <c r="H67" s="13"/>
      <c r="I67" s="13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3"/>
      <c r="U67" s="13"/>
      <c r="V67" s="13"/>
      <c r="W67" s="13"/>
      <c r="X67" s="13"/>
    </row>
    <row r="68" spans="1:24" s="10" customFormat="1" ht="18.600000000000001" customHeight="1">
      <c r="A68" s="5">
        <v>43313</v>
      </c>
      <c r="B68" s="21">
        <f t="shared" si="0"/>
        <v>19382.497556189159</v>
      </c>
      <c r="C68" s="15">
        <f t="shared" ref="C68:C131" si="5">(B68-B69)/B69*100</f>
        <v>1.5867228336493047</v>
      </c>
      <c r="D68" s="22">
        <f t="shared" si="2"/>
        <v>13844.918004385918</v>
      </c>
      <c r="E68" s="22">
        <v>4601.7</v>
      </c>
      <c r="F68" s="22">
        <v>300.86528901027702</v>
      </c>
      <c r="G68" s="15">
        <f t="shared" si="4"/>
        <v>6.7679814385150694</v>
      </c>
      <c r="H68" s="13"/>
      <c r="I68" s="13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3"/>
      <c r="V68" s="13"/>
      <c r="W68" s="13"/>
      <c r="X68" s="13"/>
    </row>
    <row r="69" spans="1:24" s="10" customFormat="1" ht="18.600000000000001" customHeight="1">
      <c r="A69" s="5">
        <v>43282</v>
      </c>
      <c r="B69" s="21">
        <f t="shared" si="0"/>
        <v>19079.754731263911</v>
      </c>
      <c r="C69" s="15">
        <f t="shared" si="5"/>
        <v>14.571630068103417</v>
      </c>
      <c r="D69" s="22">
        <f t="shared" si="2"/>
        <v>13628.668804541812</v>
      </c>
      <c r="E69" s="22">
        <v>4534.8999999999996</v>
      </c>
      <c r="F69" s="22">
        <v>300.52854097205699</v>
      </c>
      <c r="G69" s="15">
        <f t="shared" si="4"/>
        <v>4.6354407014305377</v>
      </c>
      <c r="H69" s="13"/>
      <c r="I69" s="13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3"/>
      <c r="V69" s="13"/>
      <c r="W69" s="13"/>
      <c r="X69" s="13"/>
    </row>
    <row r="70" spans="1:24" s="10" customFormat="1" ht="18.600000000000001" customHeight="1">
      <c r="A70" s="5">
        <v>43252</v>
      </c>
      <c r="B70" s="21">
        <f t="shared" si="0"/>
        <v>16653.123220750691</v>
      </c>
      <c r="C70" s="15">
        <f t="shared" si="5"/>
        <v>0.38838846145269285</v>
      </c>
      <c r="D70" s="22">
        <f t="shared" si="2"/>
        <v>11895.32591658222</v>
      </c>
      <c r="E70" s="22">
        <v>3940.4</v>
      </c>
      <c r="F70" s="22">
        <v>301.88117745868999</v>
      </c>
      <c r="G70" s="15">
        <f t="shared" si="4"/>
        <v>6.2102425876010781</v>
      </c>
      <c r="H70" s="13"/>
      <c r="I70" s="13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3"/>
      <c r="V70" s="13"/>
      <c r="W70" s="13"/>
      <c r="X70" s="13"/>
    </row>
    <row r="71" spans="1:24" s="10" customFormat="1" ht="18.600000000000001" customHeight="1">
      <c r="A71" s="5">
        <v>43221</v>
      </c>
      <c r="B71" s="21">
        <f t="shared" si="0"/>
        <v>16588.694644844494</v>
      </c>
      <c r="C71" s="15">
        <f t="shared" si="5"/>
        <v>3.7450185839925814</v>
      </c>
      <c r="D71" s="22">
        <f t="shared" si="2"/>
        <v>11849.304584812422</v>
      </c>
      <c r="E71" s="22">
        <v>3921.5</v>
      </c>
      <c r="F71" s="22">
        <v>302.16255475742503</v>
      </c>
      <c r="G71" s="15">
        <f t="shared" si="4"/>
        <v>10.371517027863785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4" s="10" customFormat="1" ht="18.600000000000001" customHeight="1">
      <c r="A72" s="5">
        <v>43191</v>
      </c>
      <c r="B72" s="21">
        <f t="shared" si="0"/>
        <v>15989.871004181457</v>
      </c>
      <c r="C72" s="15">
        <f t="shared" si="5"/>
        <v>-5.4217052743231067</v>
      </c>
      <c r="D72" s="22">
        <f t="shared" si="2"/>
        <v>11421.564858286816</v>
      </c>
      <c r="E72" s="22">
        <v>3784.7</v>
      </c>
      <c r="F72" s="22">
        <v>301.78256818999699</v>
      </c>
      <c r="G72" s="15">
        <f t="shared" si="4"/>
        <v>7.4649327048668113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4" s="10" customFormat="1" ht="18.600000000000001" customHeight="1">
      <c r="A73" s="5">
        <v>43160</v>
      </c>
      <c r="B73" s="21">
        <f t="shared" si="0"/>
        <v>16906.491125220506</v>
      </c>
      <c r="C73" s="15">
        <f t="shared" si="5"/>
        <v>2.9582424015329423</v>
      </c>
      <c r="D73" s="22">
        <f t="shared" si="2"/>
        <v>12076.306610745009</v>
      </c>
      <c r="E73" s="22">
        <v>4017.4</v>
      </c>
      <c r="F73" s="22">
        <v>300.60005502924798</v>
      </c>
      <c r="G73" s="15">
        <f t="shared" si="4"/>
        <v>1.4290042415673554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4" s="10" customFormat="1" ht="18.600000000000001" customHeight="1">
      <c r="A74" s="5">
        <v>43132</v>
      </c>
      <c r="B74" s="21">
        <f t="shared" ref="B74:B137" si="6">D74/0.7143</f>
        <v>16420.726238979372</v>
      </c>
      <c r="C74" s="15">
        <f t="shared" si="5"/>
        <v>-7.6152697031589609</v>
      </c>
      <c r="D74" s="22">
        <f t="shared" ref="D74:D137" si="7">E74*F74*10^(-2)</f>
        <v>11729.324752502967</v>
      </c>
      <c r="E74" s="22">
        <v>3897.34</v>
      </c>
      <c r="F74" s="22">
        <v>300.957184964693</v>
      </c>
      <c r="G74" s="15">
        <f t="shared" si="4"/>
        <v>10.760162786467809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4" s="10" customFormat="1" ht="18.600000000000001" customHeight="1">
      <c r="A75" s="5">
        <v>43101</v>
      </c>
      <c r="B75" s="21">
        <f t="shared" si="6"/>
        <v>17774.286060280738</v>
      </c>
      <c r="C75" s="15">
        <f>(B75-B76)/B76*100</f>
        <v>-4.4055127974597017</v>
      </c>
      <c r="D75" s="22">
        <f t="shared" si="7"/>
        <v>12696.172532858533</v>
      </c>
      <c r="E75" s="22">
        <v>4189.16</v>
      </c>
      <c r="F75" s="22">
        <v>303.07203670565298</v>
      </c>
      <c r="G75" s="15">
        <f t="shared" si="4"/>
        <v>11.375914582269854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4" s="10" customFormat="1" ht="18.600000000000001" customHeight="1">
      <c r="A76" s="5">
        <v>43070</v>
      </c>
      <c r="B76" s="21">
        <f t="shared" si="6"/>
        <v>18593.421629661098</v>
      </c>
      <c r="C76" s="15">
        <f t="shared" si="5"/>
        <v>17.09549118193258</v>
      </c>
      <c r="D76" s="22">
        <f t="shared" si="7"/>
        <v>13281.281070066922</v>
      </c>
      <c r="E76" s="22">
        <v>4417</v>
      </c>
      <c r="F76" s="22">
        <v>300.68555739341002</v>
      </c>
      <c r="G76" s="15">
        <f t="shared" ref="G76:G139" si="8">(E76/E88-1)*100</f>
        <v>4.2778223712167662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4" s="10" customFormat="1" ht="18.600000000000001" customHeight="1">
      <c r="A77" s="5">
        <v>43040</v>
      </c>
      <c r="B77" s="21">
        <f t="shared" si="6"/>
        <v>15878.853610829719</v>
      </c>
      <c r="C77" s="15">
        <f t="shared" si="5"/>
        <v>7.9667582922336182</v>
      </c>
      <c r="D77" s="22">
        <f t="shared" si="7"/>
        <v>11342.26513421567</v>
      </c>
      <c r="E77" s="22">
        <v>3762.3</v>
      </c>
      <c r="F77" s="22">
        <v>301.47157680715702</v>
      </c>
      <c r="G77" s="15">
        <f t="shared" si="8"/>
        <v>-0.91387937845667233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4" s="10" customFormat="1" ht="18.600000000000001" customHeight="1">
      <c r="A78" s="5">
        <v>43009</v>
      </c>
      <c r="B78" s="21">
        <f t="shared" si="6"/>
        <v>14707.16900460272</v>
      </c>
      <c r="C78" s="15">
        <f t="shared" si="5"/>
        <v>-4.0897017949769996</v>
      </c>
      <c r="D78" s="22">
        <f t="shared" si="7"/>
        <v>10505.330819987723</v>
      </c>
      <c r="E78" s="22">
        <v>3475</v>
      </c>
      <c r="F78" s="22">
        <v>302.31167827302801</v>
      </c>
      <c r="G78" s="15">
        <f t="shared" si="8"/>
        <v>-2.2503516174402272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4" s="10" customFormat="1" ht="18.600000000000001" customHeight="1">
      <c r="A79" s="5">
        <v>42979</v>
      </c>
      <c r="B79" s="21">
        <f t="shared" si="6"/>
        <v>15334.295982652338</v>
      </c>
      <c r="C79" s="15">
        <f t="shared" si="5"/>
        <v>-15.972569160994682</v>
      </c>
      <c r="D79" s="22">
        <f t="shared" si="7"/>
        <v>10953.287620408566</v>
      </c>
      <c r="E79" s="22">
        <v>3623</v>
      </c>
      <c r="F79" s="22">
        <v>302.32645929915998</v>
      </c>
      <c r="G79" s="15">
        <f t="shared" si="8"/>
        <v>0.30454042081948796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4" s="10" customFormat="1" ht="18.600000000000001" customHeight="1">
      <c r="A80" s="5">
        <v>42948</v>
      </c>
      <c r="B80" s="21">
        <f t="shared" si="6"/>
        <v>18249.154864716151</v>
      </c>
      <c r="C80" s="15">
        <f t="shared" si="5"/>
        <v>-0.78806636739462299</v>
      </c>
      <c r="D80" s="22">
        <f t="shared" si="7"/>
        <v>13035.371319866746</v>
      </c>
      <c r="E80" s="22">
        <v>4310</v>
      </c>
      <c r="F80" s="22">
        <v>302.44481020572499</v>
      </c>
      <c r="G80" s="15">
        <f t="shared" si="8"/>
        <v>4.1565973900435038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s="10" customFormat="1" ht="18.600000000000001" customHeight="1">
      <c r="A81" s="5">
        <v>42917</v>
      </c>
      <c r="B81" s="21">
        <f t="shared" si="6"/>
        <v>18394.112680330505</v>
      </c>
      <c r="C81" s="15">
        <f t="shared" si="5"/>
        <v>17.795709860522578</v>
      </c>
      <c r="D81" s="22">
        <f t="shared" si="7"/>
        <v>13138.91468756008</v>
      </c>
      <c r="E81" s="22">
        <v>4334</v>
      </c>
      <c r="F81" s="22">
        <v>303.15908370004797</v>
      </c>
      <c r="G81" s="15">
        <f t="shared" si="8"/>
        <v>11.442530213422476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s="10" customFormat="1" ht="18.600000000000001" customHeight="1">
      <c r="A82" s="5">
        <v>42887</v>
      </c>
      <c r="B82" s="21">
        <f t="shared" si="6"/>
        <v>15615.26536247396</v>
      </c>
      <c r="C82" s="15">
        <f t="shared" si="5"/>
        <v>3.9877208520310292</v>
      </c>
      <c r="D82" s="22">
        <f t="shared" si="7"/>
        <v>11153.98404841515</v>
      </c>
      <c r="E82" s="22">
        <v>3710</v>
      </c>
      <c r="F82" s="22">
        <v>300.646470307686</v>
      </c>
      <c r="G82" s="15">
        <f t="shared" si="8"/>
        <v>7.3184842348857471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s="10" customFormat="1" ht="18.600000000000001" customHeight="1">
      <c r="A83" s="5">
        <v>42856</v>
      </c>
      <c r="B83" s="21">
        <f t="shared" si="6"/>
        <v>15016.451206478165</v>
      </c>
      <c r="C83" s="15">
        <f t="shared" si="5"/>
        <v>0.96540046425490145</v>
      </c>
      <c r="D83" s="22">
        <f t="shared" si="7"/>
        <v>10726.251096787353</v>
      </c>
      <c r="E83" s="22">
        <v>3553</v>
      </c>
      <c r="F83" s="22">
        <v>301.89279754538001</v>
      </c>
      <c r="G83" s="15">
        <f t="shared" si="8"/>
        <v>7.6666666666666661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s="10" customFormat="1" ht="18.600000000000001" customHeight="1">
      <c r="A84" s="5">
        <v>42826</v>
      </c>
      <c r="B84" s="21">
        <f t="shared" si="6"/>
        <v>14872.868465266461</v>
      </c>
      <c r="C84" s="15">
        <f t="shared" si="5"/>
        <v>-10.867364146495838</v>
      </c>
      <c r="D84" s="22">
        <f t="shared" si="7"/>
        <v>10623.689944739834</v>
      </c>
      <c r="E84" s="22">
        <v>3521.8</v>
      </c>
      <c r="F84" s="22">
        <v>301.655117972055</v>
      </c>
      <c r="G84" s="15">
        <f t="shared" si="8"/>
        <v>7.0781392520522957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s="10" customFormat="1" ht="18.600000000000001" customHeight="1">
      <c r="A85" s="5">
        <v>42795</v>
      </c>
      <c r="B85" s="21">
        <f t="shared" si="6"/>
        <v>16686.220846998265</v>
      </c>
      <c r="C85" s="15">
        <f t="shared" si="5"/>
        <v>12.467604703700557</v>
      </c>
      <c r="D85" s="22">
        <f t="shared" si="7"/>
        <v>11918.967551010863</v>
      </c>
      <c r="E85" s="22">
        <v>3960.8</v>
      </c>
      <c r="F85" s="22">
        <v>300.92323649290199</v>
      </c>
      <c r="G85" s="15">
        <f t="shared" si="8"/>
        <v>8.7561197283842809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s="10" customFormat="1" ht="18.600000000000001" customHeight="1">
      <c r="A86" s="5">
        <v>42767</v>
      </c>
      <c r="B86" s="21">
        <f t="shared" si="6"/>
        <v>14836.468591074416</v>
      </c>
      <c r="C86" s="15">
        <f t="shared" si="5"/>
        <v>-6.7041393500835227</v>
      </c>
      <c r="D86" s="22">
        <f t="shared" si="7"/>
        <v>10597.689514604455</v>
      </c>
      <c r="E86" s="22">
        <v>3518.72</v>
      </c>
      <c r="F86" s="22">
        <v>301.18024493578503</v>
      </c>
      <c r="G86" s="15">
        <f t="shared" si="8"/>
        <v>9.2776973770023261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s="10" customFormat="1" ht="18.600000000000001" customHeight="1">
      <c r="A87" s="5">
        <v>42736</v>
      </c>
      <c r="B87" s="21">
        <f t="shared" si="6"/>
        <v>15902.60113119788</v>
      </c>
      <c r="C87" s="15">
        <f>(B87-B88)/B88*100</f>
        <v>-11.067408821882321</v>
      </c>
      <c r="D87" s="22">
        <f t="shared" si="7"/>
        <v>11359.227988014647</v>
      </c>
      <c r="E87" s="22">
        <v>3761.28</v>
      </c>
      <c r="F87" s="22">
        <v>302.00431736043703</v>
      </c>
      <c r="G87" s="15">
        <f t="shared" si="8"/>
        <v>5.4903632569723415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s="10" customFormat="1" ht="18.600000000000001" customHeight="1">
      <c r="A88" s="5">
        <v>42705</v>
      </c>
      <c r="B88" s="21">
        <f t="shared" si="6"/>
        <v>17881.634753391507</v>
      </c>
      <c r="C88" s="15">
        <f t="shared" si="5"/>
        <v>11.631515239988451</v>
      </c>
      <c r="D88" s="22">
        <f t="shared" si="7"/>
        <v>12772.851704347555</v>
      </c>
      <c r="E88" s="22">
        <v>4235.8</v>
      </c>
      <c r="F88" s="22">
        <v>301.54520289786001</v>
      </c>
      <c r="G88" s="15">
        <f t="shared" si="8"/>
        <v>9.8495850622406742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s="10" customFormat="1" ht="18.600000000000001" customHeight="1">
      <c r="A89" s="5">
        <v>42675</v>
      </c>
      <c r="B89" s="21">
        <f t="shared" si="6"/>
        <v>16018.446685910412</v>
      </c>
      <c r="C89" s="15">
        <f t="shared" si="5"/>
        <v>6.7002734622852209</v>
      </c>
      <c r="D89" s="22">
        <f t="shared" si="7"/>
        <v>11441.976467745808</v>
      </c>
      <c r="E89" s="22">
        <v>3797</v>
      </c>
      <c r="F89" s="22">
        <v>301.342545897967</v>
      </c>
      <c r="G89" s="15">
        <f t="shared" si="8"/>
        <v>7.5089189648337884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s="10" customFormat="1" ht="18.600000000000001" customHeight="1">
      <c r="A90" s="5">
        <v>42644</v>
      </c>
      <c r="B90" s="21">
        <f t="shared" si="6"/>
        <v>15012.563853992715</v>
      </c>
      <c r="C90" s="15">
        <f t="shared" si="5"/>
        <v>-1.6098121533798335</v>
      </c>
      <c r="D90" s="22">
        <f t="shared" si="7"/>
        <v>10723.474360906997</v>
      </c>
      <c r="E90" s="22">
        <v>3555</v>
      </c>
      <c r="F90" s="22">
        <v>301.64484840807302</v>
      </c>
      <c r="G90" s="15">
        <f t="shared" si="8"/>
        <v>14.410952555660694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s="10" customFormat="1" ht="18.600000000000001" customHeight="1">
      <c r="A91" s="5">
        <v>42614</v>
      </c>
      <c r="B91" s="21">
        <f t="shared" si="6"/>
        <v>15258.192084555936</v>
      </c>
      <c r="C91" s="15">
        <f t="shared" si="5"/>
        <v>-12.655630119273351</v>
      </c>
      <c r="D91" s="22">
        <f t="shared" si="7"/>
        <v>10898.926605998306</v>
      </c>
      <c r="E91" s="22">
        <v>3612</v>
      </c>
      <c r="F91" s="22">
        <v>301.742154097406</v>
      </c>
      <c r="G91" s="15">
        <f t="shared" si="8"/>
        <v>14.812460267005712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s="10" customFormat="1" ht="18.600000000000001" customHeight="1">
      <c r="A92" s="5">
        <v>42583</v>
      </c>
      <c r="B92" s="21">
        <f t="shared" si="6"/>
        <v>17469.004705617321</v>
      </c>
      <c r="C92" s="15">
        <f t="shared" si="5"/>
        <v>6.7977271806963167</v>
      </c>
      <c r="D92" s="22">
        <f t="shared" si="7"/>
        <v>12478.110061222453</v>
      </c>
      <c r="E92" s="22">
        <v>4138</v>
      </c>
      <c r="F92" s="22">
        <v>301.54930065786499</v>
      </c>
      <c r="G92" s="15">
        <f t="shared" si="8"/>
        <v>9.5288512440444784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s="10" customFormat="1" ht="18.600000000000001" customHeight="1">
      <c r="A93" s="5">
        <v>42552</v>
      </c>
      <c r="B93" s="21">
        <f t="shared" si="6"/>
        <v>16357.094075663852</v>
      </c>
      <c r="C93" s="15">
        <f t="shared" si="5"/>
        <v>11.56845123682916</v>
      </c>
      <c r="D93" s="22">
        <f t="shared" si="7"/>
        <v>11683.87229824669</v>
      </c>
      <c r="E93" s="22">
        <v>3889</v>
      </c>
      <c r="F93" s="22">
        <v>300.43384670215198</v>
      </c>
      <c r="G93" s="15">
        <f t="shared" si="8"/>
        <v>6.3149261891744191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s="10" customFormat="1" ht="18.600000000000001" customHeight="1">
      <c r="A94" s="5">
        <v>42522</v>
      </c>
      <c r="B94" s="21">
        <f t="shared" si="6"/>
        <v>14661.038935587836</v>
      </c>
      <c r="C94" s="15">
        <f t="shared" si="5"/>
        <v>5.387375152438314</v>
      </c>
      <c r="D94" s="22">
        <f t="shared" si="7"/>
        <v>10472.380111690392</v>
      </c>
      <c r="E94" s="22">
        <v>3457</v>
      </c>
      <c r="F94" s="22">
        <v>302.93260375153</v>
      </c>
      <c r="G94" s="15">
        <f t="shared" si="8"/>
        <v>2.7951234017246529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s="10" customFormat="1" ht="18.600000000000001" customHeight="1">
      <c r="A95" s="5">
        <v>42491</v>
      </c>
      <c r="B95" s="21">
        <f t="shared" si="6"/>
        <v>13911.570446062702</v>
      </c>
      <c r="C95" s="15">
        <f t="shared" si="5"/>
        <v>-0.25220633915373813</v>
      </c>
      <c r="D95" s="22">
        <f t="shared" si="7"/>
        <v>9937.034769622589</v>
      </c>
      <c r="E95" s="22">
        <v>3300</v>
      </c>
      <c r="F95" s="22">
        <v>301.12226574613902</v>
      </c>
      <c r="G95" s="15">
        <f t="shared" si="8"/>
        <v>-4.1811846689895464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s="10" customFormat="1" ht="18.600000000000001" customHeight="1">
      <c r="A96" s="5">
        <v>42461</v>
      </c>
      <c r="B96" s="21">
        <f t="shared" si="6"/>
        <v>13946.745021111554</v>
      </c>
      <c r="C96" s="15">
        <f t="shared" si="5"/>
        <v>-9.5214794074635574</v>
      </c>
      <c r="D96" s="22">
        <f t="shared" si="7"/>
        <v>9962.1599685799829</v>
      </c>
      <c r="E96" s="22">
        <v>3289</v>
      </c>
      <c r="F96" s="22">
        <v>302.893279677105</v>
      </c>
      <c r="G96" s="15">
        <f t="shared" si="8"/>
        <v>-3.5200938691698491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s="10" customFormat="1" ht="18.600000000000001" customHeight="1">
      <c r="A97" s="5">
        <v>42430</v>
      </c>
      <c r="B97" s="21">
        <f t="shared" si="6"/>
        <v>15414.426462518904</v>
      </c>
      <c r="C97" s="15">
        <f t="shared" si="5"/>
        <v>13.257008534309589</v>
      </c>
      <c r="D97" s="22">
        <f t="shared" si="7"/>
        <v>11010.524822177254</v>
      </c>
      <c r="E97" s="22">
        <v>3641.91</v>
      </c>
      <c r="F97" s="22">
        <v>302.32830636059799</v>
      </c>
      <c r="G97" s="15">
        <f t="shared" si="8"/>
        <v>4.1438375750643353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s="10" customFormat="1" ht="18.600000000000001" customHeight="1">
      <c r="A98" s="5">
        <v>42401</v>
      </c>
      <c r="B98" s="21">
        <f t="shared" si="6"/>
        <v>13610.130323943109</v>
      </c>
      <c r="C98" s="15">
        <f t="shared" si="5"/>
        <v>-9.4743462888317129</v>
      </c>
      <c r="D98" s="22">
        <f t="shared" si="7"/>
        <v>9721.7160903925633</v>
      </c>
      <c r="E98" s="22">
        <v>3219.98</v>
      </c>
      <c r="F98" s="22">
        <v>301.918524040291</v>
      </c>
      <c r="G98" s="15">
        <f t="shared" si="8"/>
        <v>10.489347319587283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s="10" customFormat="1" ht="18.600000000000001" customHeight="1">
      <c r="A99" s="5">
        <v>42370</v>
      </c>
      <c r="B99" s="21">
        <f t="shared" si="6"/>
        <v>15034.556245644661</v>
      </c>
      <c r="C99" s="15">
        <f>(B99-B100)/B100*100</f>
        <v>-7.2749026706024473</v>
      </c>
      <c r="D99" s="22">
        <f t="shared" si="7"/>
        <v>10739.183526263982</v>
      </c>
      <c r="E99" s="22">
        <v>3565.52</v>
      </c>
      <c r="F99" s="22">
        <v>301.19543646547999</v>
      </c>
      <c r="G99" s="15">
        <f t="shared" si="8"/>
        <v>-11.536533928792958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s="10" customFormat="1" ht="18.600000000000001" customHeight="1">
      <c r="A100" s="5">
        <v>42339</v>
      </c>
      <c r="B100" s="21">
        <f t="shared" si="6"/>
        <v>16214.117513660573</v>
      </c>
      <c r="C100" s="15">
        <f t="shared" si="5"/>
        <v>8.8764695634216899</v>
      </c>
      <c r="D100" s="22">
        <f t="shared" si="7"/>
        <v>11581.744140007748</v>
      </c>
      <c r="E100" s="22">
        <v>3856</v>
      </c>
      <c r="F100" s="22">
        <v>300.35643516617603</v>
      </c>
      <c r="G100" s="15">
        <f t="shared" si="8"/>
        <v>-3.1155778894472408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s="10" customFormat="1" ht="18.600000000000001" customHeight="1">
      <c r="A101" s="5">
        <v>42309</v>
      </c>
      <c r="B101" s="21">
        <f t="shared" si="6"/>
        <v>14892.214615955818</v>
      </c>
      <c r="C101" s="15">
        <f t="shared" si="5"/>
        <v>13.757104708634404</v>
      </c>
      <c r="D101" s="22">
        <f t="shared" si="7"/>
        <v>10637.508900177241</v>
      </c>
      <c r="E101" s="22">
        <v>3531.8</v>
      </c>
      <c r="F101" s="22">
        <v>301.19227872974801</v>
      </c>
      <c r="G101" s="15">
        <f t="shared" si="8"/>
        <v>2.2228654124457403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s="10" customFormat="1" ht="18.600000000000001" customHeight="1">
      <c r="A102" s="5">
        <v>42278</v>
      </c>
      <c r="B102" s="21">
        <f t="shared" si="6"/>
        <v>13091.239139831472</v>
      </c>
      <c r="C102" s="15">
        <f t="shared" si="5"/>
        <v>-1.2060263625385674</v>
      </c>
      <c r="D102" s="22">
        <f t="shared" si="7"/>
        <v>9351.0721175816216</v>
      </c>
      <c r="E102" s="22">
        <v>3107.22</v>
      </c>
      <c r="F102" s="22">
        <v>300.94657338655202</v>
      </c>
      <c r="G102" s="15">
        <f t="shared" si="8"/>
        <v>-3.081097941359956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s="10" customFormat="1" ht="18.600000000000001" customHeight="1">
      <c r="A103" s="5">
        <v>42248</v>
      </c>
      <c r="B103" s="21">
        <f t="shared" si="6"/>
        <v>13251.050299759821</v>
      </c>
      <c r="C103" s="15">
        <f t="shared" si="5"/>
        <v>-17.019945167922316</v>
      </c>
      <c r="D103" s="22">
        <f t="shared" si="7"/>
        <v>9465.2252291184413</v>
      </c>
      <c r="E103" s="22">
        <v>3146</v>
      </c>
      <c r="F103" s="22">
        <v>300.86539189823401</v>
      </c>
      <c r="G103" s="15">
        <f t="shared" si="8"/>
        <v>-1.4619604253673923E-2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s="10" customFormat="1" ht="18.600000000000001" customHeight="1">
      <c r="A104" s="5">
        <v>42217</v>
      </c>
      <c r="B104" s="21">
        <f t="shared" si="6"/>
        <v>15968.958235295537</v>
      </c>
      <c r="C104" s="15">
        <f t="shared" si="5"/>
        <v>3.6080733856058282</v>
      </c>
      <c r="D104" s="22">
        <f t="shared" si="7"/>
        <v>11406.626867471603</v>
      </c>
      <c r="E104" s="22">
        <v>3778</v>
      </c>
      <c r="F104" s="22">
        <v>301.92236282349398</v>
      </c>
      <c r="G104" s="15">
        <f t="shared" si="8"/>
        <v>7.0861678004535245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s="10" customFormat="1" ht="18.600000000000001" customHeight="1">
      <c r="A105" s="5">
        <v>42186</v>
      </c>
      <c r="B105" s="21">
        <f t="shared" si="6"/>
        <v>15412.85125133317</v>
      </c>
      <c r="C105" s="15">
        <f t="shared" si="5"/>
        <v>8.4044954491345099</v>
      </c>
      <c r="D105" s="22">
        <f t="shared" si="7"/>
        <v>11009.399648827284</v>
      </c>
      <c r="E105" s="22">
        <v>3658</v>
      </c>
      <c r="F105" s="22">
        <v>300.96773233535498</v>
      </c>
      <c r="G105" s="15">
        <f t="shared" si="8"/>
        <v>-0.16375545851528006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s="10" customFormat="1" ht="18.600000000000001" customHeight="1">
      <c r="A106" s="5">
        <v>42156</v>
      </c>
      <c r="B106" s="21">
        <f t="shared" si="6"/>
        <v>14217.907834426644</v>
      </c>
      <c r="C106" s="15">
        <f t="shared" si="5"/>
        <v>-2.10867502587997</v>
      </c>
      <c r="D106" s="22">
        <f t="shared" si="7"/>
        <v>10155.851566130952</v>
      </c>
      <c r="E106" s="22">
        <v>3363</v>
      </c>
      <c r="F106" s="22">
        <v>301.98785507377198</v>
      </c>
      <c r="G106" s="15">
        <f t="shared" si="8"/>
        <v>-2.8203201756920704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s="10" customFormat="1" ht="18.600000000000001" customHeight="1">
      <c r="A107" s="5">
        <v>42125</v>
      </c>
      <c r="B107" s="21">
        <f t="shared" si="6"/>
        <v>14524.175495822021</v>
      </c>
      <c r="C107" s="15">
        <f t="shared" si="5"/>
        <v>1.1312163090788085</v>
      </c>
      <c r="D107" s="22">
        <f t="shared" si="7"/>
        <v>10374.61855666567</v>
      </c>
      <c r="E107" s="22">
        <v>3444</v>
      </c>
      <c r="F107" s="22">
        <v>301.23747260933999</v>
      </c>
      <c r="G107" s="15">
        <f t="shared" si="8"/>
        <v>1.2137420283892197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s="10" customFormat="1" ht="18.600000000000001" customHeight="1">
      <c r="A108" s="5">
        <v>42095</v>
      </c>
      <c r="B108" s="21">
        <f t="shared" si="6"/>
        <v>14361.713451001131</v>
      </c>
      <c r="C108" s="15">
        <f t="shared" si="5"/>
        <v>-3.096166778931821</v>
      </c>
      <c r="D108" s="22">
        <f t="shared" si="7"/>
        <v>10258.571918050109</v>
      </c>
      <c r="E108" s="22">
        <v>3409</v>
      </c>
      <c r="F108" s="22">
        <v>300.92613429305101</v>
      </c>
      <c r="G108" s="15">
        <f t="shared" si="8"/>
        <v>-8.4996629444011873E-2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s="10" customFormat="1" ht="18.600000000000001" customHeight="1">
      <c r="A109" s="5">
        <v>42064</v>
      </c>
      <c r="B109" s="21">
        <f t="shared" si="6"/>
        <v>14820.583431655936</v>
      </c>
      <c r="C109" s="15">
        <f t="shared" si="5"/>
        <v>20.401478265102348</v>
      </c>
      <c r="D109" s="22">
        <f t="shared" si="7"/>
        <v>10586.342745231836</v>
      </c>
      <c r="E109" s="22">
        <v>3497</v>
      </c>
      <c r="F109" s="22">
        <v>302.72641536264899</v>
      </c>
      <c r="G109" s="15">
        <f t="shared" si="8"/>
        <v>-6.8658783423884095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s="10" customFormat="1" ht="18.600000000000001" customHeight="1">
      <c r="A110" s="5">
        <v>42036</v>
      </c>
      <c r="B110" s="21">
        <f t="shared" si="6"/>
        <v>12309.303544449582</v>
      </c>
      <c r="C110" s="15">
        <f t="shared" si="5"/>
        <v>-27.762889402374324</v>
      </c>
      <c r="D110" s="22">
        <f t="shared" si="7"/>
        <v>8792.5355218003369</v>
      </c>
      <c r="E110" s="22">
        <v>2914.29</v>
      </c>
      <c r="F110" s="22">
        <v>301.70420657519799</v>
      </c>
      <c r="G110" s="15">
        <f t="shared" si="8"/>
        <v>-9.6389016358878301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s="10" customFormat="1" ht="18.600000000000001" customHeight="1">
      <c r="A111" s="5">
        <v>42005</v>
      </c>
      <c r="B111" s="21">
        <f t="shared" si="6"/>
        <v>17040.138292649499</v>
      </c>
      <c r="C111" s="15">
        <f>(B111-B112)/B112*100</f>
        <v>1.6672224765895898</v>
      </c>
      <c r="D111" s="22">
        <f t="shared" si="7"/>
        <v>12171.770782439537</v>
      </c>
      <c r="E111" s="22">
        <v>4030.5</v>
      </c>
      <c r="F111" s="22">
        <v>301.99158373500899</v>
      </c>
      <c r="G111" s="15">
        <f t="shared" si="8"/>
        <v>11.526786628407315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s="10" customFormat="1" ht="18.600000000000001" customHeight="1">
      <c r="A112" s="5">
        <v>41974</v>
      </c>
      <c r="B112" s="21">
        <f t="shared" si="6"/>
        <v>16760.700132801649</v>
      </c>
      <c r="C112" s="15">
        <f t="shared" si="5"/>
        <v>15.372477840301075</v>
      </c>
      <c r="D112" s="22">
        <f t="shared" si="7"/>
        <v>11972.168104860219</v>
      </c>
      <c r="E112" s="22">
        <v>3980</v>
      </c>
      <c r="F112" s="22">
        <v>300.808243840709</v>
      </c>
      <c r="G112" s="15">
        <f t="shared" si="8"/>
        <v>-0.70999835348238838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s="10" customFormat="1" ht="18.600000000000001" customHeight="1">
      <c r="A113" s="5">
        <v>41944</v>
      </c>
      <c r="B113" s="21">
        <f t="shared" si="6"/>
        <v>14527.468289275939</v>
      </c>
      <c r="C113" s="15">
        <f t="shared" si="5"/>
        <v>7.0871950459000947</v>
      </c>
      <c r="D113" s="22">
        <f t="shared" si="7"/>
        <v>10376.970599029804</v>
      </c>
      <c r="E113" s="22">
        <v>3455</v>
      </c>
      <c r="F113" s="22">
        <v>300.346471751948</v>
      </c>
      <c r="G113" s="15">
        <f t="shared" si="8"/>
        <v>-3.6350907726764303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s="10" customFormat="1" ht="18.600000000000001" customHeight="1">
      <c r="A114" s="5">
        <v>41913</v>
      </c>
      <c r="B114" s="21">
        <f t="shared" si="6"/>
        <v>13566.018124808596</v>
      </c>
      <c r="C114" s="15">
        <f t="shared" si="5"/>
        <v>1.8089089437131205</v>
      </c>
      <c r="D114" s="22">
        <f t="shared" si="7"/>
        <v>9690.2067465507807</v>
      </c>
      <c r="E114" s="22">
        <v>3206</v>
      </c>
      <c r="F114" s="22">
        <v>302.25223788367998</v>
      </c>
      <c r="G114" s="15">
        <f t="shared" si="8"/>
        <v>-5.6312199946428221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s="10" customFormat="1" ht="18.600000000000001" customHeight="1">
      <c r="A115" s="5">
        <v>41883</v>
      </c>
      <c r="B115" s="21">
        <f t="shared" si="6"/>
        <v>13324.98134550171</v>
      </c>
      <c r="C115" s="15">
        <f t="shared" si="5"/>
        <v>-10.922940795384857</v>
      </c>
      <c r="D115" s="22">
        <f t="shared" si="7"/>
        <v>9518.0341750918724</v>
      </c>
      <c r="E115" s="22">
        <v>3146.46</v>
      </c>
      <c r="F115" s="22">
        <v>302.499767201613</v>
      </c>
      <c r="G115" s="15">
        <f t="shared" si="8"/>
        <v>-5.3380226180770096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s="10" customFormat="1" ht="18.600000000000001" customHeight="1">
      <c r="A116" s="5">
        <v>41852</v>
      </c>
      <c r="B116" s="21">
        <f t="shared" si="6"/>
        <v>14958.937199412319</v>
      </c>
      <c r="C116" s="15">
        <f t="shared" si="5"/>
        <v>-3.8906819946079194</v>
      </c>
      <c r="D116" s="22">
        <f t="shared" si="7"/>
        <v>10685.16884154022</v>
      </c>
      <c r="E116" s="22">
        <v>3528</v>
      </c>
      <c r="F116" s="22">
        <v>302.86759754932598</v>
      </c>
      <c r="G116" s="15">
        <f t="shared" si="8"/>
        <v>-10.707958330380551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s="10" customFormat="1" ht="18.600000000000001" customHeight="1">
      <c r="A117" s="5">
        <v>41821</v>
      </c>
      <c r="B117" s="21">
        <f t="shared" si="6"/>
        <v>15564.502495557266</v>
      </c>
      <c r="C117" s="15">
        <f t="shared" si="5"/>
        <v>6.902058082726831</v>
      </c>
      <c r="D117" s="22">
        <f t="shared" si="7"/>
        <v>11117.724132576555</v>
      </c>
      <c r="E117" s="22">
        <v>3664</v>
      </c>
      <c r="F117" s="22">
        <v>303.43133549608501</v>
      </c>
      <c r="G117" s="15">
        <f t="shared" si="8"/>
        <v>-2.3180794198802923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s="10" customFormat="1" ht="18.600000000000001" customHeight="1">
      <c r="A118" s="5">
        <v>41791</v>
      </c>
      <c r="B118" s="21">
        <f t="shared" si="6"/>
        <v>14559.591063731044</v>
      </c>
      <c r="C118" s="15">
        <f t="shared" si="5"/>
        <v>0.95285791338291448</v>
      </c>
      <c r="D118" s="22">
        <f t="shared" si="7"/>
        <v>10399.915896823086</v>
      </c>
      <c r="E118" s="22">
        <v>3460.6</v>
      </c>
      <c r="F118" s="22">
        <v>300.52349005441499</v>
      </c>
      <c r="G118" s="15">
        <f t="shared" si="8"/>
        <v>6.80567515099888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s="10" customFormat="1" ht="18.600000000000001" customHeight="1">
      <c r="A119" s="5">
        <v>41760</v>
      </c>
      <c r="B119" s="21">
        <f t="shared" si="6"/>
        <v>14422.16829188046</v>
      </c>
      <c r="C119" s="15">
        <f t="shared" si="5"/>
        <v>0.260786107138193</v>
      </c>
      <c r="D119" s="22">
        <f t="shared" si="7"/>
        <v>10301.754810890214</v>
      </c>
      <c r="E119" s="22">
        <v>3402.7</v>
      </c>
      <c r="F119" s="22">
        <v>302.75236755782799</v>
      </c>
      <c r="G119" s="15">
        <f t="shared" si="8"/>
        <v>4.4926913155631798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s="10" customFormat="1" ht="18.600000000000001" customHeight="1">
      <c r="A120" s="5">
        <v>41730</v>
      </c>
      <c r="B120" s="21">
        <f t="shared" si="6"/>
        <v>14384.655109794372</v>
      </c>
      <c r="C120" s="15">
        <f t="shared" si="5"/>
        <v>-9.1738450536126432</v>
      </c>
      <c r="D120" s="22">
        <f t="shared" si="7"/>
        <v>10274.959144926121</v>
      </c>
      <c r="E120" s="22">
        <v>3411.9</v>
      </c>
      <c r="F120" s="22">
        <v>301.15065344606001</v>
      </c>
      <c r="G120" s="15">
        <f t="shared" si="8"/>
        <v>3.1533438142459902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s="10" customFormat="1" ht="18.600000000000001" customHeight="1">
      <c r="A121" s="5">
        <v>41699</v>
      </c>
      <c r="B121" s="21">
        <f t="shared" si="6"/>
        <v>15837.569165275478</v>
      </c>
      <c r="C121" s="15">
        <f t="shared" si="5"/>
        <v>16.650075121950398</v>
      </c>
      <c r="D121" s="22">
        <f t="shared" si="7"/>
        <v>11312.775654756275</v>
      </c>
      <c r="E121" s="22">
        <v>3754.8</v>
      </c>
      <c r="F121" s="22">
        <v>301.28836834868099</v>
      </c>
      <c r="G121" s="15">
        <f t="shared" si="8"/>
        <v>6.4587468103203927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s="10" customFormat="1" ht="18.600000000000001" customHeight="1">
      <c r="A122" s="5">
        <v>41671</v>
      </c>
      <c r="B122" s="21">
        <f t="shared" si="6"/>
        <v>13576.990112280926</v>
      </c>
      <c r="C122" s="15">
        <f t="shared" si="5"/>
        <v>-11.262095480174247</v>
      </c>
      <c r="D122" s="22">
        <f t="shared" si="7"/>
        <v>9698.0440372022658</v>
      </c>
      <c r="E122" s="22">
        <v>3225.16</v>
      </c>
      <c r="F122" s="22">
        <v>300.69962535819201</v>
      </c>
      <c r="G122" s="15">
        <f t="shared" si="8"/>
        <v>18.781673541543896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s="10" customFormat="1" ht="18.600000000000001" customHeight="1">
      <c r="A123" s="5">
        <v>41640</v>
      </c>
      <c r="B123" s="21">
        <f t="shared" si="6"/>
        <v>15300.102234493903</v>
      </c>
      <c r="C123" s="15">
        <f>(B123-B124)/B124*100</f>
        <v>-9.290091354457827</v>
      </c>
      <c r="D123" s="22">
        <f t="shared" si="7"/>
        <v>10928.863026098996</v>
      </c>
      <c r="E123" s="22">
        <v>3613.93</v>
      </c>
      <c r="F123" s="22">
        <v>302.40937223739797</v>
      </c>
      <c r="G123" s="15">
        <f t="shared" si="8"/>
        <v>-2.7101168362677064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s="10" customFormat="1" ht="18.600000000000001" customHeight="1">
      <c r="A124" s="5">
        <v>41609</v>
      </c>
      <c r="B124" s="21">
        <f t="shared" si="6"/>
        <v>16867.068287192909</v>
      </c>
      <c r="C124" s="15">
        <f t="shared" si="5"/>
        <v>11.020908139215708</v>
      </c>
      <c r="D124" s="22">
        <f t="shared" si="7"/>
        <v>12048.146877541896</v>
      </c>
      <c r="E124" s="22">
        <v>4008.46</v>
      </c>
      <c r="F124" s="22">
        <v>300.56797068055801</v>
      </c>
      <c r="G124" s="15">
        <f t="shared" si="8"/>
        <v>1.3722118254008375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s="10" customFormat="1" ht="18.600000000000001" customHeight="1">
      <c r="A125" s="5">
        <v>41579</v>
      </c>
      <c r="B125" s="21">
        <f t="shared" si="6"/>
        <v>15192.695294873909</v>
      </c>
      <c r="C125" s="15">
        <f t="shared" si="5"/>
        <v>6.2599103831573188</v>
      </c>
      <c r="D125" s="22">
        <f t="shared" si="7"/>
        <v>10852.142249128434</v>
      </c>
      <c r="E125" s="22">
        <v>3585.33</v>
      </c>
      <c r="F125" s="22">
        <v>302.68182424291302</v>
      </c>
      <c r="G125" s="15">
        <f t="shared" si="8"/>
        <v>2.6256583466910843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s="10" customFormat="1" ht="18.600000000000001" customHeight="1">
      <c r="A126" s="5">
        <v>41548</v>
      </c>
      <c r="B126" s="21">
        <f t="shared" si="6"/>
        <v>14297.673732352423</v>
      </c>
      <c r="C126" s="15">
        <f t="shared" si="5"/>
        <v>1.8545949820962713</v>
      </c>
      <c r="D126" s="22">
        <f t="shared" si="7"/>
        <v>10212.828347019336</v>
      </c>
      <c r="E126" s="22">
        <v>3397.31</v>
      </c>
      <c r="F126" s="22">
        <v>300.61514395269597</v>
      </c>
      <c r="G126" s="15">
        <f t="shared" si="8"/>
        <v>16.111623773881533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s="10" customFormat="1" ht="18.600000000000001" customHeight="1">
      <c r="A127" s="5">
        <v>41518</v>
      </c>
      <c r="B127" s="21">
        <f t="shared" si="6"/>
        <v>14037.337966800251</v>
      </c>
      <c r="C127" s="15">
        <f t="shared" si="5"/>
        <v>-16.28624177442979</v>
      </c>
      <c r="D127" s="22">
        <f t="shared" si="7"/>
        <v>10026.870509685419</v>
      </c>
      <c r="E127" s="22">
        <v>3323.89</v>
      </c>
      <c r="F127" s="22">
        <v>301.66072011063602</v>
      </c>
      <c r="G127" s="15">
        <f t="shared" si="8"/>
        <v>16.578633557800227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 s="10" customFormat="1" ht="18.600000000000001" customHeight="1">
      <c r="A128" s="5">
        <v>41487</v>
      </c>
      <c r="B128" s="21">
        <f t="shared" si="6"/>
        <v>16768.256812668784</v>
      </c>
      <c r="C128" s="15">
        <f t="shared" si="5"/>
        <v>6.1310315621923746</v>
      </c>
      <c r="D128" s="22">
        <f t="shared" si="7"/>
        <v>11977.565841289314</v>
      </c>
      <c r="E128" s="22">
        <v>3951.08</v>
      </c>
      <c r="F128" s="22">
        <v>303.14662930867797</v>
      </c>
      <c r="G128" s="15">
        <f t="shared" si="8"/>
        <v>23.16718102185229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s="10" customFormat="1" ht="18.600000000000001" customHeight="1">
      <c r="A129" s="5">
        <v>41456</v>
      </c>
      <c r="B129" s="21">
        <f t="shared" si="6"/>
        <v>15799.579600658692</v>
      </c>
      <c r="C129" s="15">
        <f t="shared" si="5"/>
        <v>15.655488948006829</v>
      </c>
      <c r="D129" s="22">
        <f t="shared" si="7"/>
        <v>11285.639708750505</v>
      </c>
      <c r="E129" s="22">
        <v>3750.95</v>
      </c>
      <c r="F129" s="22">
        <v>300.87417077675002</v>
      </c>
      <c r="G129" s="15">
        <f t="shared" si="8"/>
        <v>16.663038069171442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 s="10" customFormat="1" ht="18.600000000000001" customHeight="1">
      <c r="A130" s="5">
        <v>41426</v>
      </c>
      <c r="B130" s="21">
        <f t="shared" si="6"/>
        <v>13660.899058376232</v>
      </c>
      <c r="C130" s="15">
        <f t="shared" si="5"/>
        <v>-0.43264699984299876</v>
      </c>
      <c r="D130" s="22">
        <f t="shared" si="7"/>
        <v>9757.980197398143</v>
      </c>
      <c r="E130" s="22">
        <v>3240.09</v>
      </c>
      <c r="F130" s="22">
        <v>301.16386265190602</v>
      </c>
      <c r="G130" s="15">
        <f t="shared" si="8"/>
        <v>9.7071172208302414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s="10" customFormat="1" ht="18.600000000000001" customHeight="1">
      <c r="A131" s="5">
        <v>41395</v>
      </c>
      <c r="B131" s="21">
        <f t="shared" si="6"/>
        <v>13720.259348819578</v>
      </c>
      <c r="C131" s="15">
        <f t="shared" si="5"/>
        <v>-1.6160122244512496</v>
      </c>
      <c r="D131" s="22">
        <f t="shared" si="7"/>
        <v>9800.3812528618255</v>
      </c>
      <c r="E131" s="22">
        <v>3256.4</v>
      </c>
      <c r="F131" s="22">
        <v>300.957537552568</v>
      </c>
      <c r="G131" s="15">
        <f t="shared" si="8"/>
        <v>8.0173814973297564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s="10" customFormat="1" ht="18.600000000000001" customHeight="1">
      <c r="A132" s="5">
        <v>41365</v>
      </c>
      <c r="B132" s="21">
        <f t="shared" si="6"/>
        <v>13945.622310127032</v>
      </c>
      <c r="C132" s="15">
        <f t="shared" ref="C132:C158" si="9">(B132-B133)/B133*100</f>
        <v>-6.2694781040073364</v>
      </c>
      <c r="D132" s="22">
        <f t="shared" si="7"/>
        <v>9961.3580161237387</v>
      </c>
      <c r="E132" s="22">
        <v>3307.6</v>
      </c>
      <c r="F132" s="22">
        <v>301.165739996485</v>
      </c>
      <c r="G132" s="15">
        <f t="shared" si="8"/>
        <v>8.4779115148732487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s="10" customFormat="1" ht="18.600000000000001" customHeight="1">
      <c r="A133" s="5">
        <v>41334</v>
      </c>
      <c r="B133" s="21">
        <f t="shared" si="6"/>
        <v>14878.421700885952</v>
      </c>
      <c r="C133" s="15">
        <f t="shared" si="9"/>
        <v>30.309060502964662</v>
      </c>
      <c r="D133" s="22">
        <f t="shared" si="7"/>
        <v>10627.656620942837</v>
      </c>
      <c r="E133" s="22">
        <v>3527</v>
      </c>
      <c r="F133" s="22">
        <v>301.32284153509602</v>
      </c>
      <c r="G133" s="15">
        <f t="shared" si="8"/>
        <v>2.4248584289240593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s="10" customFormat="1" ht="18.600000000000001" customHeight="1">
      <c r="A134" s="5">
        <v>41306</v>
      </c>
      <c r="B134" s="21">
        <f t="shared" si="6"/>
        <v>11417.79523500398</v>
      </c>
      <c r="C134" s="15">
        <f t="shared" si="9"/>
        <v>-26.983695255950401</v>
      </c>
      <c r="D134" s="22">
        <f t="shared" si="7"/>
        <v>8155.7311363633435</v>
      </c>
      <c r="E134" s="22">
        <v>2715.2</v>
      </c>
      <c r="F134" s="22">
        <v>300.37312670754801</v>
      </c>
      <c r="G134" s="15">
        <f t="shared" si="8"/>
        <v>-13.697694006960893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s="10" customFormat="1" ht="18.600000000000001" customHeight="1">
      <c r="A135" s="5">
        <v>41275</v>
      </c>
      <c r="B135" s="21">
        <f t="shared" si="6"/>
        <v>15637.322752812224</v>
      </c>
      <c r="C135" s="15">
        <f>(B135-B136)/B136*100</f>
        <v>-6.7785977013042871</v>
      </c>
      <c r="D135" s="22">
        <f t="shared" si="7"/>
        <v>11169.739642333772</v>
      </c>
      <c r="E135" s="22">
        <v>3714.6</v>
      </c>
      <c r="F135" s="22">
        <v>300.69831589764101</v>
      </c>
      <c r="G135" s="15">
        <f t="shared" si="8"/>
        <v>26.231870267919042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s="10" customFormat="1" ht="18.600000000000001" customHeight="1">
      <c r="A136" s="5">
        <v>41244</v>
      </c>
      <c r="B136" s="21">
        <f t="shared" si="6"/>
        <v>16774.391252673755</v>
      </c>
      <c r="C136" s="15">
        <f t="shared" si="9"/>
        <v>13.511918095214009</v>
      </c>
      <c r="D136" s="22">
        <f t="shared" si="7"/>
        <v>11981.947671784863</v>
      </c>
      <c r="E136" s="22">
        <v>3954.2</v>
      </c>
      <c r="F136" s="22">
        <v>303.01825076589103</v>
      </c>
      <c r="G136" s="15">
        <f t="shared" si="8"/>
        <v>15.4477241540393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s="10" customFormat="1" ht="18.600000000000001" customHeight="1">
      <c r="A137" s="5">
        <v>41214</v>
      </c>
      <c r="B137" s="21">
        <f t="shared" si="6"/>
        <v>14777.647611067028</v>
      </c>
      <c r="C137" s="15">
        <f t="shared" si="9"/>
        <v>19.430720770335483</v>
      </c>
      <c r="D137" s="22">
        <f t="shared" si="7"/>
        <v>10555.673688585179</v>
      </c>
      <c r="E137" s="22">
        <v>3493.6</v>
      </c>
      <c r="F137" s="22">
        <v>302.143167179562</v>
      </c>
      <c r="G137" s="15">
        <f t="shared" si="8"/>
        <v>14.050665970227216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s="10" customFormat="1" ht="18.600000000000001" customHeight="1">
      <c r="A138" s="5">
        <v>41183</v>
      </c>
      <c r="B138" s="21">
        <f t="shared" ref="B138:B159" si="10">D138/0.7143</f>
        <v>12373.40569976493</v>
      </c>
      <c r="C138" s="15">
        <f t="shared" si="9"/>
        <v>2.8874758480963281</v>
      </c>
      <c r="D138" s="22">
        <f t="shared" ref="D138:D159" si="11">E138*F138*10^(-2)</f>
        <v>8838.3236913420897</v>
      </c>
      <c r="E138" s="22">
        <v>2925.9</v>
      </c>
      <c r="F138" s="22">
        <v>302.07196730380701</v>
      </c>
      <c r="G138" s="15">
        <f t="shared" si="8"/>
        <v>-2.1536300705614853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s="10" customFormat="1" ht="18.600000000000001" customHeight="1">
      <c r="A139" s="5">
        <v>41153</v>
      </c>
      <c r="B139" s="21">
        <f t="shared" si="10"/>
        <v>12026.153424186534</v>
      </c>
      <c r="C139" s="15">
        <f t="shared" si="9"/>
        <v>-10.969334046529362</v>
      </c>
      <c r="D139" s="22">
        <f t="shared" si="11"/>
        <v>8590.2813908964417</v>
      </c>
      <c r="E139" s="22">
        <v>2851.2</v>
      </c>
      <c r="F139" s="22">
        <v>301.28652465265299</v>
      </c>
      <c r="G139" s="15">
        <f t="shared" si="8"/>
        <v>-9.382151029748286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s="10" customFormat="1" ht="18.600000000000001" customHeight="1">
      <c r="A140" s="5">
        <v>41122</v>
      </c>
      <c r="B140" s="21">
        <f t="shared" si="10"/>
        <v>13507.87764574474</v>
      </c>
      <c r="C140" s="15">
        <f t="shared" si="9"/>
        <v>-0.21203650406017779</v>
      </c>
      <c r="D140" s="22">
        <f t="shared" si="11"/>
        <v>9648.6770023554691</v>
      </c>
      <c r="E140" s="22">
        <v>3207.9</v>
      </c>
      <c r="F140" s="22">
        <v>300.77860913231302</v>
      </c>
      <c r="G140" s="15">
        <f t="shared" ref="G140:G147" si="12">(E140/E152-1)*100</f>
        <v>-7.2244555629464635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s="10" customFormat="1" ht="18.600000000000001" customHeight="1">
      <c r="A141" s="5">
        <v>41091</v>
      </c>
      <c r="B141" s="21">
        <f t="shared" si="10"/>
        <v>13536.580137036617</v>
      </c>
      <c r="C141" s="15">
        <f t="shared" si="9"/>
        <v>8.6316535292300856</v>
      </c>
      <c r="D141" s="22">
        <f t="shared" si="11"/>
        <v>9669.1791918852559</v>
      </c>
      <c r="E141" s="22">
        <v>3215.2</v>
      </c>
      <c r="F141" s="22">
        <v>300.73336625669498</v>
      </c>
      <c r="G141" s="15">
        <f t="shared" si="12"/>
        <v>-5.212264150943402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s="10" customFormat="1" ht="18.600000000000001" customHeight="1">
      <c r="A142" s="5">
        <v>41061</v>
      </c>
      <c r="B142" s="21">
        <f t="shared" si="10"/>
        <v>12460.99060196507</v>
      </c>
      <c r="C142" s="15">
        <f t="shared" si="9"/>
        <v>-2.4853193424686735</v>
      </c>
      <c r="D142" s="22">
        <f t="shared" si="11"/>
        <v>8900.8855869836498</v>
      </c>
      <c r="E142" s="22">
        <v>2953.4</v>
      </c>
      <c r="F142" s="22">
        <v>301.37758471536699</v>
      </c>
      <c r="G142" s="15">
        <f t="shared" si="12"/>
        <v>-5.5667466027178207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s="10" customFormat="1" ht="18.600000000000001" customHeight="1">
      <c r="A143" s="5">
        <v>41030</v>
      </c>
      <c r="B143" s="21">
        <f t="shared" si="10"/>
        <v>12778.579100030795</v>
      </c>
      <c r="C143" s="15">
        <f t="shared" si="9"/>
        <v>-1.0664543916468969</v>
      </c>
      <c r="D143" s="22">
        <f t="shared" si="11"/>
        <v>9127.739051151997</v>
      </c>
      <c r="E143" s="22">
        <v>3014.7</v>
      </c>
      <c r="F143" s="22">
        <v>302.77437393943001</v>
      </c>
      <c r="G143" s="15">
        <f t="shared" si="12"/>
        <v>-2.3420796890184725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s="10" customFormat="1" ht="18.600000000000001" customHeight="1">
      <c r="A144" s="5">
        <v>41000</v>
      </c>
      <c r="B144" s="21">
        <f t="shared" si="10"/>
        <v>12916.325824020483</v>
      </c>
      <c r="C144" s="15">
        <f t="shared" si="9"/>
        <v>-10.988903126083546</v>
      </c>
      <c r="D144" s="22">
        <f t="shared" si="11"/>
        <v>9226.1315360978315</v>
      </c>
      <c r="E144" s="22">
        <v>3049.1</v>
      </c>
      <c r="F144" s="22">
        <v>302.58540343372903</v>
      </c>
      <c r="G144" s="15">
        <f t="shared" si="12"/>
        <v>-0.69372068785826801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s="10" customFormat="1" ht="18.600000000000001" customHeight="1">
      <c r="A145" s="5">
        <v>40969</v>
      </c>
      <c r="B145" s="21">
        <f t="shared" si="10"/>
        <v>14510.91636621034</v>
      </c>
      <c r="C145" s="15">
        <f t="shared" si="9"/>
        <v>9.0982831572097016</v>
      </c>
      <c r="D145" s="22">
        <f t="shared" si="11"/>
        <v>10365.147560384046</v>
      </c>
      <c r="E145" s="22">
        <v>3443.5</v>
      </c>
      <c r="F145" s="22">
        <v>301.006172800466</v>
      </c>
      <c r="G145" s="15">
        <f t="shared" si="12"/>
        <v>6.5307511446603073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s="10" customFormat="1" ht="18.600000000000001" customHeight="1">
      <c r="A146" s="5">
        <v>40940</v>
      </c>
      <c r="B146" s="21">
        <f t="shared" si="10"/>
        <v>13300.774261772967</v>
      </c>
      <c r="C146" s="15">
        <f t="shared" si="9"/>
        <v>7.3757149779871858</v>
      </c>
      <c r="D146" s="22">
        <f t="shared" si="11"/>
        <v>9500.7430551844318</v>
      </c>
      <c r="E146" s="22">
        <v>3146.15</v>
      </c>
      <c r="F146" s="22">
        <v>301.97997727967299</v>
      </c>
      <c r="G146" s="15">
        <f t="shared" si="12"/>
        <v>19.899009146341463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s="10" customFormat="1" ht="18.600000000000001" customHeight="1">
      <c r="A147" s="5">
        <v>40909</v>
      </c>
      <c r="B147" s="21">
        <f t="shared" si="10"/>
        <v>12387.134525250634</v>
      </c>
      <c r="C147" s="15">
        <f>(B147-B148)/B148*100</f>
        <v>-14.642482804640553</v>
      </c>
      <c r="D147" s="22">
        <f t="shared" si="11"/>
        <v>8848.1301913865282</v>
      </c>
      <c r="E147" s="22">
        <v>2942.68</v>
      </c>
      <c r="F147" s="22">
        <v>300.68271750195498</v>
      </c>
      <c r="G147" s="15">
        <f t="shared" si="12"/>
        <v>-5.4803584620820462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s="10" customFormat="1" ht="18.600000000000001" customHeight="1">
      <c r="A148" s="5">
        <v>40878</v>
      </c>
      <c r="B148" s="21">
        <f t="shared" si="10"/>
        <v>14512.060486600089</v>
      </c>
      <c r="C148" s="15">
        <f t="shared" si="9"/>
        <v>12.55106680964718</v>
      </c>
      <c r="D148" s="22">
        <f t="shared" si="11"/>
        <v>10365.964805578444</v>
      </c>
      <c r="E148" s="22">
        <v>3425.1</v>
      </c>
      <c r="F148" s="22">
        <v>302.64707032140501</v>
      </c>
      <c r="G148" s="15">
        <v>12.63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s="10" customFormat="1" ht="18.600000000000001" customHeight="1">
      <c r="A149" s="5">
        <v>40848</v>
      </c>
      <c r="B149" s="21">
        <f t="shared" si="10"/>
        <v>12893.756494679626</v>
      </c>
      <c r="C149" s="15">
        <f t="shared" si="9"/>
        <v>2.0935868092332748</v>
      </c>
      <c r="D149" s="22">
        <f t="shared" si="11"/>
        <v>9210.0102641496578</v>
      </c>
      <c r="E149" s="22">
        <v>3063.2</v>
      </c>
      <c r="F149" s="22">
        <v>300.666305306531</v>
      </c>
      <c r="G149" s="15">
        <v>9.81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s="10" customFormat="1" ht="18.600000000000001" customHeight="1">
      <c r="A150" s="5">
        <v>40817</v>
      </c>
      <c r="B150" s="21">
        <f t="shared" si="10"/>
        <v>12629.350087162893</v>
      </c>
      <c r="C150" s="15">
        <f t="shared" si="9"/>
        <v>-5.2516028721872408</v>
      </c>
      <c r="D150" s="22">
        <f t="shared" si="11"/>
        <v>9021.1447672604554</v>
      </c>
      <c r="E150" s="22">
        <v>2990.3</v>
      </c>
      <c r="F150" s="22">
        <v>301.680258410877</v>
      </c>
      <c r="G150" s="15">
        <v>16.690000000000001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s="10" customFormat="1" ht="18.600000000000001" customHeight="1">
      <c r="A151" s="5">
        <v>40787</v>
      </c>
      <c r="B151" s="21">
        <f t="shared" si="10"/>
        <v>13329.354870379788</v>
      </c>
      <c r="C151" s="15">
        <f t="shared" si="9"/>
        <v>-8.7814995260197684</v>
      </c>
      <c r="D151" s="22">
        <f t="shared" si="11"/>
        <v>9521.1581839122828</v>
      </c>
      <c r="E151" s="22">
        <v>3146.4</v>
      </c>
      <c r="F151" s="22">
        <v>302.60482405009799</v>
      </c>
      <c r="G151" s="15">
        <v>20.97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s="10" customFormat="1" ht="18.600000000000001" customHeight="1">
      <c r="A152" s="5">
        <v>40756</v>
      </c>
      <c r="B152" s="21">
        <f t="shared" si="10"/>
        <v>14612.55644536926</v>
      </c>
      <c r="C152" s="15">
        <f t="shared" si="9"/>
        <v>1.9776901212559639</v>
      </c>
      <c r="D152" s="22">
        <f t="shared" si="11"/>
        <v>10437.749068927264</v>
      </c>
      <c r="E152" s="22">
        <v>3457.7</v>
      </c>
      <c r="F152" s="22">
        <v>301.86971307306197</v>
      </c>
      <c r="G152" s="15">
        <v>17.16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s="10" customFormat="1" ht="18.600000000000001" customHeight="1">
      <c r="A153" s="5">
        <v>40725</v>
      </c>
      <c r="B153" s="21">
        <f t="shared" si="10"/>
        <v>14329.169868423463</v>
      </c>
      <c r="C153" s="15">
        <f t="shared" si="9"/>
        <v>8.8665541038635212</v>
      </c>
      <c r="D153" s="22">
        <f t="shared" si="11"/>
        <v>10235.32603701488</v>
      </c>
      <c r="E153" s="22">
        <v>3392</v>
      </c>
      <c r="F153" s="22">
        <v>301.74899873275001</v>
      </c>
      <c r="G153" s="15">
        <v>20.75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s="10" customFormat="1" ht="18.600000000000001" customHeight="1">
      <c r="A154" s="5">
        <v>40695</v>
      </c>
      <c r="B154" s="21">
        <f t="shared" si="10"/>
        <v>13162.141473452719</v>
      </c>
      <c r="C154" s="15">
        <f t="shared" si="9"/>
        <v>0.57832527244926546</v>
      </c>
      <c r="D154" s="22">
        <f t="shared" si="11"/>
        <v>9401.7176544872782</v>
      </c>
      <c r="E154" s="22">
        <v>3127.5</v>
      </c>
      <c r="F154" s="22">
        <v>300.61447336490102</v>
      </c>
      <c r="G154" s="15">
        <v>19.53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s="10" customFormat="1" ht="18.600000000000001" customHeight="1">
      <c r="A155" s="5">
        <v>40664</v>
      </c>
      <c r="B155" s="21">
        <f t="shared" si="10"/>
        <v>13086.459172787732</v>
      </c>
      <c r="C155" s="15">
        <f t="shared" si="9"/>
        <v>0.54088552940435519</v>
      </c>
      <c r="D155" s="22">
        <f t="shared" si="11"/>
        <v>9347.657787122278</v>
      </c>
      <c r="E155" s="22">
        <v>3087</v>
      </c>
      <c r="F155" s="22">
        <v>302.80718455206602</v>
      </c>
      <c r="G155" s="15">
        <v>13.94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s="10" customFormat="1" ht="18.600000000000001" customHeight="1">
      <c r="A156" s="5">
        <v>40634</v>
      </c>
      <c r="B156" s="21">
        <f t="shared" si="10"/>
        <v>13016.05720287837</v>
      </c>
      <c r="C156" s="15">
        <f t="shared" si="9"/>
        <v>-4.966332833986085</v>
      </c>
      <c r="D156" s="22">
        <f t="shared" si="11"/>
        <v>9297.3696600160201</v>
      </c>
      <c r="E156" s="22">
        <v>3070.4</v>
      </c>
      <c r="F156" s="22">
        <v>302.80646365346598</v>
      </c>
      <c r="G156" s="15">
        <v>11.07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s="10" customFormat="1" ht="18.600000000000001" customHeight="1">
      <c r="A157" s="5">
        <v>40603</v>
      </c>
      <c r="B157" s="21">
        <f t="shared" si="10"/>
        <v>13696.259011178296</v>
      </c>
      <c r="C157" s="15">
        <f t="shared" si="9"/>
        <v>23.687976655117282</v>
      </c>
      <c r="D157" s="22">
        <f t="shared" si="11"/>
        <v>9783.2378116846576</v>
      </c>
      <c r="E157" s="22">
        <v>3232.4</v>
      </c>
      <c r="F157" s="22">
        <v>302.66173158286898</v>
      </c>
      <c r="G157" s="15">
        <v>12.12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s="10" customFormat="1" ht="18.600000000000001" customHeight="1">
      <c r="A158" s="5">
        <v>40575</v>
      </c>
      <c r="B158" s="21">
        <f t="shared" si="10"/>
        <v>11073.233940407939</v>
      </c>
      <c r="C158" s="15">
        <f t="shared" si="9"/>
        <v>-15.649750247557254</v>
      </c>
      <c r="D158" s="22">
        <f t="shared" si="11"/>
        <v>7909.6110036333912</v>
      </c>
      <c r="E158" s="22">
        <v>2624</v>
      </c>
      <c r="F158" s="22">
        <v>301.43334617505298</v>
      </c>
      <c r="G158" s="15">
        <v>14.14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s="10" customFormat="1" ht="18.600000000000001" customHeight="1">
      <c r="A159" s="5">
        <v>40544</v>
      </c>
      <c r="B159" s="21">
        <f t="shared" si="10"/>
        <v>13127.683643980276</v>
      </c>
      <c r="C159" s="15">
        <v>2.59</v>
      </c>
      <c r="D159" s="22">
        <f t="shared" si="11"/>
        <v>9377.1044268951118</v>
      </c>
      <c r="E159" s="22">
        <v>3113.3</v>
      </c>
      <c r="F159" s="22">
        <v>301.195015799798</v>
      </c>
      <c r="G159" s="15">
        <v>6.17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</sheetData>
  <mergeCells count="2">
    <mergeCell ref="A2:A3"/>
    <mergeCell ref="B1:G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A9DF-924A-6642-88D2-B3AC54A4CDA9}">
  <dimension ref="A1:W159"/>
  <sheetViews>
    <sheetView zoomScale="82" zoomScaleNormal="82" workbookViewId="0">
      <pane ySplit="3" topLeftCell="A4" activePane="bottomLeft" state="frozen"/>
      <selection pane="bottomLeft" activeCell="I32" sqref="I32"/>
    </sheetView>
  </sheetViews>
  <sheetFormatPr defaultColWidth="10.875" defaultRowHeight="15.75"/>
  <cols>
    <col min="1" max="1" width="11.875" style="9" bestFit="1" customWidth="1"/>
    <col min="2" max="3" width="21.375" style="9" customWidth="1"/>
    <col min="4" max="4" width="17" style="9" hidden="1" customWidth="1"/>
    <col min="5" max="5" width="21.5" style="9" customWidth="1"/>
    <col min="6" max="6" width="24.375" style="9" customWidth="1"/>
    <col min="7" max="16384" width="10.875" style="9"/>
  </cols>
  <sheetData>
    <row r="1" spans="1:23" s="1" customFormat="1" ht="39" customHeight="1" thickBot="1">
      <c r="A1" s="32"/>
      <c r="B1" s="48" t="s">
        <v>55</v>
      </c>
      <c r="C1" s="48"/>
      <c r="D1" s="49"/>
      <c r="E1" s="49"/>
      <c r="F1" s="49"/>
    </row>
    <row r="2" spans="1:23" ht="31.5">
      <c r="A2" s="45" t="s">
        <v>25</v>
      </c>
      <c r="B2" s="29" t="s">
        <v>56</v>
      </c>
      <c r="C2" s="29" t="s">
        <v>53</v>
      </c>
      <c r="D2" s="3" t="s">
        <v>26</v>
      </c>
      <c r="E2" s="3" t="s">
        <v>44</v>
      </c>
      <c r="F2" s="3" t="s">
        <v>45</v>
      </c>
    </row>
    <row r="3" spans="1:23" ht="16.5" thickBot="1">
      <c r="A3" s="46"/>
      <c r="B3" s="30" t="s">
        <v>24</v>
      </c>
      <c r="C3" s="30" t="s">
        <v>46</v>
      </c>
      <c r="D3" s="4" t="s">
        <v>24</v>
      </c>
      <c r="E3" s="4" t="s">
        <v>24</v>
      </c>
      <c r="F3" s="4"/>
    </row>
    <row r="4" spans="1:23" s="10" customFormat="1" ht="18.600000000000001" customHeight="1">
      <c r="A4" s="5">
        <v>45289</v>
      </c>
      <c r="B4" s="23">
        <f t="shared" ref="B4:B73" si="0">D4/0.7143</f>
        <v>3076.3537589248208</v>
      </c>
      <c r="C4" s="15">
        <f t="shared" ref="C4:C67" si="1">(B4-B5)/B5*100</f>
        <v>-6.1213756940160442</v>
      </c>
      <c r="D4" s="22">
        <f t="shared" ref="D4:D6" si="2">E4*0.361</f>
        <v>2197.4394899999998</v>
      </c>
      <c r="E4" s="22">
        <v>6087.09</v>
      </c>
      <c r="F4" s="22">
        <f t="shared" ref="F4:F73" si="3">(E4/E16-1)*100</f>
        <v>-11.778747210064056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11"/>
    </row>
    <row r="5" spans="1:23" s="10" customFormat="1" ht="18.600000000000001" customHeight="1">
      <c r="A5" s="5">
        <v>45260</v>
      </c>
      <c r="B5" s="23">
        <f t="shared" si="0"/>
        <v>3276.9480610387786</v>
      </c>
      <c r="C5" s="15">
        <f t="shared" si="1"/>
        <v>-6.2829722346683656</v>
      </c>
      <c r="D5" s="22">
        <f t="shared" si="2"/>
        <v>2340.7239999999997</v>
      </c>
      <c r="E5" s="22">
        <v>6484</v>
      </c>
      <c r="F5" s="22">
        <f t="shared" si="3"/>
        <v>-4.6274232930309189</v>
      </c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W5" s="11"/>
    </row>
    <row r="6" spans="1:23" s="10" customFormat="1" ht="18.600000000000001" customHeight="1">
      <c r="A6" s="5">
        <v>45230</v>
      </c>
      <c r="B6" s="23">
        <f t="shared" si="0"/>
        <v>3496.6410471790559</v>
      </c>
      <c r="C6" s="15">
        <f t="shared" si="1"/>
        <v>-3.2920430179670288</v>
      </c>
      <c r="D6" s="22">
        <f t="shared" si="2"/>
        <v>2497.6506999999997</v>
      </c>
      <c r="E6" s="22">
        <v>6918.7</v>
      </c>
      <c r="F6" s="22">
        <f t="shared" si="3"/>
        <v>-2.3182594699911019</v>
      </c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W6" s="11"/>
    </row>
    <row r="7" spans="1:23" s="10" customFormat="1" ht="18.600000000000001" customHeight="1">
      <c r="A7" s="5">
        <v>45170</v>
      </c>
      <c r="B7" s="23">
        <f t="shared" si="0"/>
        <v>3615.6704745905081</v>
      </c>
      <c r="C7" s="15">
        <f t="shared" si="1"/>
        <v>-4.1246314660948658</v>
      </c>
      <c r="D7" s="22">
        <f>E7*0.361</f>
        <v>2582.6734200000001</v>
      </c>
      <c r="E7" s="22">
        <v>7154.22</v>
      </c>
      <c r="F7" s="22">
        <f t="shared" si="3"/>
        <v>-3.2415910412637361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W7" s="11"/>
    </row>
    <row r="8" spans="1:23" s="10" customFormat="1" ht="18.600000000000001" customHeight="1">
      <c r="A8" s="26">
        <v>45168</v>
      </c>
      <c r="B8" s="23">
        <f t="shared" si="0"/>
        <v>3771.2193756124871</v>
      </c>
      <c r="C8" s="15">
        <f t="shared" si="1"/>
        <v>-3.8352492396515352</v>
      </c>
      <c r="D8" s="22">
        <f>E8*0.361</f>
        <v>2693.7819999999997</v>
      </c>
      <c r="E8" s="22">
        <v>7462</v>
      </c>
      <c r="F8" s="22">
        <f t="shared" si="3"/>
        <v>4.5478745761762029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W8" s="11"/>
    </row>
    <row r="9" spans="1:23" s="10" customFormat="1" ht="18.600000000000001" customHeight="1">
      <c r="A9" s="26">
        <v>45108</v>
      </c>
      <c r="B9" s="23">
        <f t="shared" si="0"/>
        <v>3921.6234075318489</v>
      </c>
      <c r="C9" s="15">
        <f t="shared" si="1"/>
        <v>0.79916031010329602</v>
      </c>
      <c r="D9" s="22">
        <f>E9*0.361</f>
        <v>2801.2156</v>
      </c>
      <c r="E9" s="22">
        <v>7759.6</v>
      </c>
      <c r="F9" s="22">
        <f t="shared" si="3"/>
        <v>10.086797131920866</v>
      </c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W9" s="11"/>
    </row>
    <row r="10" spans="1:23" s="10" customFormat="1" ht="18.600000000000001" customHeight="1">
      <c r="A10" s="26">
        <v>45078</v>
      </c>
      <c r="B10" s="23">
        <f t="shared" si="0"/>
        <v>3890.5318213635724</v>
      </c>
      <c r="C10" s="15">
        <f t="shared" si="1"/>
        <v>-2.5973756116808834E-2</v>
      </c>
      <c r="D10" s="22">
        <f>E10*0.361</f>
        <v>2779.0068799999999</v>
      </c>
      <c r="E10" s="22">
        <v>7698.08</v>
      </c>
      <c r="F10" s="22">
        <f t="shared" si="3"/>
        <v>0.13775627675614022</v>
      </c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W10" s="11"/>
    </row>
    <row r="11" spans="1:23" s="10" customFormat="1" ht="18.600000000000001" customHeight="1">
      <c r="A11" s="26">
        <v>45047</v>
      </c>
      <c r="B11" s="23">
        <f t="shared" si="0"/>
        <v>3891.5426011479763</v>
      </c>
      <c r="C11" s="15">
        <f t="shared" si="1"/>
        <v>-1.0781089414183089</v>
      </c>
      <c r="D11" s="22">
        <f t="shared" ref="D11:D74" si="4">E11*0.361</f>
        <v>2779.7288799999997</v>
      </c>
      <c r="E11" s="22">
        <v>7700.08</v>
      </c>
      <c r="F11" s="22">
        <f t="shared" si="3"/>
        <v>-4.3337598926561309</v>
      </c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W11" s="11"/>
    </row>
    <row r="12" spans="1:23" s="10" customFormat="1" ht="18.600000000000001" customHeight="1">
      <c r="A12" s="26">
        <v>45017</v>
      </c>
      <c r="B12" s="23">
        <f t="shared" si="0"/>
        <v>3933.9549209015818</v>
      </c>
      <c r="C12" s="15">
        <f t="shared" si="1"/>
        <v>-0.29256395673537783</v>
      </c>
      <c r="D12" s="22">
        <f t="shared" si="4"/>
        <v>2810.0239999999999</v>
      </c>
      <c r="E12" s="22">
        <v>7784</v>
      </c>
      <c r="F12" s="22">
        <f t="shared" si="3"/>
        <v>1.3832087316679287</v>
      </c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W12" s="11"/>
    </row>
    <row r="13" spans="1:23" s="10" customFormat="1" ht="18.600000000000001" customHeight="1">
      <c r="A13" s="26">
        <v>44986</v>
      </c>
      <c r="B13" s="23">
        <f t="shared" si="0"/>
        <v>3945.4980260394791</v>
      </c>
      <c r="C13" s="15">
        <f t="shared" si="1"/>
        <v>10.202283988086009</v>
      </c>
      <c r="D13" s="22">
        <f t="shared" si="4"/>
        <v>2818.2692400000001</v>
      </c>
      <c r="E13" s="22">
        <v>7806.84</v>
      </c>
      <c r="F13" s="22">
        <f t="shared" si="3"/>
        <v>9.0365147824532421</v>
      </c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W13" s="11"/>
    </row>
    <row r="14" spans="1:23" s="10" customFormat="1" ht="18.600000000000001" customHeight="1">
      <c r="A14" s="26">
        <v>44958</v>
      </c>
      <c r="B14" s="23">
        <f t="shared" si="0"/>
        <v>3580.2325353492924</v>
      </c>
      <c r="C14" s="15">
        <f t="shared" si="1"/>
        <v>-3.5126668482702366</v>
      </c>
      <c r="D14" s="22">
        <f t="shared" si="4"/>
        <v>2557.3600999999999</v>
      </c>
      <c r="E14" s="22">
        <v>7084.1</v>
      </c>
      <c r="F14" s="22">
        <f t="shared" si="3"/>
        <v>10.102423027307616</v>
      </c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W14" s="11"/>
    </row>
    <row r="15" spans="1:23" s="10" customFormat="1" ht="18.600000000000001" customHeight="1">
      <c r="A15" s="26">
        <v>44927</v>
      </c>
      <c r="B15" s="23">
        <f t="shared" si="0"/>
        <v>3710.5725885482289</v>
      </c>
      <c r="C15" s="15">
        <f t="shared" si="1"/>
        <v>6.4088814168526671</v>
      </c>
      <c r="D15" s="22">
        <f t="shared" si="4"/>
        <v>2650.462</v>
      </c>
      <c r="E15" s="22">
        <v>7342</v>
      </c>
      <c r="F15" s="22">
        <f t="shared" si="3"/>
        <v>8.305059743324982</v>
      </c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W15" s="11"/>
    </row>
    <row r="16" spans="1:23" s="10" customFormat="1" ht="18.600000000000001" customHeight="1">
      <c r="A16" s="5">
        <v>44896</v>
      </c>
      <c r="B16" s="23">
        <f t="shared" si="0"/>
        <v>3487.0891782164354</v>
      </c>
      <c r="C16" s="15">
        <f t="shared" si="1"/>
        <v>1.4885417585973437</v>
      </c>
      <c r="D16" s="22">
        <f t="shared" si="4"/>
        <v>2490.8278</v>
      </c>
      <c r="E16" s="22">
        <v>6899.8</v>
      </c>
      <c r="F16" s="22">
        <f t="shared" si="3"/>
        <v>-4.2957209237811211</v>
      </c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W16" s="11"/>
    </row>
    <row r="17" spans="1:23" s="10" customFormat="1" ht="18.600000000000001" customHeight="1">
      <c r="A17" s="5">
        <v>44866</v>
      </c>
      <c r="B17" s="23">
        <f t="shared" si="0"/>
        <v>3435.9437211255777</v>
      </c>
      <c r="C17" s="15">
        <f t="shared" si="1"/>
        <v>-4.0138926146069931</v>
      </c>
      <c r="D17" s="22">
        <f t="shared" si="4"/>
        <v>2454.2946000000002</v>
      </c>
      <c r="E17" s="22">
        <v>6798.6</v>
      </c>
      <c r="F17" s="22">
        <f t="shared" si="3"/>
        <v>10.134456504130895</v>
      </c>
      <c r="G17" s="13"/>
      <c r="H17" s="13"/>
      <c r="I17" s="12"/>
      <c r="J17" s="12"/>
      <c r="K17" s="12"/>
      <c r="L17" s="12"/>
      <c r="M17" s="12"/>
      <c r="N17" s="12"/>
      <c r="O17" s="12"/>
      <c r="P17" s="12"/>
      <c r="Q17" s="12"/>
      <c r="R17" s="13"/>
      <c r="S17" s="13"/>
      <c r="T17" s="13"/>
      <c r="U17" s="13"/>
      <c r="V17" s="13"/>
      <c r="W17" s="13"/>
    </row>
    <row r="18" spans="1:23" s="10" customFormat="1" ht="18.600000000000001" customHeight="1">
      <c r="A18" s="5">
        <v>44835</v>
      </c>
      <c r="B18" s="23">
        <f t="shared" si="0"/>
        <v>3579.6260674786499</v>
      </c>
      <c r="C18" s="15">
        <f t="shared" si="1"/>
        <v>-4.2061699509054664</v>
      </c>
      <c r="D18" s="22">
        <f t="shared" si="4"/>
        <v>2556.9268999999999</v>
      </c>
      <c r="E18" s="22">
        <v>7082.9</v>
      </c>
      <c r="F18" s="22">
        <f t="shared" si="3"/>
        <v>12.378465170593</v>
      </c>
      <c r="G18" s="13"/>
      <c r="H18" s="13"/>
      <c r="I18" s="12"/>
      <c r="J18" s="12"/>
      <c r="K18" s="12"/>
      <c r="L18" s="12"/>
      <c r="M18" s="12"/>
      <c r="N18" s="12"/>
      <c r="O18" s="12"/>
      <c r="P18" s="12"/>
      <c r="Q18" s="12"/>
      <c r="R18" s="13"/>
      <c r="S18" s="13"/>
      <c r="T18" s="13"/>
      <c r="U18" s="13"/>
      <c r="V18" s="13"/>
      <c r="W18" s="13"/>
    </row>
    <row r="19" spans="1:23" s="10" customFormat="1" ht="18.600000000000001" customHeight="1">
      <c r="A19" s="5">
        <v>44805</v>
      </c>
      <c r="B19" s="23">
        <f t="shared" si="0"/>
        <v>3736.80232395352</v>
      </c>
      <c r="C19" s="15">
        <f t="shared" si="1"/>
        <v>3.593745621654941</v>
      </c>
      <c r="D19" s="22">
        <f t="shared" si="4"/>
        <v>2669.1978999999997</v>
      </c>
      <c r="E19" s="22">
        <v>7393.9</v>
      </c>
      <c r="F19" s="22">
        <f t="shared" si="3"/>
        <v>13.425989844600906</v>
      </c>
      <c r="G19" s="13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3"/>
      <c r="S19" s="13"/>
      <c r="T19" s="13"/>
      <c r="U19" s="13"/>
      <c r="V19" s="13"/>
      <c r="W19" s="13"/>
    </row>
    <row r="20" spans="1:23" s="10" customFormat="1" ht="18.600000000000001" customHeight="1">
      <c r="A20" s="5">
        <v>44774</v>
      </c>
      <c r="B20" s="23">
        <f t="shared" si="0"/>
        <v>3607.1698166036672</v>
      </c>
      <c r="C20" s="15">
        <f t="shared" si="1"/>
        <v>1.2595373278741127</v>
      </c>
      <c r="D20" s="22">
        <f t="shared" si="4"/>
        <v>2576.6013999999996</v>
      </c>
      <c r="E20" s="22">
        <v>7137.4</v>
      </c>
      <c r="F20" s="22">
        <f t="shared" si="3"/>
        <v>-0.22366986328179461</v>
      </c>
      <c r="G20" s="13"/>
      <c r="H20" s="13"/>
      <c r="I20" s="12"/>
      <c r="J20" s="12"/>
      <c r="K20" s="12"/>
      <c r="L20" s="12"/>
      <c r="M20" s="12"/>
      <c r="N20" s="12"/>
      <c r="O20" s="12"/>
      <c r="P20" s="12"/>
      <c r="Q20" s="12"/>
      <c r="R20" s="13"/>
      <c r="S20" s="13"/>
      <c r="T20" s="13"/>
      <c r="U20" s="13"/>
      <c r="V20" s="13"/>
      <c r="W20" s="13"/>
    </row>
    <row r="21" spans="1:23" s="10" customFormat="1" ht="18.600000000000001" customHeight="1">
      <c r="A21" s="5">
        <v>44743</v>
      </c>
      <c r="B21" s="23">
        <f t="shared" si="0"/>
        <v>3562.3013019739597</v>
      </c>
      <c r="C21" s="15">
        <f t="shared" si="1"/>
        <v>-8.3105148754665183</v>
      </c>
      <c r="D21" s="22">
        <f t="shared" si="4"/>
        <v>2544.5518199999997</v>
      </c>
      <c r="E21" s="22">
        <v>7048.62</v>
      </c>
      <c r="F21" s="22">
        <f t="shared" si="3"/>
        <v>-3.2447494852436476</v>
      </c>
      <c r="G21" s="13"/>
      <c r="H21" s="13"/>
      <c r="I21" s="12"/>
      <c r="J21" s="12"/>
      <c r="K21" s="12"/>
      <c r="L21" s="12"/>
      <c r="M21" s="12"/>
      <c r="N21" s="12"/>
      <c r="O21" s="12"/>
      <c r="P21" s="12"/>
      <c r="Q21" s="12"/>
      <c r="R21" s="13"/>
      <c r="S21" s="13"/>
      <c r="T21" s="13"/>
      <c r="U21" s="13"/>
      <c r="V21" s="13"/>
      <c r="W21" s="13"/>
    </row>
    <row r="22" spans="1:23" s="10" customFormat="1" ht="18.600000000000001" customHeight="1">
      <c r="A22" s="5">
        <v>44713</v>
      </c>
      <c r="B22" s="23">
        <f t="shared" si="0"/>
        <v>3885.1797424051515</v>
      </c>
      <c r="C22" s="15">
        <f t="shared" si="1"/>
        <v>-4.4901787821938308</v>
      </c>
      <c r="D22" s="22">
        <f t="shared" si="4"/>
        <v>2775.1838899999998</v>
      </c>
      <c r="E22" s="22">
        <v>7687.49</v>
      </c>
      <c r="F22" s="22">
        <f t="shared" si="3"/>
        <v>1.4421630466337598</v>
      </c>
      <c r="G22" s="13"/>
      <c r="H22" s="13"/>
      <c r="I22" s="12"/>
      <c r="J22" s="12"/>
      <c r="K22" s="12"/>
      <c r="L22" s="12"/>
      <c r="M22" s="12"/>
      <c r="N22" s="12"/>
      <c r="O22" s="12"/>
      <c r="P22" s="12"/>
      <c r="Q22" s="12"/>
      <c r="R22" s="13"/>
      <c r="S22" s="13"/>
      <c r="T22" s="13"/>
      <c r="U22" s="13"/>
      <c r="V22" s="13"/>
      <c r="W22" s="13"/>
    </row>
    <row r="23" spans="1:23" s="10" customFormat="1" ht="18.600000000000001" customHeight="1">
      <c r="A23" s="5">
        <v>44682</v>
      </c>
      <c r="B23" s="23">
        <f t="shared" si="0"/>
        <v>4067.8327033459323</v>
      </c>
      <c r="C23" s="15">
        <f t="shared" si="1"/>
        <v>4.8334158222407382</v>
      </c>
      <c r="D23" s="22">
        <f t="shared" si="4"/>
        <v>2905.6528999999996</v>
      </c>
      <c r="E23" s="22">
        <v>8048.9</v>
      </c>
      <c r="F23" s="22">
        <f t="shared" si="3"/>
        <v>2.9929622520793231</v>
      </c>
      <c r="G23" s="13"/>
      <c r="H23" s="13"/>
      <c r="I23" s="12"/>
      <c r="J23" s="12"/>
      <c r="K23" s="12"/>
      <c r="L23" s="12"/>
      <c r="M23" s="12"/>
      <c r="N23" s="12"/>
      <c r="O23" s="12"/>
      <c r="P23" s="12"/>
      <c r="Q23" s="12"/>
      <c r="R23" s="13"/>
      <c r="S23" s="13"/>
      <c r="T23" s="13"/>
      <c r="U23" s="13"/>
      <c r="V23" s="13"/>
      <c r="W23" s="13"/>
    </row>
    <row r="24" spans="1:23" s="10" customFormat="1" ht="18.600000000000001" customHeight="1">
      <c r="A24" s="5">
        <v>44652</v>
      </c>
      <c r="B24" s="23">
        <f t="shared" si="0"/>
        <v>3880.2825143497125</v>
      </c>
      <c r="C24" s="15">
        <f t="shared" si="1"/>
        <v>7.2342398712820275</v>
      </c>
      <c r="D24" s="22">
        <f t="shared" si="4"/>
        <v>2771.6857999999997</v>
      </c>
      <c r="E24" s="22">
        <v>7677.8</v>
      </c>
      <c r="F24" s="22">
        <f t="shared" si="3"/>
        <v>1.0609171800136874</v>
      </c>
      <c r="G24" s="13"/>
      <c r="H24" s="13"/>
      <c r="I24" s="12"/>
      <c r="J24" s="12"/>
      <c r="K24" s="12"/>
      <c r="L24" s="12"/>
      <c r="M24" s="12"/>
      <c r="N24" s="12"/>
      <c r="O24" s="12"/>
      <c r="P24" s="12"/>
      <c r="Q24" s="12"/>
      <c r="R24" s="13"/>
      <c r="S24" s="13"/>
      <c r="T24" s="13"/>
      <c r="U24" s="13"/>
      <c r="V24" s="13"/>
      <c r="W24" s="13"/>
    </row>
    <row r="25" spans="1:23" s="10" customFormat="1" ht="18.600000000000001" customHeight="1">
      <c r="A25" s="5">
        <v>44621</v>
      </c>
      <c r="B25" s="23">
        <f t="shared" si="0"/>
        <v>3618.5107657846843</v>
      </c>
      <c r="C25" s="15">
        <f t="shared" si="1"/>
        <v>11.27958844282805</v>
      </c>
      <c r="D25" s="22">
        <f t="shared" si="4"/>
        <v>2584.7022400000001</v>
      </c>
      <c r="E25" s="22">
        <v>7159.84</v>
      </c>
      <c r="F25" s="22">
        <f t="shared" si="3"/>
        <v>-4.2097799183891897</v>
      </c>
      <c r="G25" s="13"/>
      <c r="H25" s="13"/>
      <c r="I25" s="12"/>
      <c r="J25" s="12"/>
      <c r="K25" s="12"/>
      <c r="L25" s="12"/>
      <c r="M25" s="12"/>
      <c r="N25" s="12"/>
      <c r="O25" s="12"/>
      <c r="P25" s="12"/>
      <c r="Q25" s="12"/>
      <c r="R25" s="13"/>
      <c r="S25" s="13"/>
      <c r="T25" s="13"/>
      <c r="U25" s="13"/>
      <c r="V25" s="13"/>
      <c r="W25" s="13"/>
    </row>
    <row r="26" spans="1:23" s="10" customFormat="1" ht="18.600000000000001" customHeight="1">
      <c r="A26" s="5">
        <v>44593</v>
      </c>
      <c r="B26" s="23">
        <f t="shared" si="0"/>
        <v>3251.7291054178918</v>
      </c>
      <c r="C26" s="15">
        <f t="shared" si="1"/>
        <v>-5.0877710576781094</v>
      </c>
      <c r="D26" s="22">
        <f t="shared" si="4"/>
        <v>2322.7101000000002</v>
      </c>
      <c r="E26" s="22">
        <v>6434.1</v>
      </c>
      <c r="F26" s="22">
        <f t="shared" si="3"/>
        <v>-9.8512021521044542</v>
      </c>
      <c r="G26" s="13"/>
      <c r="H26" s="13"/>
      <c r="I26" s="12"/>
      <c r="J26" s="12"/>
      <c r="K26" s="12"/>
      <c r="L26" s="12"/>
      <c r="M26" s="12"/>
      <c r="N26" s="12"/>
      <c r="O26" s="12"/>
      <c r="P26" s="12"/>
      <c r="Q26" s="12"/>
      <c r="R26" s="13"/>
      <c r="S26" s="13"/>
      <c r="T26" s="13"/>
      <c r="U26" s="13"/>
      <c r="V26" s="13"/>
      <c r="W26" s="13"/>
    </row>
    <row r="27" spans="1:23" s="10" customFormat="1" ht="18.600000000000001" customHeight="1">
      <c r="A27" s="5">
        <v>44562</v>
      </c>
      <c r="B27" s="23">
        <f t="shared" si="0"/>
        <v>3426.0380792384149</v>
      </c>
      <c r="C27" s="15">
        <f t="shared" si="1"/>
        <v>-5.9712878840418986</v>
      </c>
      <c r="D27" s="22">
        <f t="shared" si="4"/>
        <v>2447.2190000000001</v>
      </c>
      <c r="E27" s="22">
        <v>6779</v>
      </c>
      <c r="F27" s="22">
        <f t="shared" si="3"/>
        <v>-7.6178795312074161</v>
      </c>
      <c r="G27" s="13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3"/>
      <c r="S27" s="13"/>
      <c r="T27" s="13"/>
      <c r="U27" s="13"/>
      <c r="V27" s="13"/>
      <c r="W27" s="13"/>
    </row>
    <row r="28" spans="1:23" s="10" customFormat="1" ht="18.600000000000001" customHeight="1">
      <c r="A28" s="5">
        <v>44531</v>
      </c>
      <c r="B28" s="23">
        <f t="shared" si="0"/>
        <v>3643.6084278314434</v>
      </c>
      <c r="C28" s="15">
        <f t="shared" si="1"/>
        <v>16.79086343755063</v>
      </c>
      <c r="D28" s="22">
        <f t="shared" si="4"/>
        <v>2602.6295</v>
      </c>
      <c r="E28" s="22">
        <v>7209.5</v>
      </c>
      <c r="F28" s="22">
        <f t="shared" si="3"/>
        <v>-2.8565653843562577</v>
      </c>
      <c r="G28" s="13"/>
      <c r="H28" s="13"/>
      <c r="I28" s="12"/>
      <c r="J28" s="12"/>
      <c r="K28" s="12"/>
      <c r="L28" s="12"/>
      <c r="M28" s="12"/>
      <c r="N28" s="12"/>
      <c r="O28" s="12"/>
      <c r="P28" s="12"/>
      <c r="Q28" s="12"/>
      <c r="R28" s="13"/>
      <c r="S28" s="13"/>
      <c r="T28" s="13"/>
      <c r="U28" s="13"/>
      <c r="V28" s="13"/>
      <c r="W28" s="13"/>
    </row>
    <row r="29" spans="1:23" s="10" customFormat="1" ht="18.600000000000001" customHeight="1">
      <c r="A29" s="5">
        <v>44501</v>
      </c>
      <c r="B29" s="23">
        <f t="shared" si="0"/>
        <v>3119.7718045639085</v>
      </c>
      <c r="C29" s="15">
        <f t="shared" si="1"/>
        <v>-2.0581590170592996</v>
      </c>
      <c r="D29" s="22">
        <f t="shared" si="4"/>
        <v>2228.453</v>
      </c>
      <c r="E29" s="22">
        <v>6173</v>
      </c>
      <c r="F29" s="22">
        <f t="shared" si="3"/>
        <v>-14.269842372057495</v>
      </c>
      <c r="G29" s="13"/>
      <c r="H29" s="13"/>
      <c r="I29" s="12"/>
      <c r="J29" s="12"/>
      <c r="K29" s="12"/>
      <c r="L29" s="12"/>
      <c r="M29" s="12"/>
      <c r="N29" s="12"/>
      <c r="O29" s="12"/>
      <c r="P29" s="12"/>
      <c r="Q29" s="12"/>
      <c r="R29" s="13"/>
      <c r="S29" s="13"/>
      <c r="T29" s="13"/>
      <c r="U29" s="13"/>
      <c r="V29" s="13"/>
      <c r="W29" s="13"/>
    </row>
    <row r="30" spans="1:23" s="10" customFormat="1" ht="18.600000000000001" customHeight="1">
      <c r="A30" s="5">
        <v>44470</v>
      </c>
      <c r="B30" s="23">
        <f t="shared" si="0"/>
        <v>3185.3309813803721</v>
      </c>
      <c r="C30" s="15">
        <f t="shared" si="1"/>
        <v>-3.3132373019160299</v>
      </c>
      <c r="D30" s="22">
        <f t="shared" si="4"/>
        <v>2275.2819199999999</v>
      </c>
      <c r="E30" s="22">
        <v>6302.72</v>
      </c>
      <c r="F30" s="22">
        <f t="shared" si="3"/>
        <v>-17.255648475141459</v>
      </c>
      <c r="G30" s="13"/>
      <c r="H30" s="13"/>
      <c r="I30" s="12"/>
      <c r="J30" s="12"/>
      <c r="K30" s="12"/>
      <c r="L30" s="12"/>
      <c r="M30" s="12"/>
      <c r="N30" s="12"/>
      <c r="O30" s="12"/>
      <c r="P30" s="12"/>
      <c r="Q30" s="12"/>
      <c r="R30" s="13"/>
      <c r="S30" s="13"/>
      <c r="T30" s="13"/>
      <c r="U30" s="13"/>
      <c r="V30" s="13"/>
      <c r="W30" s="13"/>
    </row>
    <row r="31" spans="1:23" s="10" customFormat="1" ht="18.600000000000001" customHeight="1">
      <c r="A31" s="5">
        <v>44440</v>
      </c>
      <c r="B31" s="23">
        <f t="shared" si="0"/>
        <v>3294.4850902981939</v>
      </c>
      <c r="C31" s="15">
        <f t="shared" si="1"/>
        <v>-8.8727038890597409</v>
      </c>
      <c r="D31" s="22">
        <f t="shared" si="4"/>
        <v>2353.2507000000001</v>
      </c>
      <c r="E31" s="22">
        <v>6518.7</v>
      </c>
      <c r="F31" s="22">
        <f t="shared" si="3"/>
        <v>-13.982027631526861</v>
      </c>
      <c r="G31" s="13"/>
      <c r="H31" s="13"/>
      <c r="I31" s="12"/>
      <c r="J31" s="12"/>
      <c r="K31" s="12"/>
      <c r="L31" s="12"/>
      <c r="M31" s="12"/>
      <c r="N31" s="12"/>
      <c r="O31" s="12"/>
      <c r="P31" s="12"/>
      <c r="Q31" s="12"/>
      <c r="R31" s="13"/>
      <c r="S31" s="13"/>
      <c r="T31" s="13"/>
      <c r="U31" s="13"/>
      <c r="V31" s="13"/>
      <c r="W31" s="13"/>
    </row>
    <row r="32" spans="1:23" s="10" customFormat="1" ht="18.600000000000001" customHeight="1">
      <c r="A32" s="5">
        <v>44409</v>
      </c>
      <c r="B32" s="23">
        <f t="shared" si="0"/>
        <v>3615.256054878902</v>
      </c>
      <c r="C32" s="15">
        <f t="shared" si="1"/>
        <v>-1.8064516129032229</v>
      </c>
      <c r="D32" s="22">
        <f t="shared" si="4"/>
        <v>2582.3773999999999</v>
      </c>
      <c r="E32" s="22">
        <v>7153.4</v>
      </c>
      <c r="F32" s="22">
        <f t="shared" si="3"/>
        <v>-8.9272528200035737</v>
      </c>
      <c r="G32" s="13"/>
      <c r="H32" s="13"/>
      <c r="I32" s="12"/>
      <c r="J32" s="12"/>
      <c r="K32" s="12"/>
      <c r="L32" s="12"/>
      <c r="M32" s="12"/>
      <c r="N32" s="12"/>
      <c r="O32" s="12"/>
      <c r="P32" s="12"/>
      <c r="Q32" s="12"/>
      <c r="R32" s="13"/>
      <c r="S32" s="13"/>
      <c r="T32" s="13"/>
      <c r="U32" s="13"/>
      <c r="V32" s="13"/>
      <c r="W32" s="13"/>
    </row>
    <row r="33" spans="1:23" s="10" customFormat="1" ht="18.600000000000001" customHeight="1">
      <c r="A33" s="5">
        <v>44378</v>
      </c>
      <c r="B33" s="23">
        <f t="shared" si="0"/>
        <v>3681.7653646927056</v>
      </c>
      <c r="C33" s="15">
        <f t="shared" si="1"/>
        <v>-3.8689926367739131</v>
      </c>
      <c r="D33" s="22">
        <f t="shared" si="4"/>
        <v>2629.8849999999998</v>
      </c>
      <c r="E33" s="22">
        <v>7285</v>
      </c>
      <c r="F33" s="22">
        <f t="shared" si="3"/>
        <v>-6.8211759589680625</v>
      </c>
      <c r="G33" s="13"/>
      <c r="H33" s="13"/>
      <c r="I33" s="12"/>
      <c r="J33" s="12"/>
      <c r="K33" s="12"/>
      <c r="L33" s="12"/>
      <c r="M33" s="12"/>
      <c r="N33" s="12"/>
      <c r="O33" s="12"/>
      <c r="P33" s="12"/>
      <c r="Q33" s="12"/>
      <c r="R33" s="13"/>
      <c r="S33" s="13"/>
      <c r="T33" s="13"/>
      <c r="U33" s="13"/>
      <c r="V33" s="13"/>
      <c r="W33" s="13"/>
    </row>
    <row r="34" spans="1:23" s="10" customFormat="1" ht="18.600000000000001" customHeight="1">
      <c r="A34" s="5">
        <v>44348</v>
      </c>
      <c r="B34" s="23">
        <f t="shared" si="0"/>
        <v>3829.945681086378</v>
      </c>
      <c r="C34" s="15">
        <f t="shared" si="1"/>
        <v>-3.0300703774791939</v>
      </c>
      <c r="D34" s="22">
        <f t="shared" si="4"/>
        <v>2735.7302</v>
      </c>
      <c r="E34" s="22">
        <v>7578.2</v>
      </c>
      <c r="F34" s="22">
        <f t="shared" si="3"/>
        <v>-1.1130684413127145</v>
      </c>
      <c r="G34" s="13"/>
      <c r="H34" s="13"/>
      <c r="I34" s="12"/>
      <c r="J34" s="12"/>
      <c r="K34" s="12"/>
      <c r="L34" s="12"/>
      <c r="M34" s="12"/>
      <c r="N34" s="12"/>
      <c r="O34" s="12"/>
      <c r="P34" s="12"/>
      <c r="Q34" s="12"/>
      <c r="R34" s="13"/>
      <c r="S34" s="13"/>
      <c r="T34" s="13"/>
      <c r="U34" s="13"/>
      <c r="V34" s="13"/>
      <c r="W34" s="13"/>
    </row>
    <row r="35" spans="1:23" s="10" customFormat="1" ht="18.600000000000001" customHeight="1">
      <c r="A35" s="5">
        <v>44317</v>
      </c>
      <c r="B35" s="23">
        <f t="shared" si="0"/>
        <v>3949.622007559848</v>
      </c>
      <c r="C35" s="15">
        <f t="shared" si="1"/>
        <v>2.866845679987359</v>
      </c>
      <c r="D35" s="22">
        <f t="shared" si="4"/>
        <v>2821.2149999999997</v>
      </c>
      <c r="E35" s="22">
        <v>7815</v>
      </c>
      <c r="F35" s="22">
        <f t="shared" si="3"/>
        <v>1.0799974131798562</v>
      </c>
      <c r="G35" s="13"/>
      <c r="H35" s="13"/>
      <c r="I35" s="12"/>
      <c r="J35" s="12"/>
      <c r="K35" s="12"/>
      <c r="L35" s="12"/>
      <c r="M35" s="12"/>
      <c r="N35" s="12"/>
      <c r="O35" s="12"/>
      <c r="P35" s="12"/>
      <c r="Q35" s="12"/>
      <c r="R35" s="13"/>
      <c r="S35" s="13"/>
      <c r="T35" s="13"/>
      <c r="U35" s="13"/>
      <c r="V35" s="13"/>
      <c r="W35" s="13"/>
    </row>
    <row r="36" spans="1:23" s="10" customFormat="1" ht="18.600000000000001" customHeight="1">
      <c r="A36" s="5">
        <v>44287</v>
      </c>
      <c r="B36" s="23">
        <f t="shared" si="0"/>
        <v>3839.5480890382187</v>
      </c>
      <c r="C36" s="15">
        <f t="shared" si="1"/>
        <v>1.6415813766807092</v>
      </c>
      <c r="D36" s="22">
        <f t="shared" si="4"/>
        <v>2742.5891999999999</v>
      </c>
      <c r="E36" s="22">
        <v>7597.2</v>
      </c>
      <c r="F36" s="22">
        <f t="shared" si="3"/>
        <v>5.4858999458491153</v>
      </c>
      <c r="G36" s="13"/>
      <c r="H36" s="13"/>
      <c r="I36" s="12"/>
      <c r="J36" s="12"/>
      <c r="K36" s="12"/>
      <c r="L36" s="12"/>
      <c r="M36" s="12"/>
      <c r="N36" s="12"/>
      <c r="O36" s="12"/>
      <c r="P36" s="12"/>
      <c r="Q36" s="12"/>
      <c r="R36" s="13"/>
      <c r="S36" s="13"/>
      <c r="T36" s="13"/>
      <c r="U36" s="13"/>
      <c r="V36" s="13"/>
      <c r="W36" s="13"/>
    </row>
    <row r="37" spans="1:23" s="10" customFormat="1" ht="18.600000000000001" customHeight="1">
      <c r="A37" s="5">
        <v>44256</v>
      </c>
      <c r="B37" s="23">
        <f t="shared" si="0"/>
        <v>3777.5367492650144</v>
      </c>
      <c r="C37" s="15">
        <f t="shared" si="1"/>
        <v>4.7259429468138787</v>
      </c>
      <c r="D37" s="22">
        <f t="shared" si="4"/>
        <v>2698.2945</v>
      </c>
      <c r="E37" s="22">
        <v>7474.5</v>
      </c>
      <c r="F37" s="22">
        <f t="shared" si="3"/>
        <v>11.606342949292237</v>
      </c>
      <c r="G37" s="13"/>
      <c r="H37" s="13"/>
      <c r="I37" s="12"/>
      <c r="J37" s="12"/>
      <c r="K37" s="12"/>
      <c r="L37" s="12"/>
      <c r="M37" s="12"/>
      <c r="N37" s="12"/>
      <c r="O37" s="12"/>
      <c r="P37" s="12"/>
      <c r="Q37" s="12"/>
      <c r="R37" s="13"/>
      <c r="S37" s="13"/>
      <c r="T37" s="13"/>
      <c r="U37" s="13"/>
      <c r="V37" s="13"/>
      <c r="W37" s="13"/>
    </row>
    <row r="38" spans="1:23" s="10" customFormat="1" ht="18.600000000000001" customHeight="1">
      <c r="A38" s="5">
        <v>44228</v>
      </c>
      <c r="B38" s="23">
        <f t="shared" si="0"/>
        <v>3607.0687386252271</v>
      </c>
      <c r="C38" s="15">
        <f t="shared" si="1"/>
        <v>-2.736440446988285</v>
      </c>
      <c r="D38" s="22">
        <f t="shared" si="4"/>
        <v>2576.5291999999999</v>
      </c>
      <c r="E38" s="22">
        <v>7137.2</v>
      </c>
      <c r="F38" s="22">
        <f t="shared" si="3"/>
        <v>9.0564596225838567</v>
      </c>
      <c r="G38" s="13"/>
      <c r="H38" s="13"/>
      <c r="I38" s="12"/>
      <c r="J38" s="12"/>
      <c r="K38" s="12"/>
      <c r="L38" s="12"/>
      <c r="M38" s="12"/>
      <c r="N38" s="12"/>
      <c r="O38" s="12"/>
      <c r="P38" s="12"/>
      <c r="Q38" s="12"/>
      <c r="R38" s="13"/>
      <c r="S38" s="13"/>
      <c r="T38" s="13"/>
      <c r="U38" s="13"/>
      <c r="V38" s="13"/>
      <c r="W38" s="13"/>
    </row>
    <row r="39" spans="1:23" s="10" customFormat="1" ht="18.600000000000001" customHeight="1">
      <c r="A39" s="5">
        <v>44197</v>
      </c>
      <c r="B39" s="23">
        <f t="shared" si="0"/>
        <v>3708.5510289794202</v>
      </c>
      <c r="C39" s="15">
        <f t="shared" si="1"/>
        <v>-1.1251094792157819</v>
      </c>
      <c r="D39" s="22">
        <f t="shared" si="4"/>
        <v>2649.018</v>
      </c>
      <c r="E39" s="22">
        <v>7338</v>
      </c>
      <c r="F39" s="22">
        <f t="shared" si="3"/>
        <v>9.7024966362684992</v>
      </c>
      <c r="G39" s="13"/>
      <c r="H39" s="13"/>
      <c r="I39" s="12"/>
      <c r="J39" s="12"/>
      <c r="K39" s="12"/>
      <c r="L39" s="12"/>
      <c r="M39" s="12"/>
      <c r="N39" s="12"/>
      <c r="O39" s="12"/>
      <c r="P39" s="12"/>
      <c r="Q39" s="12"/>
      <c r="R39" s="13"/>
      <c r="S39" s="13"/>
      <c r="T39" s="13"/>
      <c r="U39" s="13"/>
      <c r="V39" s="13"/>
      <c r="W39" s="13"/>
    </row>
    <row r="40" spans="1:23" s="10" customFormat="1" ht="18.600000000000001" customHeight="1">
      <c r="A40" s="5">
        <v>44166</v>
      </c>
      <c r="B40" s="23">
        <f t="shared" si="0"/>
        <v>3750.7510849782998</v>
      </c>
      <c r="C40" s="15">
        <f t="shared" si="1"/>
        <v>3.0692313033817036</v>
      </c>
      <c r="D40" s="22">
        <f t="shared" si="4"/>
        <v>2679.1614999999997</v>
      </c>
      <c r="E40" s="22">
        <v>7421.5</v>
      </c>
      <c r="F40" s="22">
        <f t="shared" si="3"/>
        <v>10.664598959187632</v>
      </c>
      <c r="G40" s="13"/>
      <c r="H40" s="13"/>
      <c r="I40" s="12"/>
      <c r="J40" s="12"/>
      <c r="K40" s="12"/>
      <c r="L40" s="12"/>
      <c r="M40" s="12"/>
      <c r="N40" s="12"/>
      <c r="O40" s="12"/>
      <c r="P40" s="12"/>
      <c r="Q40" s="12"/>
      <c r="R40" s="13"/>
      <c r="S40" s="13"/>
      <c r="T40" s="13"/>
      <c r="U40" s="13"/>
      <c r="V40" s="13"/>
      <c r="W40" s="13"/>
    </row>
    <row r="41" spans="1:23" s="10" customFormat="1" ht="18.600000000000001" customHeight="1">
      <c r="A41" s="5">
        <v>44136</v>
      </c>
      <c r="B41" s="23">
        <f t="shared" si="0"/>
        <v>3639.0599188016236</v>
      </c>
      <c r="C41" s="15">
        <f t="shared" si="1"/>
        <v>-5.4692730829318235</v>
      </c>
      <c r="D41" s="22">
        <f t="shared" si="4"/>
        <v>2599.3804999999998</v>
      </c>
      <c r="E41" s="22">
        <v>7200.5</v>
      </c>
      <c r="F41" s="22">
        <f t="shared" si="3"/>
        <v>11.168578530515184</v>
      </c>
      <c r="G41" s="13"/>
      <c r="H41" s="13"/>
      <c r="I41" s="12"/>
      <c r="J41" s="12"/>
      <c r="K41" s="12"/>
      <c r="L41" s="12"/>
      <c r="M41" s="12"/>
      <c r="N41" s="12"/>
      <c r="O41" s="12"/>
      <c r="P41" s="12"/>
      <c r="Q41" s="12"/>
      <c r="R41" s="13"/>
      <c r="S41" s="13"/>
      <c r="T41" s="13"/>
      <c r="U41" s="13"/>
      <c r="V41" s="13"/>
      <c r="W41" s="13"/>
    </row>
    <row r="42" spans="1:23" s="10" customFormat="1" ht="18.600000000000001" customHeight="1">
      <c r="A42" s="5">
        <v>44105</v>
      </c>
      <c r="B42" s="23">
        <f t="shared" si="0"/>
        <v>3849.6053478930417</v>
      </c>
      <c r="C42" s="15">
        <f t="shared" si="1"/>
        <v>0.51198817676787411</v>
      </c>
      <c r="D42" s="22">
        <f t="shared" si="4"/>
        <v>2749.7730999999999</v>
      </c>
      <c r="E42" s="22">
        <v>7617.1</v>
      </c>
      <c r="F42" s="22">
        <f t="shared" si="3"/>
        <v>16.146198652069167</v>
      </c>
      <c r="G42" s="13"/>
      <c r="H42" s="13"/>
      <c r="I42" s="12"/>
      <c r="J42" s="12"/>
      <c r="K42" s="12"/>
      <c r="L42" s="12"/>
      <c r="M42" s="12"/>
      <c r="N42" s="12"/>
      <c r="O42" s="12"/>
      <c r="P42" s="12"/>
      <c r="Q42" s="12"/>
      <c r="R42" s="13"/>
      <c r="S42" s="13"/>
      <c r="T42" s="13"/>
      <c r="U42" s="13"/>
      <c r="V42" s="13"/>
      <c r="W42" s="13"/>
    </row>
    <row r="43" spans="1:23" s="10" customFormat="1" ht="18.600000000000001" customHeight="1">
      <c r="A43" s="5">
        <v>44075</v>
      </c>
      <c r="B43" s="23">
        <f t="shared" si="0"/>
        <v>3829.9962200755981</v>
      </c>
      <c r="C43" s="15">
        <f t="shared" si="1"/>
        <v>-3.517683904972885</v>
      </c>
      <c r="D43" s="22">
        <f t="shared" si="4"/>
        <v>2735.7662999999998</v>
      </c>
      <c r="E43" s="22">
        <v>7578.3</v>
      </c>
      <c r="F43" s="22">
        <f t="shared" si="3"/>
        <v>12.59471666716192</v>
      </c>
      <c r="G43" s="13"/>
      <c r="H43" s="13"/>
      <c r="I43" s="12"/>
      <c r="J43" s="12"/>
      <c r="K43" s="12"/>
      <c r="L43" s="12"/>
      <c r="M43" s="12"/>
      <c r="N43" s="12"/>
      <c r="O43" s="12"/>
      <c r="P43" s="12"/>
      <c r="Q43" s="12"/>
      <c r="R43" s="13"/>
      <c r="S43" s="13"/>
      <c r="T43" s="13"/>
      <c r="U43" s="13"/>
      <c r="V43" s="13"/>
      <c r="W43" s="13"/>
    </row>
    <row r="44" spans="1:23" s="10" customFormat="1" ht="18.600000000000001" customHeight="1">
      <c r="A44" s="5">
        <v>44044</v>
      </c>
      <c r="B44" s="23">
        <f t="shared" si="0"/>
        <v>3969.6354472910539</v>
      </c>
      <c r="C44" s="15">
        <f t="shared" si="1"/>
        <v>0.46429530716395484</v>
      </c>
      <c r="D44" s="22">
        <f t="shared" si="4"/>
        <v>2835.5106000000001</v>
      </c>
      <c r="E44" s="22">
        <v>7854.6</v>
      </c>
      <c r="F44" s="22">
        <f t="shared" si="3"/>
        <v>10.35771489588897</v>
      </c>
      <c r="G44" s="13"/>
      <c r="H44" s="13"/>
      <c r="I44" s="12"/>
      <c r="J44" s="12"/>
      <c r="K44" s="12"/>
      <c r="L44" s="12"/>
      <c r="M44" s="12"/>
      <c r="N44" s="12"/>
      <c r="O44" s="12"/>
      <c r="P44" s="12"/>
      <c r="Q44" s="12"/>
      <c r="R44" s="13"/>
      <c r="S44" s="13"/>
      <c r="T44" s="13"/>
      <c r="U44" s="13"/>
      <c r="V44" s="13"/>
      <c r="W44" s="13"/>
    </row>
    <row r="45" spans="1:23" s="10" customFormat="1" ht="18.600000000000001" customHeight="1">
      <c r="A45" s="5">
        <v>44013</v>
      </c>
      <c r="B45" s="23">
        <f t="shared" si="0"/>
        <v>3951.2897942041159</v>
      </c>
      <c r="C45" s="15">
        <f t="shared" si="1"/>
        <v>2.019964768056389</v>
      </c>
      <c r="D45" s="22">
        <f t="shared" si="4"/>
        <v>2822.4063000000001</v>
      </c>
      <c r="E45" s="22">
        <v>7818.3</v>
      </c>
      <c r="F45" s="22">
        <f t="shared" si="3"/>
        <v>14.446526334279941</v>
      </c>
      <c r="G45" s="13"/>
      <c r="H45" s="13"/>
      <c r="I45" s="12"/>
      <c r="J45" s="12"/>
      <c r="K45" s="12"/>
      <c r="L45" s="12"/>
      <c r="M45" s="12"/>
      <c r="N45" s="12"/>
      <c r="O45" s="12"/>
      <c r="P45" s="12"/>
      <c r="Q45" s="12"/>
      <c r="R45" s="13"/>
      <c r="S45" s="13"/>
      <c r="T45" s="13"/>
      <c r="U45" s="13"/>
      <c r="V45" s="13"/>
      <c r="W45" s="13"/>
    </row>
    <row r="46" spans="1:23" s="10" customFormat="1" ht="18.600000000000001" customHeight="1">
      <c r="A46" s="5">
        <v>43983</v>
      </c>
      <c r="B46" s="23">
        <f t="shared" si="0"/>
        <v>3873.0554388912215</v>
      </c>
      <c r="C46" s="15">
        <f t="shared" si="1"/>
        <v>-0.87951885145186171</v>
      </c>
      <c r="D46" s="22">
        <f t="shared" si="4"/>
        <v>2766.5234999999998</v>
      </c>
      <c r="E46" s="22">
        <v>7663.5</v>
      </c>
      <c r="F46" s="22">
        <f t="shared" si="3"/>
        <v>9.2616090905202508</v>
      </c>
      <c r="G46" s="13"/>
      <c r="H46" s="13"/>
      <c r="I46" s="12"/>
      <c r="J46" s="12"/>
      <c r="K46" s="12"/>
      <c r="L46" s="12"/>
      <c r="M46" s="12"/>
      <c r="N46" s="12"/>
      <c r="O46" s="12"/>
      <c r="P46" s="12"/>
      <c r="Q46" s="12"/>
      <c r="R46" s="13"/>
      <c r="S46" s="13"/>
      <c r="T46" s="13"/>
      <c r="U46" s="13"/>
      <c r="V46" s="13"/>
      <c r="W46" s="13"/>
    </row>
    <row r="47" spans="1:23" s="10" customFormat="1" ht="18.600000000000001" customHeight="1">
      <c r="A47" s="5">
        <v>43952</v>
      </c>
      <c r="B47" s="23">
        <f t="shared" si="0"/>
        <v>3907.4219515609684</v>
      </c>
      <c r="C47" s="15">
        <f t="shared" si="1"/>
        <v>7.3506338429069391</v>
      </c>
      <c r="D47" s="22">
        <f t="shared" si="4"/>
        <v>2791.0715</v>
      </c>
      <c r="E47" s="22">
        <v>7731.5</v>
      </c>
      <c r="F47" s="22">
        <f t="shared" si="3"/>
        <v>7.0993212356281976</v>
      </c>
      <c r="G47" s="13"/>
      <c r="H47" s="13"/>
      <c r="I47" s="12"/>
      <c r="J47" s="12"/>
      <c r="K47" s="12"/>
      <c r="L47" s="12"/>
      <c r="M47" s="12"/>
      <c r="N47" s="12"/>
      <c r="O47" s="12"/>
      <c r="P47" s="12"/>
      <c r="Q47" s="12"/>
      <c r="R47" s="13"/>
      <c r="S47" s="13"/>
      <c r="T47" s="13"/>
      <c r="U47" s="13"/>
      <c r="V47" s="13"/>
      <c r="W47" s="13"/>
    </row>
    <row r="48" spans="1:23" s="10" customFormat="1" ht="18.600000000000001" customHeight="1">
      <c r="A48" s="5">
        <v>43922</v>
      </c>
      <c r="B48" s="23">
        <f t="shared" si="0"/>
        <v>3639.8685426291468</v>
      </c>
      <c r="C48" s="15">
        <f t="shared" si="1"/>
        <v>7.5389715104819857</v>
      </c>
      <c r="D48" s="22">
        <f t="shared" si="4"/>
        <v>2599.9580999999998</v>
      </c>
      <c r="E48" s="22">
        <v>7202.1</v>
      </c>
      <c r="F48" s="22">
        <f t="shared" si="3"/>
        <v>3.1317123464215335</v>
      </c>
      <c r="G48" s="13"/>
      <c r="H48" s="13"/>
      <c r="I48" s="12"/>
      <c r="J48" s="12"/>
      <c r="K48" s="12"/>
      <c r="L48" s="12"/>
      <c r="M48" s="12"/>
      <c r="N48" s="12"/>
      <c r="O48" s="12"/>
      <c r="P48" s="12"/>
      <c r="Q48" s="12"/>
      <c r="R48" s="13"/>
      <c r="S48" s="13"/>
      <c r="T48" s="13"/>
      <c r="U48" s="13"/>
      <c r="V48" s="13"/>
      <c r="W48" s="13"/>
    </row>
    <row r="49" spans="1:23" s="10" customFormat="1" ht="18.600000000000001" customHeight="1">
      <c r="A49" s="5">
        <v>43891</v>
      </c>
      <c r="B49" s="23">
        <f t="shared" si="0"/>
        <v>3384.6971860562785</v>
      </c>
      <c r="C49" s="15">
        <f t="shared" si="1"/>
        <v>2.3332569333027702</v>
      </c>
      <c r="D49" s="22">
        <f t="shared" si="4"/>
        <v>2417.6891999999998</v>
      </c>
      <c r="E49" s="22">
        <v>6697.2</v>
      </c>
      <c r="F49" s="22">
        <f t="shared" si="3"/>
        <v>1.2395694763574827</v>
      </c>
      <c r="G49" s="13"/>
      <c r="H49" s="13"/>
      <c r="I49" s="12"/>
      <c r="J49" s="12"/>
      <c r="K49" s="12"/>
      <c r="L49" s="12"/>
      <c r="M49" s="12"/>
      <c r="N49" s="12"/>
      <c r="O49" s="12"/>
      <c r="P49" s="12"/>
      <c r="Q49" s="12"/>
      <c r="R49" s="13"/>
      <c r="S49" s="13"/>
      <c r="T49" s="13"/>
      <c r="U49" s="13"/>
      <c r="V49" s="13"/>
      <c r="W49" s="13"/>
    </row>
    <row r="50" spans="1:23" s="10" customFormat="1" ht="18.600000000000001" customHeight="1">
      <c r="A50" s="5">
        <v>43862</v>
      </c>
      <c r="B50" s="23">
        <f t="shared" si="0"/>
        <v>3307.5241495170094</v>
      </c>
      <c r="C50" s="15">
        <f t="shared" si="1"/>
        <v>-2.1602631185528369</v>
      </c>
      <c r="D50" s="22">
        <f t="shared" si="4"/>
        <v>2362.5645</v>
      </c>
      <c r="E50" s="22">
        <v>6544.5</v>
      </c>
      <c r="F50" s="22">
        <f t="shared" si="3"/>
        <v>5.8809254165992586</v>
      </c>
      <c r="G50" s="13"/>
      <c r="H50" s="13"/>
      <c r="I50" s="12"/>
      <c r="J50" s="12"/>
      <c r="K50" s="12"/>
      <c r="L50" s="12"/>
      <c r="M50" s="12"/>
      <c r="N50" s="12"/>
      <c r="O50" s="12"/>
      <c r="P50" s="12"/>
      <c r="Q50" s="12"/>
      <c r="R50" s="13"/>
      <c r="S50" s="13"/>
      <c r="T50" s="13"/>
      <c r="U50" s="13"/>
      <c r="V50" s="13"/>
      <c r="W50" s="13"/>
    </row>
    <row r="51" spans="1:23" s="10" customFormat="1" ht="18.600000000000001" customHeight="1">
      <c r="A51" s="5">
        <v>43831</v>
      </c>
      <c r="B51" s="23">
        <f t="shared" si="0"/>
        <v>3380.5529889402205</v>
      </c>
      <c r="C51" s="15">
        <f>(B51-B52)/B52*100</f>
        <v>-0.25796638981256642</v>
      </c>
      <c r="D51" s="22">
        <f t="shared" si="4"/>
        <v>2414.7289999999998</v>
      </c>
      <c r="E51" s="22">
        <v>6689</v>
      </c>
      <c r="F51" s="22">
        <f t="shared" si="3"/>
        <v>3.2571781414016732</v>
      </c>
      <c r="G51" s="13"/>
      <c r="H51" s="13"/>
      <c r="I51" s="12"/>
      <c r="J51" s="12"/>
      <c r="K51" s="12"/>
      <c r="L51" s="12"/>
      <c r="M51" s="12"/>
      <c r="N51" s="12"/>
      <c r="O51" s="12"/>
      <c r="P51" s="12"/>
      <c r="Q51" s="12"/>
      <c r="R51" s="13"/>
      <c r="S51" s="13"/>
      <c r="T51" s="13"/>
      <c r="U51" s="13"/>
      <c r="V51" s="13"/>
      <c r="W51" s="13"/>
    </row>
    <row r="52" spans="1:23" s="10" customFormat="1" ht="18.600000000000001" customHeight="1">
      <c r="A52" s="5">
        <v>43800</v>
      </c>
      <c r="B52" s="23">
        <f t="shared" si="0"/>
        <v>3389.2962340753179</v>
      </c>
      <c r="C52" s="15">
        <f t="shared" si="1"/>
        <v>3.5386206790075687</v>
      </c>
      <c r="D52" s="22">
        <f t="shared" si="4"/>
        <v>2420.9742999999999</v>
      </c>
      <c r="E52" s="22">
        <v>6706.3</v>
      </c>
      <c r="F52" s="22">
        <f t="shared" si="3"/>
        <v>6.1106628059682588</v>
      </c>
      <c r="G52" s="13"/>
      <c r="H52" s="13"/>
      <c r="I52" s="12"/>
      <c r="J52" s="12"/>
      <c r="K52" s="12"/>
      <c r="L52" s="12"/>
      <c r="M52" s="12"/>
      <c r="N52" s="12"/>
      <c r="O52" s="12"/>
      <c r="P52" s="12"/>
      <c r="Q52" s="12"/>
      <c r="R52" s="13"/>
      <c r="S52" s="13"/>
      <c r="T52" s="13"/>
      <c r="U52" s="13"/>
      <c r="V52" s="13"/>
      <c r="W52" s="13"/>
    </row>
    <row r="53" spans="1:23" s="10" customFormat="1" ht="18.600000000000001" customHeight="1">
      <c r="A53" s="5">
        <v>43770</v>
      </c>
      <c r="B53" s="23">
        <f t="shared" si="0"/>
        <v>3273.4608707825842</v>
      </c>
      <c r="C53" s="15">
        <f t="shared" si="1"/>
        <v>-1.2366198042145635</v>
      </c>
      <c r="D53" s="22">
        <f t="shared" si="4"/>
        <v>2338.2330999999999</v>
      </c>
      <c r="E53" s="22">
        <v>6477.1</v>
      </c>
      <c r="F53" s="22">
        <f t="shared" si="3"/>
        <v>1.6398330351818702</v>
      </c>
      <c r="G53" s="13"/>
      <c r="H53" s="13"/>
      <c r="I53" s="12"/>
      <c r="J53" s="12"/>
      <c r="K53" s="12"/>
      <c r="L53" s="12"/>
      <c r="M53" s="12"/>
      <c r="N53" s="12"/>
      <c r="O53" s="12"/>
      <c r="P53" s="12"/>
      <c r="Q53" s="12"/>
      <c r="R53" s="13"/>
      <c r="S53" s="13"/>
      <c r="T53" s="13"/>
      <c r="U53" s="13"/>
      <c r="V53" s="13"/>
      <c r="W53" s="13"/>
    </row>
    <row r="54" spans="1:23" s="10" customFormat="1" ht="18.600000000000001" customHeight="1">
      <c r="A54" s="5">
        <v>43739</v>
      </c>
      <c r="B54" s="23">
        <f t="shared" si="0"/>
        <v>3314.4479910401787</v>
      </c>
      <c r="C54" s="15">
        <f t="shared" si="1"/>
        <v>-2.5614358303866007</v>
      </c>
      <c r="D54" s="22">
        <f t="shared" si="4"/>
        <v>2367.5101999999997</v>
      </c>
      <c r="E54" s="22">
        <v>6558.2</v>
      </c>
      <c r="F54" s="22">
        <f t="shared" si="3"/>
        <v>-3.1799929136648197</v>
      </c>
      <c r="G54" s="13"/>
      <c r="H54" s="13"/>
      <c r="I54" s="12"/>
      <c r="J54" s="12"/>
      <c r="K54" s="12"/>
      <c r="L54" s="12"/>
      <c r="M54" s="12"/>
      <c r="N54" s="12"/>
      <c r="O54" s="12"/>
      <c r="P54" s="12"/>
      <c r="Q54" s="12"/>
      <c r="R54" s="13"/>
      <c r="S54" s="13"/>
      <c r="T54" s="13"/>
      <c r="U54" s="13"/>
      <c r="V54" s="13"/>
      <c r="W54" s="13"/>
    </row>
    <row r="55" spans="1:23" s="10" customFormat="1" ht="18.600000000000001" customHeight="1">
      <c r="A55" s="5">
        <v>43709</v>
      </c>
      <c r="B55" s="23">
        <f t="shared" si="0"/>
        <v>3401.5772084558307</v>
      </c>
      <c r="C55" s="15">
        <f t="shared" si="1"/>
        <v>-5.4345688032146446</v>
      </c>
      <c r="D55" s="22">
        <f t="shared" si="4"/>
        <v>2429.7465999999999</v>
      </c>
      <c r="E55" s="22">
        <v>6730.6</v>
      </c>
      <c r="F55" s="22">
        <f t="shared" si="3"/>
        <v>1.3995811802280933</v>
      </c>
      <c r="G55" s="13"/>
      <c r="H55" s="13"/>
      <c r="I55" s="12"/>
      <c r="J55" s="12"/>
      <c r="K55" s="12"/>
      <c r="L55" s="12"/>
      <c r="M55" s="12"/>
      <c r="N55" s="12"/>
      <c r="O55" s="12"/>
      <c r="P55" s="12"/>
      <c r="Q55" s="12"/>
      <c r="R55" s="13"/>
      <c r="S55" s="13"/>
      <c r="T55" s="13"/>
      <c r="U55" s="13"/>
      <c r="V55" s="13"/>
      <c r="W55" s="13"/>
    </row>
    <row r="56" spans="1:23" s="10" customFormat="1" ht="18.600000000000001" customHeight="1">
      <c r="A56" s="5">
        <v>43678</v>
      </c>
      <c r="B56" s="23">
        <f t="shared" si="0"/>
        <v>3597.0620187596242</v>
      </c>
      <c r="C56" s="15">
        <f t="shared" si="1"/>
        <v>4.1865503410721043</v>
      </c>
      <c r="D56" s="22">
        <f t="shared" si="4"/>
        <v>2569.3813999999998</v>
      </c>
      <c r="E56" s="22">
        <v>7117.4</v>
      </c>
      <c r="F56" s="22">
        <f t="shared" si="3"/>
        <v>6.7796864451278971</v>
      </c>
      <c r="G56" s="13"/>
      <c r="H56" s="13"/>
      <c r="I56" s="12"/>
      <c r="J56" s="12"/>
      <c r="K56" s="12"/>
      <c r="L56" s="12"/>
      <c r="M56" s="12"/>
      <c r="N56" s="12"/>
      <c r="O56" s="12"/>
      <c r="P56" s="12"/>
      <c r="Q56" s="12"/>
      <c r="R56" s="13"/>
      <c r="S56" s="13"/>
      <c r="T56" s="13"/>
      <c r="U56" s="13"/>
      <c r="V56" s="13"/>
      <c r="W56" s="13"/>
    </row>
    <row r="57" spans="1:23" s="10" customFormat="1" ht="18.600000000000001" customHeight="1">
      <c r="A57" s="5">
        <v>43647</v>
      </c>
      <c r="B57" s="23">
        <f t="shared" si="0"/>
        <v>3452.5205095898077</v>
      </c>
      <c r="C57" s="15">
        <f t="shared" si="1"/>
        <v>-2.6019760760774995</v>
      </c>
      <c r="D57" s="22">
        <f t="shared" si="4"/>
        <v>2466.1353999999997</v>
      </c>
      <c r="E57" s="22">
        <v>6831.4</v>
      </c>
      <c r="F57" s="22">
        <f t="shared" si="3"/>
        <v>1.1834407168777261</v>
      </c>
      <c r="G57" s="13"/>
      <c r="H57" s="13"/>
      <c r="I57" s="12"/>
      <c r="J57" s="12"/>
      <c r="K57" s="12"/>
      <c r="L57" s="12"/>
      <c r="M57" s="12"/>
      <c r="N57" s="12"/>
      <c r="O57" s="12"/>
      <c r="P57" s="12"/>
      <c r="Q57" s="12"/>
      <c r="R57" s="13"/>
      <c r="S57" s="13"/>
      <c r="T57" s="13"/>
      <c r="U57" s="13"/>
      <c r="V57" s="13"/>
      <c r="W57" s="13"/>
    </row>
    <row r="58" spans="1:23" s="10" customFormat="1" ht="18.600000000000001" customHeight="1">
      <c r="A58" s="5">
        <v>43617</v>
      </c>
      <c r="B58" s="23">
        <f t="shared" si="0"/>
        <v>3544.754164916701</v>
      </c>
      <c r="C58" s="15">
        <f t="shared" si="1"/>
        <v>-2.8411137276631178</v>
      </c>
      <c r="D58" s="22">
        <f t="shared" si="4"/>
        <v>2532.0178999999998</v>
      </c>
      <c r="E58" s="22">
        <v>7013.9</v>
      </c>
      <c r="F58" s="22">
        <f t="shared" si="3"/>
        <v>6.4664005221694243</v>
      </c>
      <c r="G58" s="13"/>
      <c r="H58" s="13"/>
      <c r="I58" s="12"/>
      <c r="J58" s="12"/>
      <c r="K58" s="12"/>
      <c r="L58" s="12"/>
      <c r="M58" s="12"/>
      <c r="N58" s="12"/>
      <c r="O58" s="12"/>
      <c r="P58" s="12"/>
      <c r="Q58" s="12"/>
      <c r="R58" s="13"/>
      <c r="S58" s="13"/>
      <c r="T58" s="13"/>
      <c r="U58" s="13"/>
      <c r="V58" s="13"/>
      <c r="W58" s="13"/>
    </row>
    <row r="59" spans="1:23" s="10" customFormat="1" ht="18.600000000000001" customHeight="1">
      <c r="A59" s="5">
        <v>43586</v>
      </c>
      <c r="B59" s="23">
        <f t="shared" si="0"/>
        <v>3648.4096318073634</v>
      </c>
      <c r="C59" s="15">
        <f t="shared" si="1"/>
        <v>3.3737148094051608</v>
      </c>
      <c r="D59" s="22">
        <f t="shared" si="4"/>
        <v>2606.0589999999997</v>
      </c>
      <c r="E59" s="22">
        <v>7219</v>
      </c>
      <c r="F59" s="22">
        <f t="shared" si="3"/>
        <v>7.9299105941452508</v>
      </c>
      <c r="G59" s="13"/>
      <c r="H59" s="13"/>
      <c r="I59" s="12"/>
      <c r="J59" s="12"/>
      <c r="K59" s="12"/>
      <c r="L59" s="12"/>
      <c r="M59" s="12"/>
      <c r="N59" s="12"/>
      <c r="O59" s="12"/>
      <c r="P59" s="12"/>
      <c r="Q59" s="12"/>
      <c r="R59" s="13"/>
      <c r="S59" s="13"/>
      <c r="T59" s="13"/>
      <c r="U59" s="13"/>
      <c r="V59" s="13"/>
      <c r="W59" s="13"/>
    </row>
    <row r="60" spans="1:23" s="10" customFormat="1" ht="18.600000000000001" customHeight="1">
      <c r="A60" s="5">
        <v>43556</v>
      </c>
      <c r="B60" s="23">
        <f t="shared" si="0"/>
        <v>3529.3397732045355</v>
      </c>
      <c r="C60" s="15">
        <f t="shared" si="1"/>
        <v>5.5659692828636986</v>
      </c>
      <c r="D60" s="22">
        <f t="shared" si="4"/>
        <v>2521.0074</v>
      </c>
      <c r="E60" s="22">
        <v>6983.4</v>
      </c>
      <c r="F60" s="22">
        <f t="shared" si="3"/>
        <v>10.661426805691999</v>
      </c>
      <c r="G60" s="13"/>
      <c r="H60" s="13"/>
      <c r="I60" s="12"/>
      <c r="J60" s="12"/>
      <c r="K60" s="12"/>
      <c r="L60" s="12"/>
      <c r="M60" s="12"/>
      <c r="N60" s="12"/>
      <c r="O60" s="12"/>
      <c r="P60" s="12"/>
      <c r="Q60" s="12"/>
      <c r="R60" s="13"/>
      <c r="S60" s="13"/>
      <c r="T60" s="13"/>
      <c r="U60" s="13"/>
      <c r="V60" s="13"/>
      <c r="W60" s="13"/>
    </row>
    <row r="61" spans="1:23" s="10" customFormat="1" ht="18.600000000000001" customHeight="1">
      <c r="A61" s="5">
        <v>43525</v>
      </c>
      <c r="B61" s="23">
        <f t="shared" si="0"/>
        <v>3343.255214895702</v>
      </c>
      <c r="C61" s="15">
        <f t="shared" si="1"/>
        <v>7.0247532761689202</v>
      </c>
      <c r="D61" s="22">
        <f t="shared" si="4"/>
        <v>2388.0871999999999</v>
      </c>
      <c r="E61" s="22">
        <v>6615.2</v>
      </c>
      <c r="F61" s="22">
        <f t="shared" si="3"/>
        <v>9.4239001700443978</v>
      </c>
      <c r="G61" s="13"/>
      <c r="H61" s="13"/>
      <c r="I61" s="12"/>
      <c r="J61" s="12"/>
      <c r="K61" s="12"/>
      <c r="L61" s="12"/>
      <c r="M61" s="12"/>
      <c r="N61" s="12"/>
      <c r="O61" s="12"/>
      <c r="P61" s="12"/>
      <c r="Q61" s="12"/>
      <c r="R61" s="13"/>
      <c r="S61" s="13"/>
      <c r="T61" s="13"/>
      <c r="U61" s="13"/>
      <c r="V61" s="13"/>
      <c r="W61" s="13"/>
    </row>
    <row r="62" spans="1:23" s="10" customFormat="1" ht="18.600000000000001" customHeight="1">
      <c r="A62" s="5">
        <v>43497</v>
      </c>
      <c r="B62" s="23">
        <f t="shared" si="0"/>
        <v>3123.8149237015255</v>
      </c>
      <c r="C62" s="15">
        <f t="shared" si="1"/>
        <v>-4.5847483791293691</v>
      </c>
      <c r="D62" s="22">
        <f t="shared" si="4"/>
        <v>2231.3409999999999</v>
      </c>
      <c r="E62" s="22">
        <v>6181</v>
      </c>
      <c r="F62" s="22">
        <f t="shared" si="3"/>
        <v>11.02529099008478</v>
      </c>
      <c r="G62" s="13"/>
      <c r="H62" s="13"/>
      <c r="I62" s="12"/>
      <c r="J62" s="12"/>
      <c r="K62" s="12"/>
      <c r="L62" s="12"/>
      <c r="M62" s="12"/>
      <c r="N62" s="12"/>
      <c r="O62" s="12"/>
      <c r="P62" s="12"/>
      <c r="Q62" s="12"/>
      <c r="R62" s="13"/>
      <c r="S62" s="13"/>
      <c r="T62" s="13"/>
      <c r="U62" s="13"/>
      <c r="V62" s="13"/>
      <c r="W62" s="13"/>
    </row>
    <row r="63" spans="1:23" s="10" customFormat="1" ht="18.600000000000001" customHeight="1">
      <c r="A63" s="5">
        <v>43466</v>
      </c>
      <c r="B63" s="23">
        <f t="shared" si="0"/>
        <v>3273.915721685566</v>
      </c>
      <c r="C63" s="15">
        <f>(B63-B64)/B64*100</f>
        <v>2.4983781902184914</v>
      </c>
      <c r="D63" s="22">
        <f t="shared" si="4"/>
        <v>2338.558</v>
      </c>
      <c r="E63" s="22">
        <v>6478</v>
      </c>
      <c r="F63" s="22">
        <f t="shared" si="3"/>
        <v>12.387231089521155</v>
      </c>
      <c r="G63" s="13"/>
      <c r="H63" s="13"/>
      <c r="I63" s="12"/>
      <c r="J63" s="12"/>
      <c r="K63" s="12"/>
      <c r="L63" s="12"/>
      <c r="M63" s="12"/>
      <c r="N63" s="12"/>
      <c r="O63" s="12"/>
      <c r="P63" s="12"/>
      <c r="Q63" s="12"/>
      <c r="R63" s="13"/>
      <c r="S63" s="13"/>
      <c r="T63" s="13"/>
      <c r="U63" s="13"/>
      <c r="V63" s="13"/>
      <c r="W63" s="13"/>
    </row>
    <row r="64" spans="1:23" s="10" customFormat="1" ht="18.600000000000001" customHeight="1">
      <c r="A64" s="5">
        <v>43435</v>
      </c>
      <c r="B64" s="23">
        <f t="shared" si="0"/>
        <v>3194.1146577068462</v>
      </c>
      <c r="C64" s="15">
        <f t="shared" si="1"/>
        <v>-0.82383956312964013</v>
      </c>
      <c r="D64" s="22">
        <f t="shared" si="4"/>
        <v>2281.5561000000002</v>
      </c>
      <c r="E64" s="22">
        <v>6320.1</v>
      </c>
      <c r="F64" s="22">
        <f t="shared" si="3"/>
        <v>15.492571679184252</v>
      </c>
      <c r="G64" s="13"/>
      <c r="H64" s="13"/>
      <c r="I64" s="12"/>
      <c r="J64" s="12"/>
      <c r="K64" s="12"/>
      <c r="L64" s="12"/>
      <c r="M64" s="12"/>
      <c r="N64" s="12"/>
      <c r="O64" s="12"/>
      <c r="P64" s="12"/>
      <c r="Q64" s="12"/>
      <c r="R64" s="13"/>
      <c r="S64" s="13"/>
      <c r="T64" s="13"/>
      <c r="U64" s="13"/>
      <c r="V64" s="13"/>
      <c r="W64" s="13"/>
    </row>
    <row r="65" spans="1:23" s="10" customFormat="1" ht="18.600000000000001" customHeight="1">
      <c r="A65" s="5">
        <v>43405</v>
      </c>
      <c r="B65" s="23">
        <f t="shared" si="0"/>
        <v>3220.6476270474591</v>
      </c>
      <c r="C65" s="15">
        <f t="shared" si="1"/>
        <v>-5.9200425180110994</v>
      </c>
      <c r="D65" s="22">
        <f t="shared" si="4"/>
        <v>2300.5086000000001</v>
      </c>
      <c r="E65" s="22">
        <v>6372.6</v>
      </c>
      <c r="F65" s="22">
        <f t="shared" si="3"/>
        <v>16.112457409398175</v>
      </c>
      <c r="G65" s="13"/>
      <c r="H65" s="13"/>
      <c r="I65" s="12"/>
      <c r="J65" s="12"/>
      <c r="K65" s="12"/>
      <c r="L65" s="12"/>
      <c r="M65" s="12"/>
      <c r="N65" s="12"/>
      <c r="O65" s="12"/>
      <c r="P65" s="12"/>
      <c r="Q65" s="12"/>
      <c r="R65" s="13"/>
      <c r="S65" s="13"/>
      <c r="T65" s="13"/>
      <c r="U65" s="13"/>
      <c r="V65" s="13"/>
      <c r="W65" s="13"/>
    </row>
    <row r="66" spans="1:23" s="10" customFormat="1" ht="18.600000000000001" customHeight="1">
      <c r="A66" s="5">
        <v>43374</v>
      </c>
      <c r="B66" s="23">
        <f t="shared" si="0"/>
        <v>3423.3089738205235</v>
      </c>
      <c r="C66" s="15">
        <f t="shared" si="1"/>
        <v>2.0473959353390603</v>
      </c>
      <c r="D66" s="22">
        <f t="shared" si="4"/>
        <v>2445.2696000000001</v>
      </c>
      <c r="E66" s="22">
        <v>6773.6</v>
      </c>
      <c r="F66" s="22">
        <f t="shared" si="3"/>
        <v>12.865117054069831</v>
      </c>
      <c r="G66" s="13"/>
      <c r="H66" s="13"/>
      <c r="I66" s="12"/>
      <c r="J66" s="12"/>
      <c r="K66" s="12"/>
      <c r="L66" s="12"/>
      <c r="M66" s="12"/>
      <c r="N66" s="12"/>
      <c r="O66" s="12"/>
      <c r="P66" s="12"/>
      <c r="Q66" s="12"/>
      <c r="R66" s="13"/>
      <c r="S66" s="13"/>
      <c r="T66" s="13"/>
      <c r="U66" s="13"/>
      <c r="V66" s="13"/>
      <c r="W66" s="13"/>
    </row>
    <row r="67" spans="1:23" s="10" customFormat="1" ht="18.600000000000001" customHeight="1">
      <c r="A67" s="5">
        <v>43344</v>
      </c>
      <c r="B67" s="23">
        <f t="shared" si="0"/>
        <v>3354.6264874702501</v>
      </c>
      <c r="C67" s="15">
        <f t="shared" si="1"/>
        <v>-0.4170729877728715</v>
      </c>
      <c r="D67" s="22">
        <f t="shared" si="4"/>
        <v>2396.2096999999999</v>
      </c>
      <c r="E67" s="22">
        <v>6637.7</v>
      </c>
      <c r="F67" s="22">
        <f t="shared" si="3"/>
        <v>11.372674038155006</v>
      </c>
      <c r="G67" s="13"/>
      <c r="H67" s="13"/>
      <c r="I67" s="12"/>
      <c r="J67" s="12"/>
      <c r="K67" s="12"/>
      <c r="L67" s="12"/>
      <c r="M67" s="12"/>
      <c r="N67" s="12"/>
      <c r="O67" s="12"/>
      <c r="P67" s="12"/>
      <c r="Q67" s="12"/>
      <c r="R67" s="13"/>
      <c r="S67" s="13"/>
      <c r="T67" s="13"/>
      <c r="U67" s="13"/>
      <c r="V67" s="13"/>
      <c r="W67" s="13"/>
    </row>
    <row r="68" spans="1:23" s="10" customFormat="1" ht="18.600000000000001" customHeight="1">
      <c r="A68" s="5">
        <v>43313</v>
      </c>
      <c r="B68" s="23">
        <f t="shared" si="0"/>
        <v>3368.6763264734705</v>
      </c>
      <c r="C68" s="15">
        <f t="shared" ref="C68:C131" si="5">(B68-B69)/B69*100</f>
        <v>-1.2737910094053106</v>
      </c>
      <c r="D68" s="22">
        <f t="shared" si="4"/>
        <v>2406.2455</v>
      </c>
      <c r="E68" s="22">
        <v>6665.5</v>
      </c>
      <c r="F68" s="22">
        <f t="shared" si="3"/>
        <v>6.4640301558906099</v>
      </c>
      <c r="G68" s="13"/>
      <c r="H68" s="13"/>
      <c r="I68" s="12"/>
      <c r="J68" s="12"/>
      <c r="K68" s="12"/>
      <c r="L68" s="12"/>
      <c r="M68" s="12"/>
      <c r="N68" s="12"/>
      <c r="O68" s="12"/>
      <c r="P68" s="12"/>
      <c r="Q68" s="12"/>
      <c r="R68" s="13"/>
      <c r="S68" s="13"/>
      <c r="T68" s="13"/>
      <c r="U68" s="13"/>
      <c r="V68" s="13"/>
      <c r="W68" s="13"/>
    </row>
    <row r="69" spans="1:23" s="10" customFormat="1" ht="18.600000000000001" customHeight="1">
      <c r="A69" s="5">
        <v>43282</v>
      </c>
      <c r="B69" s="23">
        <f t="shared" si="0"/>
        <v>3412.1398572028556</v>
      </c>
      <c r="C69" s="15">
        <f t="shared" si="5"/>
        <v>2.483340670016243</v>
      </c>
      <c r="D69" s="22">
        <f t="shared" si="4"/>
        <v>2437.2914999999998</v>
      </c>
      <c r="E69" s="22">
        <v>6751.5</v>
      </c>
      <c r="F69" s="22">
        <f t="shared" si="3"/>
        <v>8.7653445887166939</v>
      </c>
      <c r="G69" s="13"/>
      <c r="H69" s="13"/>
      <c r="I69" s="12"/>
      <c r="J69" s="12"/>
      <c r="K69" s="12"/>
      <c r="L69" s="12"/>
      <c r="M69" s="12"/>
      <c r="N69" s="12"/>
      <c r="O69" s="12"/>
      <c r="P69" s="12"/>
      <c r="Q69" s="12"/>
      <c r="R69" s="13"/>
      <c r="S69" s="13"/>
      <c r="T69" s="13"/>
      <c r="U69" s="13"/>
      <c r="V69" s="13"/>
      <c r="W69" s="13"/>
    </row>
    <row r="70" spans="1:23" s="10" customFormat="1" ht="18.600000000000001" customHeight="1">
      <c r="A70" s="5">
        <v>43252</v>
      </c>
      <c r="B70" s="23">
        <f t="shared" si="0"/>
        <v>3329.4580708385829</v>
      </c>
      <c r="C70" s="15">
        <f t="shared" si="5"/>
        <v>-1.5055467511885983</v>
      </c>
      <c r="D70" s="22">
        <f t="shared" si="4"/>
        <v>2378.2318999999998</v>
      </c>
      <c r="E70" s="22">
        <v>6587.9</v>
      </c>
      <c r="F70" s="22">
        <f t="shared" si="3"/>
        <v>6.8077172503242522</v>
      </c>
      <c r="G70" s="13"/>
      <c r="H70" s="13"/>
      <c r="I70" s="12"/>
      <c r="J70" s="12"/>
      <c r="K70" s="12"/>
      <c r="L70" s="12"/>
      <c r="M70" s="12"/>
      <c r="N70" s="12"/>
      <c r="O70" s="12"/>
      <c r="P70" s="12"/>
      <c r="Q70" s="12"/>
      <c r="R70" s="13"/>
      <c r="S70" s="13"/>
      <c r="T70" s="13"/>
      <c r="U70" s="13"/>
      <c r="V70" s="13"/>
      <c r="W70" s="13"/>
    </row>
    <row r="71" spans="1:23" s="10" customFormat="1" ht="18.600000000000001" customHeight="1">
      <c r="A71" s="5">
        <v>43221</v>
      </c>
      <c r="B71" s="23">
        <f t="shared" si="0"/>
        <v>3380.3508329833403</v>
      </c>
      <c r="C71" s="15">
        <f t="shared" si="5"/>
        <v>5.989921719012461</v>
      </c>
      <c r="D71" s="22">
        <f t="shared" si="4"/>
        <v>2414.5846000000001</v>
      </c>
      <c r="E71" s="22">
        <v>6688.6</v>
      </c>
      <c r="F71" s="22">
        <f t="shared" si="3"/>
        <v>8.3472372960977204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23" s="10" customFormat="1" ht="18.600000000000001" customHeight="1">
      <c r="A72" s="5">
        <v>43191</v>
      </c>
      <c r="B72" s="23">
        <f t="shared" si="0"/>
        <v>3189.3134537309252</v>
      </c>
      <c r="C72" s="15">
        <f t="shared" si="5"/>
        <v>4.3854251440745884</v>
      </c>
      <c r="D72" s="22">
        <f t="shared" si="4"/>
        <v>2278.1266000000001</v>
      </c>
      <c r="E72" s="22">
        <v>6310.6</v>
      </c>
      <c r="F72" s="22">
        <f t="shared" si="3"/>
        <v>0.84535851830545017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23" s="10" customFormat="1" ht="18.600000000000001" customHeight="1">
      <c r="A73" s="5">
        <v>43160</v>
      </c>
      <c r="B73" s="23">
        <f t="shared" si="0"/>
        <v>3055.3244855102894</v>
      </c>
      <c r="C73" s="15">
        <f t="shared" si="5"/>
        <v>8.5910331944244849</v>
      </c>
      <c r="D73" s="22">
        <f t="shared" si="4"/>
        <v>2182.4182799999999</v>
      </c>
      <c r="E73" s="22">
        <v>6045.48</v>
      </c>
      <c r="F73" s="22">
        <f t="shared" si="3"/>
        <v>-2.4906853336344126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23" s="10" customFormat="1" ht="18.600000000000001" customHeight="1">
      <c r="A74" s="5">
        <v>43132</v>
      </c>
      <c r="B74" s="23">
        <f t="shared" ref="B74:B137" si="6">D74/0.7143</f>
        <v>2813.6066078678423</v>
      </c>
      <c r="C74" s="15">
        <f t="shared" si="5"/>
        <v>-3.4142956280360894</v>
      </c>
      <c r="D74" s="22">
        <f t="shared" si="4"/>
        <v>2009.7592</v>
      </c>
      <c r="E74" s="22">
        <v>5567.2</v>
      </c>
      <c r="F74" s="22">
        <f t="shared" ref="F74:F137" si="7">(E74/E86-1)*100</f>
        <v>-0.139910313901348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23" s="10" customFormat="1" ht="18.600000000000001" customHeight="1">
      <c r="A75" s="5">
        <v>43101</v>
      </c>
      <c r="B75" s="23">
        <f t="shared" si="6"/>
        <v>2913.0673386532267</v>
      </c>
      <c r="C75" s="15">
        <f>(B75-B76)/B76*100</f>
        <v>5.330482612429873</v>
      </c>
      <c r="D75" s="22">
        <f t="shared" ref="D75:D138" si="8">E75*0.361</f>
        <v>2080.8040000000001</v>
      </c>
      <c r="E75" s="22">
        <v>5764</v>
      </c>
      <c r="F75" s="22">
        <f t="shared" si="7"/>
        <v>-0.25956047759128076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23" s="10" customFormat="1" ht="18.600000000000001" customHeight="1">
      <c r="A76" s="5">
        <v>43070</v>
      </c>
      <c r="B76" s="23">
        <f t="shared" si="6"/>
        <v>2765.6451070978578</v>
      </c>
      <c r="C76" s="15">
        <f t="shared" si="5"/>
        <v>-0.29152925313848893</v>
      </c>
      <c r="D76" s="22">
        <f t="shared" si="8"/>
        <v>1975.5002999999999</v>
      </c>
      <c r="E76" s="22">
        <v>5472.3</v>
      </c>
      <c r="F76" s="22">
        <f t="shared" si="7"/>
        <v>-4.779885157473462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23" s="10" customFormat="1" ht="18.600000000000001" customHeight="1">
      <c r="A77" s="5">
        <v>43040</v>
      </c>
      <c r="B77" s="23">
        <f t="shared" si="6"/>
        <v>2773.7313453730922</v>
      </c>
      <c r="C77" s="15">
        <f t="shared" si="5"/>
        <v>-8.5511955344497181</v>
      </c>
      <c r="D77" s="22">
        <f t="shared" si="8"/>
        <v>1981.2763</v>
      </c>
      <c r="E77" s="22">
        <v>5488.3</v>
      </c>
      <c r="F77" s="22">
        <f t="shared" si="7"/>
        <v>-4.0976445096805758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23" s="10" customFormat="1" ht="18.600000000000001" customHeight="1">
      <c r="A78" s="5">
        <v>43009</v>
      </c>
      <c r="B78" s="23">
        <f t="shared" si="6"/>
        <v>3033.0974380512384</v>
      </c>
      <c r="C78" s="15">
        <f t="shared" si="5"/>
        <v>0.69799828856189017</v>
      </c>
      <c r="D78" s="22">
        <f t="shared" si="8"/>
        <v>2166.5414999999998</v>
      </c>
      <c r="E78" s="22">
        <v>6001.5</v>
      </c>
      <c r="F78" s="22">
        <f t="shared" si="7"/>
        <v>2.1375448867407609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23" s="10" customFormat="1" ht="18.600000000000001" customHeight="1">
      <c r="A79" s="5">
        <v>42979</v>
      </c>
      <c r="B79" s="23">
        <f t="shared" si="6"/>
        <v>3012.0732185356287</v>
      </c>
      <c r="C79" s="15">
        <f t="shared" si="5"/>
        <v>-4.8060950677229899</v>
      </c>
      <c r="D79" s="22">
        <f t="shared" si="8"/>
        <v>2151.5238999999997</v>
      </c>
      <c r="E79" s="22">
        <v>5959.9</v>
      </c>
      <c r="F79" s="22">
        <f t="shared" si="7"/>
        <v>0.47541177065595353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23" s="10" customFormat="1" ht="18.600000000000001" customHeight="1">
      <c r="A80" s="5">
        <v>42948</v>
      </c>
      <c r="B80" s="23">
        <f t="shared" si="6"/>
        <v>3164.1450370992579</v>
      </c>
      <c r="C80" s="15">
        <f t="shared" si="5"/>
        <v>0.8602635564004294</v>
      </c>
      <c r="D80" s="22">
        <f t="shared" si="8"/>
        <v>2260.1487999999999</v>
      </c>
      <c r="E80" s="22">
        <v>6260.8</v>
      </c>
      <c r="F80" s="22">
        <f t="shared" si="7"/>
        <v>4.0120944295848338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s="10" customFormat="1" ht="18.600000000000001" customHeight="1">
      <c r="A81" s="5">
        <v>42917</v>
      </c>
      <c r="B81" s="23">
        <f t="shared" si="6"/>
        <v>3137.1572168556627</v>
      </c>
      <c r="C81" s="15">
        <f t="shared" si="5"/>
        <v>0.63878080415044958</v>
      </c>
      <c r="D81" s="22">
        <f t="shared" si="8"/>
        <v>2240.8714</v>
      </c>
      <c r="E81" s="22">
        <v>6207.4</v>
      </c>
      <c r="F81" s="22">
        <f t="shared" si="7"/>
        <v>7.3814589928555385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s="10" customFormat="1" ht="18.600000000000001" customHeight="1">
      <c r="A82" s="5">
        <v>42887</v>
      </c>
      <c r="B82" s="23">
        <f t="shared" si="6"/>
        <v>3117.2448551028979</v>
      </c>
      <c r="C82" s="15">
        <f t="shared" si="5"/>
        <v>-8.5853595321784132E-2</v>
      </c>
      <c r="D82" s="22">
        <f t="shared" si="8"/>
        <v>2226.6480000000001</v>
      </c>
      <c r="E82" s="22">
        <v>6168</v>
      </c>
      <c r="F82" s="22">
        <f t="shared" si="7"/>
        <v>3.2404927691483731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s="10" customFormat="1" ht="18.600000000000001" customHeight="1">
      <c r="A83" s="5">
        <v>42856</v>
      </c>
      <c r="B83" s="23">
        <f t="shared" si="6"/>
        <v>3119.9234215315691</v>
      </c>
      <c r="C83" s="15">
        <f t="shared" si="5"/>
        <v>-1.3487383543474445</v>
      </c>
      <c r="D83" s="22">
        <f t="shared" si="8"/>
        <v>2228.5612999999998</v>
      </c>
      <c r="E83" s="22">
        <v>6173.3</v>
      </c>
      <c r="F83" s="22">
        <f t="shared" si="7"/>
        <v>1.7873336740919177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s="10" customFormat="1" ht="18.600000000000001" customHeight="1">
      <c r="A84" s="5">
        <v>42826</v>
      </c>
      <c r="B84" s="23">
        <f t="shared" si="6"/>
        <v>3162.5783284334311</v>
      </c>
      <c r="C84" s="15">
        <f t="shared" si="5"/>
        <v>0.93227310117905204</v>
      </c>
      <c r="D84" s="22">
        <f t="shared" si="8"/>
        <v>2259.0297</v>
      </c>
      <c r="E84" s="22">
        <v>6257.7</v>
      </c>
      <c r="F84" s="22">
        <f t="shared" si="7"/>
        <v>7.1157137966449735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s="10" customFormat="1" ht="18.600000000000001" customHeight="1">
      <c r="A85" s="5">
        <v>42795</v>
      </c>
      <c r="B85" s="23">
        <f t="shared" si="6"/>
        <v>3133.3667926641465</v>
      </c>
      <c r="C85" s="15">
        <f t="shared" si="5"/>
        <v>11.208968609865476</v>
      </c>
      <c r="D85" s="22">
        <f t="shared" si="8"/>
        <v>2238.1639</v>
      </c>
      <c r="E85" s="22">
        <v>6199.9</v>
      </c>
      <c r="F85" s="22">
        <f t="shared" si="7"/>
        <v>2.990082891742385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s="10" customFormat="1" ht="18.600000000000001" customHeight="1">
      <c r="A86" s="5">
        <v>42767</v>
      </c>
      <c r="B86" s="23">
        <f t="shared" si="6"/>
        <v>2817.5486490270191</v>
      </c>
      <c r="C86" s="15">
        <f t="shared" si="5"/>
        <v>-3.5300224952413957</v>
      </c>
      <c r="D86" s="22">
        <f t="shared" si="8"/>
        <v>2012.5749999999998</v>
      </c>
      <c r="E86" s="22">
        <v>5575</v>
      </c>
      <c r="F86" s="22">
        <f t="shared" si="7"/>
        <v>7.8086324257425677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s="10" customFormat="1" ht="18.600000000000001" customHeight="1">
      <c r="A87" s="5">
        <v>42736</v>
      </c>
      <c r="B87" s="23">
        <f t="shared" si="6"/>
        <v>2920.6481870362591</v>
      </c>
      <c r="C87" s="15">
        <f>(B87-B88)/B88*100</f>
        <v>0.55681224986950195</v>
      </c>
      <c r="D87" s="22">
        <f t="shared" si="8"/>
        <v>2086.2190000000001</v>
      </c>
      <c r="E87" s="22">
        <v>5779</v>
      </c>
      <c r="F87" s="22">
        <f t="shared" si="7"/>
        <v>7.6564828614009039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s="10" customFormat="1" ht="18.600000000000001" customHeight="1">
      <c r="A88" s="5">
        <v>42705</v>
      </c>
      <c r="B88" s="23">
        <f t="shared" si="6"/>
        <v>2904.4757104857899</v>
      </c>
      <c r="C88" s="15">
        <f t="shared" si="5"/>
        <v>0.42286992381350663</v>
      </c>
      <c r="D88" s="22">
        <f t="shared" si="8"/>
        <v>2074.6669999999999</v>
      </c>
      <c r="E88" s="22">
        <v>5747</v>
      </c>
      <c r="F88" s="22">
        <f t="shared" si="7"/>
        <v>7.7609645421987228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s="10" customFormat="1" ht="18.600000000000001" customHeight="1">
      <c r="A89" s="5">
        <v>42675</v>
      </c>
      <c r="B89" s="23">
        <f t="shared" si="6"/>
        <v>2892.2452750944981</v>
      </c>
      <c r="C89" s="15">
        <f t="shared" si="5"/>
        <v>-2.6055582974522808</v>
      </c>
      <c r="D89" s="22">
        <f t="shared" si="8"/>
        <v>2065.9308000000001</v>
      </c>
      <c r="E89" s="22">
        <v>5722.8</v>
      </c>
      <c r="F89" s="22">
        <f t="shared" si="7"/>
        <v>6.6254285288418702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s="10" customFormat="1" ht="18.600000000000001" customHeight="1">
      <c r="A90" s="5">
        <v>42644</v>
      </c>
      <c r="B90" s="23">
        <f t="shared" si="6"/>
        <v>2969.6204675906474</v>
      </c>
      <c r="C90" s="15">
        <f t="shared" si="5"/>
        <v>-0.94070839725543909</v>
      </c>
      <c r="D90" s="22">
        <f t="shared" si="8"/>
        <v>2121.1998999999996</v>
      </c>
      <c r="E90" s="22">
        <v>5875.9</v>
      </c>
      <c r="F90" s="22">
        <f t="shared" si="7"/>
        <v>4.3485827637217422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s="10" customFormat="1" ht="18.600000000000001" customHeight="1">
      <c r="A91" s="5">
        <v>42614</v>
      </c>
      <c r="B91" s="23">
        <f t="shared" si="6"/>
        <v>2997.8212235755282</v>
      </c>
      <c r="C91" s="15">
        <f t="shared" si="5"/>
        <v>-1.4553187247686605</v>
      </c>
      <c r="D91" s="22">
        <f t="shared" si="8"/>
        <v>2141.3436999999999</v>
      </c>
      <c r="E91" s="22">
        <v>5931.7</v>
      </c>
      <c r="F91" s="22">
        <f t="shared" si="7"/>
        <v>4.8188725923308029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s="10" customFormat="1" ht="18.600000000000001" customHeight="1">
      <c r="A92" s="5">
        <v>42583</v>
      </c>
      <c r="B92" s="23">
        <f t="shared" si="6"/>
        <v>3042.093378132437</v>
      </c>
      <c r="C92" s="15">
        <f t="shared" si="5"/>
        <v>4.1275278080509219</v>
      </c>
      <c r="D92" s="22">
        <f t="shared" si="8"/>
        <v>2172.9672999999998</v>
      </c>
      <c r="E92" s="22">
        <v>6019.3</v>
      </c>
      <c r="F92" s="22">
        <f t="shared" si="7"/>
        <v>4.4835965978128778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s="10" customFormat="1" ht="18.600000000000001" customHeight="1">
      <c r="A93" s="5">
        <v>42552</v>
      </c>
      <c r="B93" s="23">
        <f t="shared" si="6"/>
        <v>2921.5073498530028</v>
      </c>
      <c r="C93" s="15">
        <f t="shared" si="5"/>
        <v>-3.242166577396878</v>
      </c>
      <c r="D93" s="22">
        <f t="shared" si="8"/>
        <v>2086.8326999999999</v>
      </c>
      <c r="E93" s="22">
        <v>5780.7</v>
      </c>
      <c r="F93" s="22">
        <f t="shared" si="7"/>
        <v>0.83202511773941001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s="10" customFormat="1" ht="18.600000000000001" customHeight="1">
      <c r="A94" s="5">
        <v>42522</v>
      </c>
      <c r="B94" s="23">
        <f t="shared" si="6"/>
        <v>3019.4013719725599</v>
      </c>
      <c r="C94" s="15">
        <f t="shared" si="5"/>
        <v>-1.4921927814143818</v>
      </c>
      <c r="D94" s="22">
        <f t="shared" si="8"/>
        <v>2156.7583999999997</v>
      </c>
      <c r="E94" s="22">
        <v>5974.4</v>
      </c>
      <c r="F94" s="22">
        <f t="shared" si="7"/>
        <v>1.1924119241192299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 s="10" customFormat="1" ht="18.600000000000001" customHeight="1">
      <c r="A95" s="5">
        <v>42491</v>
      </c>
      <c r="B95" s="23">
        <f t="shared" si="6"/>
        <v>3065.1391572168554</v>
      </c>
      <c r="C95" s="15">
        <f t="shared" si="5"/>
        <v>3.8154741526874347</v>
      </c>
      <c r="D95" s="22">
        <f t="shared" si="8"/>
        <v>2189.4288999999999</v>
      </c>
      <c r="E95" s="22">
        <v>6064.9</v>
      </c>
      <c r="F95" s="22">
        <f t="shared" si="7"/>
        <v>-0.51017060367454237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s="10" customFormat="1" ht="18.600000000000001" customHeight="1">
      <c r="A96" s="5">
        <v>42461</v>
      </c>
      <c r="B96" s="23">
        <f t="shared" si="6"/>
        <v>2952.4877502449949</v>
      </c>
      <c r="C96" s="15">
        <f t="shared" si="5"/>
        <v>-2.9551985913387204</v>
      </c>
      <c r="D96" s="22">
        <f t="shared" si="8"/>
        <v>2108.962</v>
      </c>
      <c r="E96" s="22">
        <v>5842</v>
      </c>
      <c r="F96" s="22">
        <f t="shared" si="7"/>
        <v>-1.7986216170784997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s="10" customFormat="1" ht="18.600000000000001" customHeight="1">
      <c r="A97" s="5">
        <v>42430</v>
      </c>
      <c r="B97" s="23">
        <f t="shared" si="6"/>
        <v>3042.3966120677583</v>
      </c>
      <c r="C97" s="15">
        <f t="shared" si="5"/>
        <v>16.412051361386144</v>
      </c>
      <c r="D97" s="22">
        <f t="shared" si="8"/>
        <v>2173.1839</v>
      </c>
      <c r="E97" s="22">
        <v>6019.9</v>
      </c>
      <c r="F97" s="22">
        <f t="shared" si="7"/>
        <v>-8.4647302904572452E-2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 s="10" customFormat="1" ht="18.600000000000001" customHeight="1">
      <c r="A98" s="5">
        <v>42401</v>
      </c>
      <c r="B98" s="23">
        <f t="shared" si="6"/>
        <v>2613.4722105557885</v>
      </c>
      <c r="C98" s="15">
        <f t="shared" si="5"/>
        <v>-3.6661698956780961</v>
      </c>
      <c r="D98" s="22">
        <f t="shared" si="8"/>
        <v>1866.8031999999998</v>
      </c>
      <c r="E98" s="22">
        <v>5171.2</v>
      </c>
      <c r="F98" s="22">
        <f t="shared" si="7"/>
        <v>-6.2100986651189904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s="10" customFormat="1" ht="18.600000000000001" customHeight="1">
      <c r="A99" s="5">
        <v>42370</v>
      </c>
      <c r="B99" s="23">
        <f t="shared" si="6"/>
        <v>2712.9329413411729</v>
      </c>
      <c r="C99" s="15">
        <f>(B99-B100)/B100*100</f>
        <v>0.65440363015880709</v>
      </c>
      <c r="D99" s="22">
        <f t="shared" si="8"/>
        <v>1937.848</v>
      </c>
      <c r="E99" s="22">
        <v>5368</v>
      </c>
      <c r="F99" s="22">
        <f t="shared" si="7"/>
        <v>-15.547024952015354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s="10" customFormat="1" ht="18.600000000000001" customHeight="1">
      <c r="A100" s="5">
        <v>42339</v>
      </c>
      <c r="B100" s="23">
        <f t="shared" si="6"/>
        <v>2695.294834103318</v>
      </c>
      <c r="C100" s="15">
        <f t="shared" si="5"/>
        <v>-0.63534058727081422</v>
      </c>
      <c r="D100" s="22">
        <f t="shared" si="8"/>
        <v>1925.2491</v>
      </c>
      <c r="E100" s="22">
        <v>5333.1</v>
      </c>
      <c r="F100" s="22">
        <f t="shared" si="7"/>
        <v>-6.1982235511388595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 s="10" customFormat="1" ht="18.600000000000001" customHeight="1">
      <c r="A101" s="5">
        <v>42309</v>
      </c>
      <c r="B101" s="23">
        <f t="shared" si="6"/>
        <v>2712.528629427411</v>
      </c>
      <c r="C101" s="15">
        <f t="shared" si="5"/>
        <v>-4.6852884818585627</v>
      </c>
      <c r="D101" s="22">
        <f t="shared" si="8"/>
        <v>1937.5591999999999</v>
      </c>
      <c r="E101" s="22">
        <v>5367.2</v>
      </c>
      <c r="F101" s="22">
        <f t="shared" si="7"/>
        <v>0.83035882021416096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s="10" customFormat="1" ht="18.600000000000001" customHeight="1">
      <c r="A102" s="5">
        <v>42278</v>
      </c>
      <c r="B102" s="23">
        <f t="shared" si="6"/>
        <v>2845.8656446871059</v>
      </c>
      <c r="C102" s="15">
        <f t="shared" si="5"/>
        <v>-0.49425693585439673</v>
      </c>
      <c r="D102" s="22">
        <f t="shared" si="8"/>
        <v>2032.8018299999999</v>
      </c>
      <c r="E102" s="22">
        <v>5631.03</v>
      </c>
      <c r="F102" s="22">
        <f t="shared" si="7"/>
        <v>-1.2273285388528343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s="10" customFormat="1" ht="18.600000000000001" customHeight="1">
      <c r="A103" s="5">
        <v>42248</v>
      </c>
      <c r="B103" s="23">
        <f t="shared" si="6"/>
        <v>2860.0013999720004</v>
      </c>
      <c r="C103" s="15">
        <f t="shared" si="5"/>
        <v>-1.7705259503558433</v>
      </c>
      <c r="D103" s="22">
        <f t="shared" si="8"/>
        <v>2042.8989999999999</v>
      </c>
      <c r="E103" s="22">
        <v>5659</v>
      </c>
      <c r="F103" s="22">
        <f t="shared" si="7"/>
        <v>-3.9067289062619359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 s="10" customFormat="1" ht="18.600000000000001" customHeight="1">
      <c r="A104" s="5">
        <v>42217</v>
      </c>
      <c r="B104" s="23">
        <f t="shared" si="6"/>
        <v>2911.5511689766204</v>
      </c>
      <c r="C104" s="15">
        <f t="shared" si="5"/>
        <v>0.48840048840050637</v>
      </c>
      <c r="D104" s="22">
        <f t="shared" si="8"/>
        <v>2079.721</v>
      </c>
      <c r="E104" s="22">
        <v>5761</v>
      </c>
      <c r="F104" s="22">
        <f t="shared" si="7"/>
        <v>-4.503312795163672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s="10" customFormat="1" ht="18.600000000000001" customHeight="1">
      <c r="A105" s="5">
        <v>42186</v>
      </c>
      <c r="B105" s="23">
        <f t="shared" si="6"/>
        <v>2897.4002519949595</v>
      </c>
      <c r="C105" s="15">
        <f t="shared" si="5"/>
        <v>-2.896341463414656</v>
      </c>
      <c r="D105" s="22">
        <f t="shared" si="8"/>
        <v>2069.6129999999998</v>
      </c>
      <c r="E105" s="22">
        <v>5733</v>
      </c>
      <c r="F105" s="22">
        <f t="shared" si="7"/>
        <v>-4.0463550000334747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s="10" customFormat="1" ht="18.600000000000001" customHeight="1">
      <c r="A106" s="5">
        <v>42156</v>
      </c>
      <c r="B106" s="23">
        <f t="shared" si="6"/>
        <v>2983.8219235615288</v>
      </c>
      <c r="C106" s="15">
        <f t="shared" si="5"/>
        <v>-3.1496062992125808</v>
      </c>
      <c r="D106" s="22">
        <f t="shared" si="8"/>
        <v>2131.3440000000001</v>
      </c>
      <c r="E106" s="22">
        <v>5904</v>
      </c>
      <c r="F106" s="22">
        <f t="shared" si="7"/>
        <v>-1.6131182508998809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 s="10" customFormat="1" ht="18.600000000000001" customHeight="1">
      <c r="A107" s="5">
        <v>42125</v>
      </c>
      <c r="B107" s="23">
        <f t="shared" si="6"/>
        <v>3080.8567828643422</v>
      </c>
      <c r="C107" s="15">
        <f t="shared" si="5"/>
        <v>2.471003530005035</v>
      </c>
      <c r="D107" s="22">
        <f t="shared" si="8"/>
        <v>2200.6559999999999</v>
      </c>
      <c r="E107" s="22">
        <v>6096</v>
      </c>
      <c r="F107" s="22">
        <f t="shared" si="7"/>
        <v>-0.90721267399351824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s="10" customFormat="1" ht="18.600000000000001" customHeight="1">
      <c r="A108" s="5">
        <v>42095</v>
      </c>
      <c r="B108" s="23">
        <f t="shared" si="6"/>
        <v>3006.5644687106255</v>
      </c>
      <c r="C108" s="15">
        <f t="shared" si="5"/>
        <v>-1.2614107883817443</v>
      </c>
      <c r="D108" s="22">
        <f t="shared" si="8"/>
        <v>2147.5889999999999</v>
      </c>
      <c r="E108" s="22">
        <v>5949</v>
      </c>
      <c r="F108" s="22">
        <f t="shared" si="7"/>
        <v>-1.138675068799111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s="10" customFormat="1" ht="18.600000000000001" customHeight="1">
      <c r="A109" s="5">
        <v>42064</v>
      </c>
      <c r="B109" s="23">
        <f t="shared" si="6"/>
        <v>3044.9741005179894</v>
      </c>
      <c r="C109" s="15">
        <f t="shared" si="5"/>
        <v>9.2752466627974464</v>
      </c>
      <c r="D109" s="22">
        <f t="shared" si="8"/>
        <v>2175.0250000000001</v>
      </c>
      <c r="E109" s="22">
        <v>6025</v>
      </c>
      <c r="F109" s="22">
        <f t="shared" si="7"/>
        <v>-2.1041514339101508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 s="10" customFormat="1" ht="18.600000000000001" customHeight="1">
      <c r="A110" s="5">
        <v>42036</v>
      </c>
      <c r="B110" s="23">
        <f t="shared" si="6"/>
        <v>2786.5177096458069</v>
      </c>
      <c r="C110" s="15">
        <f t="shared" si="5"/>
        <v>-13.256348132532006</v>
      </c>
      <c r="D110" s="22">
        <f t="shared" si="8"/>
        <v>1990.4096</v>
      </c>
      <c r="E110" s="22">
        <v>5513.6</v>
      </c>
      <c r="F110" s="22">
        <f t="shared" si="7"/>
        <v>-3.2362232362232346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s="10" customFormat="1" ht="18.600000000000001" customHeight="1">
      <c r="A111" s="5">
        <v>42005</v>
      </c>
      <c r="B111" s="23">
        <f t="shared" si="6"/>
        <v>3212.3592328153431</v>
      </c>
      <c r="C111" s="15">
        <f>(B111-B112)/B112*100</f>
        <v>11.796675754111336</v>
      </c>
      <c r="D111" s="22">
        <f t="shared" si="8"/>
        <v>2294.5881999999997</v>
      </c>
      <c r="E111" s="22">
        <v>6356.2</v>
      </c>
      <c r="F111" s="22">
        <f t="shared" si="7"/>
        <v>6.3893533652357393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s="10" customFormat="1" ht="18.600000000000001" customHeight="1">
      <c r="A112" s="5">
        <v>41974</v>
      </c>
      <c r="B112" s="23">
        <f t="shared" si="6"/>
        <v>2873.3942321153572</v>
      </c>
      <c r="C112" s="15">
        <f t="shared" si="5"/>
        <v>6.8100695096749959</v>
      </c>
      <c r="D112" s="22">
        <f t="shared" si="8"/>
        <v>2052.4654999999998</v>
      </c>
      <c r="E112" s="22">
        <v>5685.5</v>
      </c>
      <c r="F112" s="22">
        <f t="shared" si="7"/>
        <v>3.8957953770893727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 s="10" customFormat="1" ht="18.600000000000001" customHeight="1">
      <c r="A113" s="5">
        <v>41944</v>
      </c>
      <c r="B113" s="23">
        <f t="shared" si="6"/>
        <v>2690.1903961920757</v>
      </c>
      <c r="C113" s="15">
        <f t="shared" si="5"/>
        <v>-6.6304157165409787</v>
      </c>
      <c r="D113" s="22">
        <f t="shared" si="8"/>
        <v>1921.6029999999998</v>
      </c>
      <c r="E113" s="22">
        <v>5323</v>
      </c>
      <c r="F113" s="22">
        <f t="shared" si="7"/>
        <v>0.62800343303501815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s="10" customFormat="1" ht="18.600000000000001" customHeight="1">
      <c r="A114" s="5">
        <v>41913</v>
      </c>
      <c r="B114" s="23">
        <f t="shared" si="6"/>
        <v>2881.2277754444913</v>
      </c>
      <c r="C114" s="15">
        <f t="shared" si="5"/>
        <v>-3.1935432929137995</v>
      </c>
      <c r="D114" s="22">
        <f t="shared" si="8"/>
        <v>2058.0610000000001</v>
      </c>
      <c r="E114" s="22">
        <v>5701</v>
      </c>
      <c r="F114" s="22">
        <f t="shared" si="7"/>
        <v>-2.9678130909202349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s="10" customFormat="1" ht="18.600000000000001" customHeight="1">
      <c r="A115" s="5">
        <v>41883</v>
      </c>
      <c r="B115" s="23">
        <f t="shared" si="6"/>
        <v>2976.2764524709501</v>
      </c>
      <c r="C115" s="15">
        <f t="shared" si="5"/>
        <v>-2.3803722066680297</v>
      </c>
      <c r="D115" s="22">
        <f t="shared" si="8"/>
        <v>2125.9542699999997</v>
      </c>
      <c r="E115" s="22">
        <v>5889.07</v>
      </c>
      <c r="F115" s="22">
        <f t="shared" si="7"/>
        <v>-0.25102093704321149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 s="10" customFormat="1" ht="18.600000000000001" customHeight="1">
      <c r="A116" s="5">
        <v>41852</v>
      </c>
      <c r="B116" s="23">
        <f t="shared" si="6"/>
        <v>3048.8504409911798</v>
      </c>
      <c r="C116" s="15">
        <f t="shared" si="5"/>
        <v>0.96924395289517873</v>
      </c>
      <c r="D116" s="22">
        <f t="shared" si="8"/>
        <v>2177.79387</v>
      </c>
      <c r="E116" s="22">
        <v>6032.67</v>
      </c>
      <c r="F116" s="22">
        <f t="shared" si="7"/>
        <v>0.67756217801193674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s="10" customFormat="1" ht="18.600000000000001" customHeight="1">
      <c r="A117" s="5">
        <v>41821</v>
      </c>
      <c r="B117" s="23">
        <f t="shared" si="6"/>
        <v>3019.5833123337529</v>
      </c>
      <c r="C117" s="15">
        <f t="shared" si="5"/>
        <v>-0.43394214104786211</v>
      </c>
      <c r="D117" s="22">
        <f t="shared" si="8"/>
        <v>2156.8883599999999</v>
      </c>
      <c r="E117" s="22">
        <v>5974.76</v>
      </c>
      <c r="F117" s="22">
        <f t="shared" si="7"/>
        <v>-0.45550723913296842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s="10" customFormat="1" ht="18.600000000000001" customHeight="1">
      <c r="A118" s="5">
        <v>41791</v>
      </c>
      <c r="B118" s="23">
        <f t="shared" si="6"/>
        <v>3032.7436651266971</v>
      </c>
      <c r="C118" s="15">
        <f t="shared" si="5"/>
        <v>-2.4547247070374398</v>
      </c>
      <c r="D118" s="22">
        <f t="shared" si="8"/>
        <v>2166.2887999999998</v>
      </c>
      <c r="E118" s="22">
        <v>6000.8</v>
      </c>
      <c r="F118" s="22">
        <f t="shared" si="7"/>
        <v>2.8601596862497747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 s="10" customFormat="1" ht="18.600000000000001" customHeight="1">
      <c r="A119" s="5">
        <v>41760</v>
      </c>
      <c r="B119" s="23">
        <f t="shared" si="6"/>
        <v>3109.0625927481447</v>
      </c>
      <c r="C119" s="15">
        <f t="shared" si="5"/>
        <v>2.2316502479426612</v>
      </c>
      <c r="D119" s="22">
        <f t="shared" si="8"/>
        <v>2220.80341</v>
      </c>
      <c r="E119" s="22">
        <v>6151.81</v>
      </c>
      <c r="F119" s="22">
        <f t="shared" si="7"/>
        <v>0.63257180434277416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s="10" customFormat="1" ht="18.600000000000001" customHeight="1">
      <c r="A120" s="5">
        <v>41730</v>
      </c>
      <c r="B120" s="23">
        <f t="shared" si="6"/>
        <v>3041.1937841243175</v>
      </c>
      <c r="C120" s="15">
        <f t="shared" si="5"/>
        <v>-2.2256885205946801</v>
      </c>
      <c r="D120" s="22">
        <f t="shared" si="8"/>
        <v>2172.3247200000001</v>
      </c>
      <c r="E120" s="22">
        <v>6017.52</v>
      </c>
      <c r="F120" s="22">
        <f t="shared" si="7"/>
        <v>-0.78612411791860737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s="10" customFormat="1" ht="18.600000000000001" customHeight="1">
      <c r="A121" s="5">
        <v>41699</v>
      </c>
      <c r="B121" s="23">
        <f t="shared" si="6"/>
        <v>3110.4220915581686</v>
      </c>
      <c r="C121" s="15">
        <f t="shared" si="5"/>
        <v>8.01158301158301</v>
      </c>
      <c r="D121" s="22">
        <f t="shared" si="8"/>
        <v>2221.7745</v>
      </c>
      <c r="E121" s="22">
        <v>6154.5</v>
      </c>
      <c r="F121" s="22">
        <f t="shared" si="7"/>
        <v>-0.1249553730810371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s="10" customFormat="1" ht="18.600000000000001" customHeight="1">
      <c r="A122" s="5">
        <v>41671</v>
      </c>
      <c r="B122" s="23">
        <f t="shared" si="6"/>
        <v>2879.7116057678845</v>
      </c>
      <c r="C122" s="15">
        <f t="shared" si="5"/>
        <v>-4.627523445594333</v>
      </c>
      <c r="D122" s="22">
        <f t="shared" si="8"/>
        <v>2056.9780000000001</v>
      </c>
      <c r="E122" s="22">
        <v>5698</v>
      </c>
      <c r="F122" s="22">
        <f t="shared" si="7"/>
        <v>-0.12970168612190802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s="10" customFormat="1" ht="18.600000000000001" customHeight="1">
      <c r="A123" s="5">
        <v>41640</v>
      </c>
      <c r="B123" s="23">
        <f t="shared" si="6"/>
        <v>3019.4367492650144</v>
      </c>
      <c r="C123" s="15">
        <f>(B123-B124)/B124*100</f>
        <v>9.1763807240452344</v>
      </c>
      <c r="D123" s="22">
        <f t="shared" si="8"/>
        <v>2156.7836699999998</v>
      </c>
      <c r="E123" s="22">
        <v>5974.47</v>
      </c>
      <c r="F123" s="22">
        <f t="shared" si="7"/>
        <v>1.7138819844053188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s="10" customFormat="1" ht="18.600000000000001" customHeight="1">
      <c r="A124" s="5">
        <v>41609</v>
      </c>
      <c r="B124" s="23">
        <f t="shared" si="6"/>
        <v>2765.65016099678</v>
      </c>
      <c r="C124" s="15">
        <f t="shared" si="5"/>
        <v>3.4506160936749817</v>
      </c>
      <c r="D124" s="22">
        <f t="shared" si="8"/>
        <v>1975.5039100000001</v>
      </c>
      <c r="E124" s="22">
        <v>5472.31</v>
      </c>
      <c r="F124" s="22">
        <f t="shared" si="7"/>
        <v>7.525789401292915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s="10" customFormat="1" ht="18.600000000000001" customHeight="1">
      <c r="A125" s="5">
        <v>41579</v>
      </c>
      <c r="B125" s="23">
        <f t="shared" si="6"/>
        <v>2673.4013439731202</v>
      </c>
      <c r="C125" s="15">
        <f t="shared" si="5"/>
        <v>-9.9668616614783403</v>
      </c>
      <c r="D125" s="22">
        <f t="shared" si="8"/>
        <v>1909.6105799999998</v>
      </c>
      <c r="E125" s="22">
        <v>5289.78</v>
      </c>
      <c r="F125" s="22">
        <f t="shared" si="7"/>
        <v>2.8959909743430101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s="10" customFormat="1" ht="18.600000000000001" customHeight="1">
      <c r="A126" s="5">
        <v>41548</v>
      </c>
      <c r="B126" s="23">
        <f t="shared" si="6"/>
        <v>2969.3526109477807</v>
      </c>
      <c r="C126" s="15">
        <f t="shared" si="5"/>
        <v>-0.4830713309360582</v>
      </c>
      <c r="D126" s="22">
        <f t="shared" si="8"/>
        <v>2121.00857</v>
      </c>
      <c r="E126" s="22">
        <v>5875.37</v>
      </c>
      <c r="F126" s="22">
        <f t="shared" si="7"/>
        <v>8.8394279574673043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s="10" customFormat="1" ht="18.600000000000001" customHeight="1">
      <c r="A127" s="5">
        <v>41518</v>
      </c>
      <c r="B127" s="23">
        <f t="shared" si="6"/>
        <v>2983.7663306733866</v>
      </c>
      <c r="C127" s="15">
        <f t="shared" si="5"/>
        <v>-1.4716116467263991</v>
      </c>
      <c r="D127" s="22">
        <f t="shared" si="8"/>
        <v>2131.30429</v>
      </c>
      <c r="E127" s="22">
        <v>5903.89</v>
      </c>
      <c r="F127" s="22">
        <f t="shared" si="7"/>
        <v>11.61316545674531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 s="10" customFormat="1" ht="18.600000000000001" customHeight="1">
      <c r="A128" s="5">
        <v>41487</v>
      </c>
      <c r="B128" s="23">
        <f t="shared" si="6"/>
        <v>3028.331611367772</v>
      </c>
      <c r="C128" s="15">
        <f t="shared" si="5"/>
        <v>-0.16710817880410328</v>
      </c>
      <c r="D128" s="22">
        <f t="shared" si="8"/>
        <v>2163.1372699999997</v>
      </c>
      <c r="E128" s="22">
        <v>5992.07</v>
      </c>
      <c r="F128" s="22">
        <f t="shared" si="7"/>
        <v>11.492817802917532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s="10" customFormat="1" ht="18.600000000000001" customHeight="1">
      <c r="A129" s="5">
        <v>41456</v>
      </c>
      <c r="B129" s="23">
        <f t="shared" si="6"/>
        <v>3033.4006719865602</v>
      </c>
      <c r="C129" s="15">
        <f t="shared" si="5"/>
        <v>2.8824430830622361</v>
      </c>
      <c r="D129" s="22">
        <f t="shared" si="8"/>
        <v>2166.7581</v>
      </c>
      <c r="E129" s="22">
        <v>6002.1</v>
      </c>
      <c r="F129" s="22">
        <f t="shared" si="7"/>
        <v>6.5694856270307689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s="10" customFormat="1" ht="18.600000000000001" customHeight="1">
      <c r="A130" s="5">
        <v>41426</v>
      </c>
      <c r="B130" s="23">
        <f t="shared" si="6"/>
        <v>2948.4143077138451</v>
      </c>
      <c r="C130" s="15">
        <f t="shared" si="5"/>
        <v>-4.5672109586889906</v>
      </c>
      <c r="D130" s="22">
        <f t="shared" si="8"/>
        <v>2106.0523399999997</v>
      </c>
      <c r="E130" s="22">
        <v>5833.94</v>
      </c>
      <c r="F130" s="22">
        <f t="shared" si="7"/>
        <v>4.7104011487032249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 s="10" customFormat="1" ht="18.600000000000001" customHeight="1">
      <c r="A131" s="5">
        <v>41395</v>
      </c>
      <c r="B131" s="23">
        <f t="shared" si="6"/>
        <v>3089.5191656166871</v>
      </c>
      <c r="C131" s="15">
        <f t="shared" si="5"/>
        <v>0.79041086856163589</v>
      </c>
      <c r="D131" s="22">
        <f t="shared" si="8"/>
        <v>2206.8435399999998</v>
      </c>
      <c r="E131" s="22">
        <v>6113.14</v>
      </c>
      <c r="F131" s="22">
        <f t="shared" si="7"/>
        <v>6.6102788580596705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s="10" customFormat="1" ht="18.600000000000001" customHeight="1">
      <c r="A132" s="5">
        <v>41365</v>
      </c>
      <c r="B132" s="23">
        <f t="shared" si="6"/>
        <v>3065.2907741845156</v>
      </c>
      <c r="C132" s="15">
        <f t="shared" ref="C132:C158" si="9">(B132-B133)/B133*100</f>
        <v>-1.5741131414105565</v>
      </c>
      <c r="D132" s="22">
        <f t="shared" si="8"/>
        <v>2189.5371999999998</v>
      </c>
      <c r="E132" s="22">
        <v>6065.2</v>
      </c>
      <c r="F132" s="22">
        <f t="shared" si="7"/>
        <v>6.8268282372833555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s="10" customFormat="1" ht="18.600000000000001" customHeight="1">
      <c r="A133" s="5">
        <v>41334</v>
      </c>
      <c r="B133" s="23">
        <f t="shared" si="6"/>
        <v>3114.3135937281254</v>
      </c>
      <c r="C133" s="15">
        <f t="shared" si="9"/>
        <v>8.0064500297963477</v>
      </c>
      <c r="D133" s="22">
        <f t="shared" si="8"/>
        <v>2224.5542</v>
      </c>
      <c r="E133" s="22">
        <v>6162.2</v>
      </c>
      <c r="F133" s="22">
        <f t="shared" si="7"/>
        <v>7.14819773608526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 s="10" customFormat="1" ht="18.600000000000001" customHeight="1">
      <c r="A134" s="5">
        <v>41306</v>
      </c>
      <c r="B134" s="23">
        <f t="shared" si="6"/>
        <v>2883.4514909701802</v>
      </c>
      <c r="C134" s="15">
        <f t="shared" si="9"/>
        <v>-2.8669685723041374</v>
      </c>
      <c r="D134" s="22">
        <f t="shared" si="8"/>
        <v>2059.6493999999998</v>
      </c>
      <c r="E134" s="22">
        <v>5705.4</v>
      </c>
      <c r="F134" s="22">
        <f t="shared" si="7"/>
        <v>6.8104934654533045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s="10" customFormat="1" ht="18.600000000000001" customHeight="1">
      <c r="A135" s="5">
        <v>41275</v>
      </c>
      <c r="B135" s="23">
        <f t="shared" si="6"/>
        <v>2968.5591488170235</v>
      </c>
      <c r="C135" s="15">
        <f>(B135-B136)/B136*100</f>
        <v>15.414693572789975</v>
      </c>
      <c r="D135" s="22">
        <f t="shared" si="8"/>
        <v>2120.4418000000001</v>
      </c>
      <c r="E135" s="22">
        <v>5873.8</v>
      </c>
      <c r="F135" s="22">
        <f t="shared" si="7"/>
        <v>8.2428821524002558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s="10" customFormat="1" ht="18.600000000000001" customHeight="1">
      <c r="A136" s="5">
        <v>41244</v>
      </c>
      <c r="B136" s="23">
        <f t="shared" si="6"/>
        <v>2572.0807783844321</v>
      </c>
      <c r="C136" s="15">
        <f t="shared" si="9"/>
        <v>-1.0037153027679893</v>
      </c>
      <c r="D136" s="22">
        <f t="shared" si="8"/>
        <v>1837.2373</v>
      </c>
      <c r="E136" s="22">
        <v>5089.3</v>
      </c>
      <c r="F136" s="22">
        <f t="shared" si="7"/>
        <v>6.0072069820242158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 s="10" customFormat="1" ht="18.600000000000001" customHeight="1">
      <c r="A137" s="5">
        <v>41214</v>
      </c>
      <c r="B137" s="23">
        <f t="shared" si="6"/>
        <v>2598.1588968220631</v>
      </c>
      <c r="C137" s="15">
        <f t="shared" si="9"/>
        <v>-4.7664036160201695</v>
      </c>
      <c r="D137" s="22">
        <f t="shared" si="8"/>
        <v>1855.8648999999998</v>
      </c>
      <c r="E137" s="22">
        <v>5140.8999999999996</v>
      </c>
      <c r="F137" s="22">
        <f t="shared" si="7"/>
        <v>12.024144167701699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s="10" customFormat="1" ht="18.600000000000001" customHeight="1">
      <c r="A138" s="5">
        <v>41183</v>
      </c>
      <c r="B138" s="23">
        <f t="shared" ref="B138:B159" si="10">D138/0.7143</f>
        <v>2728.1957160856782</v>
      </c>
      <c r="C138" s="15">
        <f t="shared" si="9"/>
        <v>2.0530852994555238</v>
      </c>
      <c r="D138" s="22">
        <f t="shared" si="8"/>
        <v>1948.7501999999999</v>
      </c>
      <c r="E138" s="22">
        <v>5398.2</v>
      </c>
      <c r="F138" s="22">
        <f t="shared" ref="F138:F147" si="11">(E138/E150-1)*100</f>
        <v>5.8408328921828012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s="10" customFormat="1" ht="18.600000000000001" customHeight="1">
      <c r="A139" s="5">
        <v>41153</v>
      </c>
      <c r="B139" s="23">
        <f t="shared" si="10"/>
        <v>2673.3103737925244</v>
      </c>
      <c r="C139" s="15">
        <f t="shared" si="9"/>
        <v>-1.5778505507591321</v>
      </c>
      <c r="D139" s="22">
        <f t="shared" ref="D139:D159" si="12">E139*0.361</f>
        <v>1909.5456000000001</v>
      </c>
      <c r="E139" s="22">
        <v>5289.6</v>
      </c>
      <c r="F139" s="22">
        <f t="shared" si="11"/>
        <v>1.5590200445434466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 s="10" customFormat="1" ht="18.600000000000001" customHeight="1">
      <c r="A140" s="5">
        <v>41122</v>
      </c>
      <c r="B140" s="23">
        <f t="shared" si="10"/>
        <v>2716.1674366512666</v>
      </c>
      <c r="C140" s="15">
        <f t="shared" si="9"/>
        <v>-4.575557962394142</v>
      </c>
      <c r="D140" s="22">
        <f t="shared" si="12"/>
        <v>1940.1583999999998</v>
      </c>
      <c r="E140" s="22">
        <v>5374.4</v>
      </c>
      <c r="F140" s="22">
        <f t="shared" si="11"/>
        <v>-0.37444852259668204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s="10" customFormat="1" ht="18.600000000000001" customHeight="1">
      <c r="A141" s="5">
        <v>41091</v>
      </c>
      <c r="B141" s="23">
        <f t="shared" si="10"/>
        <v>2846.4064118717624</v>
      </c>
      <c r="C141" s="15">
        <f t="shared" si="9"/>
        <v>1.087678363097915</v>
      </c>
      <c r="D141" s="22">
        <f t="shared" si="12"/>
        <v>2033.1881000000001</v>
      </c>
      <c r="E141" s="22">
        <v>5632.1</v>
      </c>
      <c r="F141" s="22">
        <f t="shared" si="11"/>
        <v>2.2865133849115704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s="10" customFormat="1" ht="18.600000000000001" customHeight="1">
      <c r="A142" s="5">
        <v>41061</v>
      </c>
      <c r="B142" s="23">
        <f t="shared" si="10"/>
        <v>2815.7797844043116</v>
      </c>
      <c r="C142" s="15">
        <f t="shared" si="9"/>
        <v>-2.8356673235555792</v>
      </c>
      <c r="D142" s="22">
        <f t="shared" si="12"/>
        <v>2011.3115</v>
      </c>
      <c r="E142" s="22">
        <v>5571.5</v>
      </c>
      <c r="F142" s="22">
        <f t="shared" si="11"/>
        <v>1.5122528924114143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 s="10" customFormat="1" ht="18.600000000000001" customHeight="1">
      <c r="A143" s="5">
        <v>41030</v>
      </c>
      <c r="B143" s="23">
        <f t="shared" si="10"/>
        <v>2897.9561808763824</v>
      </c>
      <c r="C143" s="15">
        <f t="shared" si="9"/>
        <v>0.9951387910384597</v>
      </c>
      <c r="D143" s="22">
        <f t="shared" si="12"/>
        <v>2070.0101</v>
      </c>
      <c r="E143" s="22">
        <v>5734.1</v>
      </c>
      <c r="F143" s="22">
        <f t="shared" si="11"/>
        <v>5.0721052535136479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s="10" customFormat="1" ht="18.600000000000001" customHeight="1">
      <c r="A144" s="5">
        <v>41000</v>
      </c>
      <c r="B144" s="23">
        <f t="shared" si="10"/>
        <v>2869.4016519669608</v>
      </c>
      <c r="C144" s="15">
        <f t="shared" si="9"/>
        <v>-1.2780163794752268</v>
      </c>
      <c r="D144" s="22">
        <f t="shared" si="12"/>
        <v>2049.6136000000001</v>
      </c>
      <c r="E144" s="22">
        <v>5677.6</v>
      </c>
      <c r="F144" s="22">
        <f t="shared" si="11"/>
        <v>3.2948239788956668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s="10" customFormat="1" ht="18.600000000000001" customHeight="1">
      <c r="A145" s="5">
        <v>40969</v>
      </c>
      <c r="B145" s="23">
        <f t="shared" si="10"/>
        <v>2906.5478090438191</v>
      </c>
      <c r="C145" s="15">
        <f t="shared" si="9"/>
        <v>7.6660407629909537</v>
      </c>
      <c r="D145" s="22">
        <f t="shared" si="12"/>
        <v>2076.1471000000001</v>
      </c>
      <c r="E145" s="22">
        <v>5751.1</v>
      </c>
      <c r="F145" s="22">
        <f t="shared" si="11"/>
        <v>5.0486784664000028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 s="10" customFormat="1" ht="18.600000000000001" customHeight="1">
      <c r="A146" s="5">
        <v>40940</v>
      </c>
      <c r="B146" s="23">
        <f t="shared" si="10"/>
        <v>2699.5957020859578</v>
      </c>
      <c r="C146" s="15">
        <f t="shared" si="9"/>
        <v>-1.5643600847692056</v>
      </c>
      <c r="D146" s="22">
        <f t="shared" si="12"/>
        <v>1928.3212099999998</v>
      </c>
      <c r="E146" s="22">
        <v>5341.61</v>
      </c>
      <c r="F146" s="22">
        <f t="shared" si="11"/>
        <v>5.7472333854651225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s="10" customFormat="1" ht="18.600000000000001" customHeight="1">
      <c r="A147" s="5">
        <v>40909</v>
      </c>
      <c r="B147" s="23">
        <f t="shared" si="10"/>
        <v>2742.4982500349993</v>
      </c>
      <c r="C147" s="15">
        <f>(B147-B148)/B148*100</f>
        <v>13.030890041450579</v>
      </c>
      <c r="D147" s="22">
        <f t="shared" si="12"/>
        <v>1958.9665</v>
      </c>
      <c r="E147" s="22">
        <v>5426.5</v>
      </c>
      <c r="F147" s="22">
        <f t="shared" si="11"/>
        <v>4.0312716871604204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s="10" customFormat="1" ht="18.600000000000001" customHeight="1">
      <c r="A148" s="5">
        <v>40878</v>
      </c>
      <c r="B148" s="23">
        <f t="shared" si="10"/>
        <v>2426.3263334733301</v>
      </c>
      <c r="C148" s="15">
        <f t="shared" si="9"/>
        <v>4.6152840426227231</v>
      </c>
      <c r="D148" s="22">
        <f t="shared" si="12"/>
        <v>1733.1248999999998</v>
      </c>
      <c r="E148" s="22">
        <v>4800.8999999999996</v>
      </c>
      <c r="F148" s="22">
        <v>2.92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 s="10" customFormat="1" ht="18.600000000000001" customHeight="1">
      <c r="A149" s="5">
        <v>40848</v>
      </c>
      <c r="B149" s="23">
        <f t="shared" si="10"/>
        <v>2319.2847543049138</v>
      </c>
      <c r="C149" s="15">
        <f t="shared" si="9"/>
        <v>-10.02293982706899</v>
      </c>
      <c r="D149" s="22">
        <f t="shared" si="12"/>
        <v>1656.6651000000002</v>
      </c>
      <c r="E149" s="22">
        <v>4589.1000000000004</v>
      </c>
      <c r="F149" s="22">
        <v>-2.2000000000000002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s="10" customFormat="1" ht="18.600000000000001" customHeight="1">
      <c r="A150" s="5">
        <v>40817</v>
      </c>
      <c r="B150" s="23">
        <f t="shared" si="10"/>
        <v>2577.6400671986557</v>
      </c>
      <c r="C150" s="15">
        <f t="shared" si="9"/>
        <v>-2.0754934336840498</v>
      </c>
      <c r="D150" s="22">
        <f t="shared" si="12"/>
        <v>1841.2083</v>
      </c>
      <c r="E150" s="22">
        <v>5100.3</v>
      </c>
      <c r="F150" s="22">
        <v>8.94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s="10" customFormat="1" ht="18.600000000000001" customHeight="1">
      <c r="A151" s="5">
        <v>40787</v>
      </c>
      <c r="B151" s="23">
        <f t="shared" si="10"/>
        <v>2632.2727145457088</v>
      </c>
      <c r="C151" s="15">
        <f t="shared" si="9"/>
        <v>-3.4515997478960587</v>
      </c>
      <c r="D151" s="22">
        <f t="shared" si="12"/>
        <v>1880.2323999999999</v>
      </c>
      <c r="E151" s="22">
        <v>5208.3999999999996</v>
      </c>
      <c r="F151" s="22">
        <v>13.97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 s="10" customFormat="1" ht="18.600000000000001" customHeight="1">
      <c r="A152" s="5">
        <v>40756</v>
      </c>
      <c r="B152" s="23">
        <f t="shared" si="10"/>
        <v>2726.3763124737507</v>
      </c>
      <c r="C152" s="15">
        <f t="shared" si="9"/>
        <v>-2.0268061457992639</v>
      </c>
      <c r="D152" s="22">
        <f t="shared" si="12"/>
        <v>1947.4506000000001</v>
      </c>
      <c r="E152" s="22">
        <v>5394.6</v>
      </c>
      <c r="F152" s="22">
        <v>10.45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s="10" customFormat="1" ht="18.600000000000001" customHeight="1">
      <c r="A153" s="5">
        <v>40725</v>
      </c>
      <c r="B153" s="23">
        <f t="shared" si="10"/>
        <v>2782.7778244435108</v>
      </c>
      <c r="C153" s="15">
        <f t="shared" si="9"/>
        <v>0.32249248428532007</v>
      </c>
      <c r="D153" s="22">
        <f t="shared" si="12"/>
        <v>1987.7381999999998</v>
      </c>
      <c r="E153" s="22">
        <v>5506.2</v>
      </c>
      <c r="F153" s="22">
        <v>15.73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s="10" customFormat="1" ht="18.600000000000001" customHeight="1">
      <c r="A154" s="5">
        <v>40695</v>
      </c>
      <c r="B154" s="23">
        <f t="shared" si="10"/>
        <v>2773.8324233515327</v>
      </c>
      <c r="C154" s="15">
        <f t="shared" si="9"/>
        <v>0.57171128580067188</v>
      </c>
      <c r="D154" s="22">
        <f t="shared" si="12"/>
        <v>1981.3484999999998</v>
      </c>
      <c r="E154" s="22">
        <v>5488.5</v>
      </c>
      <c r="F154" s="22">
        <v>10.29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 s="10" customFormat="1" ht="18.600000000000001" customHeight="1">
      <c r="A155" s="5">
        <v>40664</v>
      </c>
      <c r="B155" s="23">
        <f t="shared" si="10"/>
        <v>2758.0642587148254</v>
      </c>
      <c r="C155" s="15">
        <f t="shared" si="9"/>
        <v>-0.71318111525516881</v>
      </c>
      <c r="D155" s="22">
        <f t="shared" si="12"/>
        <v>1970.0853</v>
      </c>
      <c r="E155" s="22">
        <v>5457.3</v>
      </c>
      <c r="F155" s="22">
        <v>4.42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s="10" customFormat="1" ht="18.600000000000001" customHeight="1">
      <c r="A156" s="5">
        <v>40634</v>
      </c>
      <c r="B156" s="23">
        <f t="shared" si="10"/>
        <v>2777.8755424891501</v>
      </c>
      <c r="C156" s="15">
        <f t="shared" si="9"/>
        <v>0.39819533490420539</v>
      </c>
      <c r="D156" s="22">
        <f t="shared" si="12"/>
        <v>1984.2365</v>
      </c>
      <c r="E156" s="22">
        <v>5496.5</v>
      </c>
      <c r="F156" s="22">
        <v>6.47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s="10" customFormat="1" ht="18.600000000000001" customHeight="1">
      <c r="A157" s="5">
        <v>40603</v>
      </c>
      <c r="B157" s="23">
        <f t="shared" si="10"/>
        <v>2766.8580428391429</v>
      </c>
      <c r="C157" s="15">
        <f t="shared" si="9"/>
        <v>8.3820006730940442</v>
      </c>
      <c r="D157" s="22">
        <f t="shared" si="12"/>
        <v>1976.3666999999998</v>
      </c>
      <c r="E157" s="22">
        <v>5474.7</v>
      </c>
      <c r="F157" s="22">
        <v>4.96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 s="10" customFormat="1" ht="18.600000000000001" customHeight="1">
      <c r="A158" s="5">
        <v>40575</v>
      </c>
      <c r="B158" s="23">
        <f t="shared" si="10"/>
        <v>2552.8759624807503</v>
      </c>
      <c r="C158" s="15">
        <f t="shared" si="9"/>
        <v>-3.1616764630326193</v>
      </c>
      <c r="D158" s="22">
        <f t="shared" si="12"/>
        <v>1823.5192999999999</v>
      </c>
      <c r="E158" s="22">
        <v>5051.3</v>
      </c>
      <c r="F158" s="22">
        <v>6.34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s="10" customFormat="1" ht="18.600000000000001" customHeight="1">
      <c r="A159" s="5">
        <v>40544</v>
      </c>
      <c r="B159" s="23">
        <f t="shared" si="10"/>
        <v>2636.2248635027299</v>
      </c>
      <c r="C159" s="15">
        <v>11.82</v>
      </c>
      <c r="D159" s="22">
        <f t="shared" si="12"/>
        <v>1883.0554200000001</v>
      </c>
      <c r="E159" s="22">
        <v>5216.22</v>
      </c>
      <c r="F159" s="22">
        <v>4.88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</sheetData>
  <mergeCells count="2">
    <mergeCell ref="A2:A3"/>
    <mergeCell ref="B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9E1B-FB7E-1941-9390-F0DECEA40592}">
  <dimension ref="A1:Y160"/>
  <sheetViews>
    <sheetView zoomScale="76" zoomScaleNormal="93" workbookViewId="0">
      <pane ySplit="3" topLeftCell="A4" activePane="bottomLeft" state="frozen"/>
      <selection pane="bottomLeft" activeCell="J33" sqref="I33:J33"/>
    </sheetView>
  </sheetViews>
  <sheetFormatPr defaultColWidth="10.875" defaultRowHeight="15.75"/>
  <cols>
    <col min="1" max="1" width="12.125" style="9" bestFit="1" customWidth="1"/>
    <col min="2" max="2" width="21.375" style="9" customWidth="1"/>
    <col min="3" max="3" width="16.125" style="9" customWidth="1"/>
    <col min="4" max="4" width="18.125" style="9" hidden="1" customWidth="1"/>
    <col min="5" max="5" width="26.625" style="9" customWidth="1"/>
    <col min="6" max="6" width="26.375" style="9" customWidth="1"/>
    <col min="7" max="7" width="21.375" style="9" customWidth="1"/>
    <col min="8" max="8" width="24.375" style="9" customWidth="1"/>
    <col min="9" max="16384" width="10.875" style="9"/>
  </cols>
  <sheetData>
    <row r="1" spans="1:25" s="1" customFormat="1" ht="63.75" customHeight="1" thickBot="1">
      <c r="A1" s="32"/>
      <c r="B1" s="48" t="s">
        <v>57</v>
      </c>
      <c r="C1" s="48"/>
      <c r="D1" s="49"/>
      <c r="E1" s="49"/>
      <c r="F1" s="49"/>
      <c r="G1" s="49"/>
      <c r="H1" s="49"/>
    </row>
    <row r="2" spans="1:25" ht="31.5">
      <c r="A2" s="45" t="s">
        <v>25</v>
      </c>
      <c r="B2" s="29" t="s">
        <v>58</v>
      </c>
      <c r="C2" s="29" t="s">
        <v>59</v>
      </c>
      <c r="D2" s="3" t="s">
        <v>26</v>
      </c>
      <c r="E2" s="3" t="s">
        <v>35</v>
      </c>
      <c r="F2" s="3" t="s">
        <v>36</v>
      </c>
      <c r="G2" s="3" t="s">
        <v>37</v>
      </c>
      <c r="H2" s="3" t="s">
        <v>38</v>
      </c>
    </row>
    <row r="3" spans="1:25" ht="16.5" thickBot="1">
      <c r="A3" s="46"/>
      <c r="B3" s="30" t="s">
        <v>24</v>
      </c>
      <c r="C3" s="30" t="s">
        <v>46</v>
      </c>
      <c r="D3" s="4" t="s">
        <v>24</v>
      </c>
      <c r="E3" s="4" t="s">
        <v>24</v>
      </c>
      <c r="F3" s="4" t="s">
        <v>46</v>
      </c>
      <c r="G3" s="4" t="s">
        <v>24</v>
      </c>
      <c r="H3" s="4" t="s">
        <v>46</v>
      </c>
    </row>
    <row r="4" spans="1:25" s="10" customFormat="1" ht="18.600000000000001" customHeight="1">
      <c r="A4" s="5">
        <v>45289</v>
      </c>
      <c r="B4" s="23">
        <f t="shared" ref="B4:B6" si="0">D4/0.7143</f>
        <v>2857.3057538849221</v>
      </c>
      <c r="C4" s="15">
        <f t="shared" ref="C4:C67" si="1">(B4-B5)/B5*100</f>
        <v>0.86153473615542941</v>
      </c>
      <c r="D4" s="22">
        <f t="shared" ref="D4:D26" si="2">(E4*1.35+G4*2.2*0.83)</f>
        <v>2040.9735000000001</v>
      </c>
      <c r="E4" s="25">
        <v>493.33</v>
      </c>
      <c r="F4" s="22">
        <f t="shared" ref="F4:F73" si="3">(E4/E16-1)*100</f>
        <v>2.2657545605306861</v>
      </c>
      <c r="G4" s="22">
        <v>753</v>
      </c>
      <c r="H4" s="22">
        <f t="shared" ref="H4:H73" si="4">(G4/G16-1)*100</f>
        <v>8.1292115322951553</v>
      </c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Y4" s="11"/>
    </row>
    <row r="5" spans="1:25" s="10" customFormat="1" ht="18.600000000000001" customHeight="1">
      <c r="A5" s="5">
        <v>45260</v>
      </c>
      <c r="B5" s="23">
        <f t="shared" si="0"/>
        <v>2832.8993420131601</v>
      </c>
      <c r="C5" s="15">
        <f t="shared" si="1"/>
        <v>-3.4062166081390242</v>
      </c>
      <c r="D5" s="22">
        <f t="shared" si="2"/>
        <v>2023.5400000000004</v>
      </c>
      <c r="E5" s="25">
        <v>498</v>
      </c>
      <c r="F5" s="22">
        <f t="shared" si="3"/>
        <v>10.396807803147844</v>
      </c>
      <c r="G5" s="22">
        <v>740</v>
      </c>
      <c r="H5" s="22">
        <f t="shared" si="4"/>
        <v>10.004811796884439</v>
      </c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Y5" s="11"/>
    </row>
    <row r="6" spans="1:25" s="10" customFormat="1" ht="18.600000000000001" customHeight="1">
      <c r="A6" s="5">
        <v>45230</v>
      </c>
      <c r="B6" s="23">
        <f t="shared" si="0"/>
        <v>2932.7967520649586</v>
      </c>
      <c r="C6" s="15">
        <f t="shared" si="1"/>
        <v>4.6135292825856604</v>
      </c>
      <c r="D6" s="22">
        <f t="shared" si="2"/>
        <v>2094.8967200000002</v>
      </c>
      <c r="E6" s="25">
        <v>506.6</v>
      </c>
      <c r="F6" s="22">
        <f t="shared" si="3"/>
        <v>11.782877316857899</v>
      </c>
      <c r="G6" s="22">
        <v>772.72</v>
      </c>
      <c r="H6" s="22">
        <f t="shared" si="4"/>
        <v>14.073312945378746</v>
      </c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Y6" s="11"/>
    </row>
    <row r="7" spans="1:25" s="10" customFormat="1" ht="18.600000000000001" customHeight="1">
      <c r="A7" s="5">
        <v>45170</v>
      </c>
      <c r="B7" s="23">
        <f>D7/0.7143</f>
        <v>2803.4583788324235</v>
      </c>
      <c r="C7" s="15">
        <f t="shared" si="1"/>
        <v>1.6018168147913052</v>
      </c>
      <c r="D7" s="22">
        <f t="shared" si="2"/>
        <v>2002.5103200000001</v>
      </c>
      <c r="E7" s="25">
        <v>487.4</v>
      </c>
      <c r="F7" s="22">
        <f t="shared" si="3"/>
        <v>7.3568281938325875</v>
      </c>
      <c r="G7" s="22">
        <v>736.32</v>
      </c>
      <c r="H7" s="22">
        <f t="shared" si="4"/>
        <v>15.295001878992863</v>
      </c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Y7" s="11"/>
    </row>
    <row r="8" spans="1:25" s="10" customFormat="1" ht="18.600000000000001" customHeight="1">
      <c r="A8" s="5">
        <v>45139</v>
      </c>
      <c r="B8" s="23">
        <f>D8/0.7143</f>
        <v>2759.2600867982637</v>
      </c>
      <c r="C8" s="15">
        <f t="shared" si="1"/>
        <v>4.1963302268445215</v>
      </c>
      <c r="D8" s="22">
        <f t="shared" si="2"/>
        <v>1970.93948</v>
      </c>
      <c r="E8" s="25">
        <v>478</v>
      </c>
      <c r="F8" s="22">
        <f t="shared" si="3"/>
        <v>13.890874434119604</v>
      </c>
      <c r="G8" s="22">
        <v>725.98</v>
      </c>
      <c r="H8" s="22">
        <f t="shared" si="4"/>
        <v>13.675936364775154</v>
      </c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Y8" s="11"/>
    </row>
    <row r="9" spans="1:25" s="10" customFormat="1" ht="18.600000000000001" customHeight="1">
      <c r="A9" s="5">
        <v>45108</v>
      </c>
      <c r="B9" s="23">
        <f>D9/0.7143</f>
        <v>2648.1355732885345</v>
      </c>
      <c r="C9" s="15">
        <f t="shared" si="1"/>
        <v>0.9086736990290244</v>
      </c>
      <c r="D9" s="22">
        <f t="shared" si="2"/>
        <v>1891.5632400000002</v>
      </c>
      <c r="E9" s="25">
        <v>457.4</v>
      </c>
      <c r="F9" s="22">
        <f t="shared" si="3"/>
        <v>4.9443615922909245</v>
      </c>
      <c r="G9" s="22">
        <v>697.74</v>
      </c>
      <c r="H9" s="22">
        <f t="shared" si="4"/>
        <v>4.7925146058303225</v>
      </c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Y9" s="11"/>
    </row>
    <row r="10" spans="1:25" s="10" customFormat="1" ht="18.600000000000001" customHeight="1">
      <c r="A10" s="5">
        <v>45078</v>
      </c>
      <c r="B10" s="23">
        <f>D10/0.7143</f>
        <v>2624.2893462130755</v>
      </c>
      <c r="C10" s="15">
        <f t="shared" si="1"/>
        <v>-0.62090348743340784</v>
      </c>
      <c r="D10" s="22">
        <f t="shared" si="2"/>
        <v>1874.52988</v>
      </c>
      <c r="E10" s="25">
        <v>487.2</v>
      </c>
      <c r="F10" s="22">
        <f t="shared" si="3"/>
        <v>-3.7401458123407005</v>
      </c>
      <c r="G10" s="22">
        <v>666.38</v>
      </c>
      <c r="H10" s="22">
        <f t="shared" si="4"/>
        <v>-3.9549162607016353</v>
      </c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Y10" s="11"/>
    </row>
    <row r="11" spans="1:25" s="10" customFormat="1" ht="18.600000000000001" customHeight="1">
      <c r="A11" s="5">
        <v>45047</v>
      </c>
      <c r="B11" s="23">
        <f t="shared" ref="B11:B73" si="5">D11/0.7143</f>
        <v>2640.6854542909145</v>
      </c>
      <c r="C11" s="15">
        <f t="shared" si="1"/>
        <v>2.1531372040708718</v>
      </c>
      <c r="D11" s="22">
        <f t="shared" si="2"/>
        <v>1886.2416200000002</v>
      </c>
      <c r="E11" s="25">
        <v>475.6</v>
      </c>
      <c r="F11" s="22">
        <f t="shared" si="3"/>
        <v>-3.1561800040724952</v>
      </c>
      <c r="G11" s="22">
        <v>681.37</v>
      </c>
      <c r="H11" s="22">
        <f t="shared" si="4"/>
        <v>-3.5132685717522372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Y11" s="11"/>
    </row>
    <row r="12" spans="1:25" s="10" customFormat="1" ht="18.600000000000001" customHeight="1">
      <c r="A12" s="5">
        <v>45017</v>
      </c>
      <c r="B12" s="23">
        <f t="shared" si="5"/>
        <v>2585.0262914741706</v>
      </c>
      <c r="C12" s="15">
        <f t="shared" si="1"/>
        <v>-6.6357336547225847</v>
      </c>
      <c r="D12" s="22">
        <f t="shared" si="2"/>
        <v>1846.4842800000001</v>
      </c>
      <c r="E12" s="25">
        <v>474</v>
      </c>
      <c r="F12" s="22">
        <f t="shared" si="3"/>
        <v>-1.311680199875076</v>
      </c>
      <c r="G12" s="22">
        <v>660.78</v>
      </c>
      <c r="H12" s="22">
        <f t="shared" si="4"/>
        <v>-2.495241186973407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Y12" s="11"/>
    </row>
    <row r="13" spans="1:25" s="10" customFormat="1" ht="18.600000000000001" customHeight="1">
      <c r="A13" s="5">
        <v>44986</v>
      </c>
      <c r="B13" s="23">
        <f t="shared" si="5"/>
        <v>2768.7533921321574</v>
      </c>
      <c r="C13" s="15">
        <f t="shared" si="1"/>
        <v>12.136636197997687</v>
      </c>
      <c r="D13" s="22">
        <f t="shared" si="2"/>
        <v>1977.7205480000002</v>
      </c>
      <c r="E13" s="25">
        <v>514.30848000000003</v>
      </c>
      <c r="F13" s="22">
        <f t="shared" si="3"/>
        <v>2.2482067594433497</v>
      </c>
      <c r="G13" s="22">
        <v>702.85</v>
      </c>
      <c r="H13" s="22">
        <f t="shared" si="4"/>
        <v>-2.4551031171066051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Y13" s="11"/>
    </row>
    <row r="14" spans="1:25" s="10" customFormat="1" ht="18.600000000000001" customHeight="1">
      <c r="A14" s="5">
        <v>44958</v>
      </c>
      <c r="B14" s="23">
        <f t="shared" si="5"/>
        <v>2469.0890381653844</v>
      </c>
      <c r="C14" s="15">
        <f t="shared" si="1"/>
        <v>-6.186062086253231</v>
      </c>
      <c r="D14" s="22">
        <f t="shared" si="2"/>
        <v>1763.6702999615343</v>
      </c>
      <c r="E14" s="25">
        <v>477.64838515669197</v>
      </c>
      <c r="F14" s="22">
        <f t="shared" si="3"/>
        <v>-0.71744228711454472</v>
      </c>
      <c r="G14" s="22">
        <v>612.73</v>
      </c>
      <c r="H14" s="22">
        <f t="shared" si="4"/>
        <v>-2.0493965310526607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Y14" s="11"/>
    </row>
    <row r="15" spans="1:25" s="10" customFormat="1" ht="18.600000000000001" customHeight="1">
      <c r="A15" s="5">
        <v>44927</v>
      </c>
      <c r="B15" s="23">
        <f t="shared" si="5"/>
        <v>2631.9000066231984</v>
      </c>
      <c r="C15" s="15">
        <f t="shared" si="1"/>
        <v>-2.2300402504783152</v>
      </c>
      <c r="D15" s="22">
        <f t="shared" si="2"/>
        <v>1879.9661747309508</v>
      </c>
      <c r="E15" s="25">
        <v>479.25644054144499</v>
      </c>
      <c r="F15" s="22">
        <f t="shared" si="3"/>
        <v>4.1182795006397876</v>
      </c>
      <c r="G15" s="22">
        <v>675.23</v>
      </c>
      <c r="H15" s="22">
        <f t="shared" si="4"/>
        <v>-2.938174709273067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Y15" s="11"/>
    </row>
    <row r="16" spans="1:25" s="10" customFormat="1" ht="18.600000000000001" customHeight="1">
      <c r="A16" s="5">
        <v>44896</v>
      </c>
      <c r="B16" s="23">
        <f t="shared" si="5"/>
        <v>2691.9311548924661</v>
      </c>
      <c r="C16" s="15">
        <f t="shared" si="1"/>
        <v>4.654313445843747</v>
      </c>
      <c r="D16" s="22">
        <f t="shared" si="2"/>
        <v>1922.8464239396887</v>
      </c>
      <c r="E16" s="22">
        <v>482.4</v>
      </c>
      <c r="F16" s="22">
        <f t="shared" si="3"/>
        <v>7.4626865671641784</v>
      </c>
      <c r="G16" s="22">
        <v>696.38906020793468</v>
      </c>
      <c r="H16" s="22">
        <f t="shared" si="4"/>
        <v>7.8903510996707116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Y16" s="11"/>
    </row>
    <row r="17" spans="1:25" s="10" customFormat="1" ht="18.600000000000001" customHeight="1">
      <c r="A17" s="5">
        <v>44866</v>
      </c>
      <c r="B17" s="23">
        <f t="shared" si="5"/>
        <v>2572.2123305366481</v>
      </c>
      <c r="C17" s="15">
        <f t="shared" si="1"/>
        <v>-0.61668900156540507</v>
      </c>
      <c r="D17" s="22">
        <f t="shared" si="2"/>
        <v>1837.3312677023278</v>
      </c>
      <c r="E17" s="22">
        <v>451.1</v>
      </c>
      <c r="F17" s="22">
        <f t="shared" si="3"/>
        <v>2.3598820058997161</v>
      </c>
      <c r="G17" s="22">
        <v>672.69784649634596</v>
      </c>
      <c r="H17" s="22">
        <f t="shared" si="4"/>
        <v>11.085068034470979</v>
      </c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3"/>
      <c r="U17" s="13"/>
      <c r="V17" s="13"/>
      <c r="W17" s="13"/>
      <c r="X17" s="13"/>
      <c r="Y17" s="13"/>
    </row>
    <row r="18" spans="1:25" s="10" customFormat="1" ht="18.600000000000001" customHeight="1">
      <c r="A18" s="5">
        <v>44835</v>
      </c>
      <c r="B18" s="23">
        <f t="shared" si="5"/>
        <v>2588.1733106850943</v>
      </c>
      <c r="C18" s="15">
        <f t="shared" si="1"/>
        <v>3.9164326899880559</v>
      </c>
      <c r="D18" s="22">
        <f t="shared" si="2"/>
        <v>1848.7321958223629</v>
      </c>
      <c r="E18" s="22">
        <v>453.2</v>
      </c>
      <c r="F18" s="22">
        <f t="shared" si="3"/>
        <v>0.57254449425236942</v>
      </c>
      <c r="G18" s="22">
        <v>677.38893528059305</v>
      </c>
      <c r="H18" s="22">
        <f t="shared" si="4"/>
        <v>7.2462770780838293</v>
      </c>
      <c r="I18" s="13"/>
      <c r="J18" s="13"/>
      <c r="K18" s="12"/>
      <c r="L18" s="12"/>
      <c r="M18" s="12"/>
      <c r="N18" s="12"/>
      <c r="O18" s="12"/>
      <c r="P18" s="12"/>
      <c r="Q18" s="12"/>
      <c r="R18" s="12"/>
      <c r="S18" s="12"/>
      <c r="T18" s="13"/>
      <c r="U18" s="13"/>
      <c r="V18" s="13"/>
      <c r="W18" s="13"/>
      <c r="X18" s="13"/>
      <c r="Y18" s="13"/>
    </row>
    <row r="19" spans="1:25" s="10" customFormat="1" ht="18.600000000000001" customHeight="1">
      <c r="A19" s="5">
        <v>44805</v>
      </c>
      <c r="B19" s="23">
        <f t="shared" si="5"/>
        <v>2490.6294834103314</v>
      </c>
      <c r="C19" s="15">
        <f t="shared" si="1"/>
        <v>2.6723391241459158</v>
      </c>
      <c r="D19" s="22">
        <f t="shared" si="2"/>
        <v>1779.05664</v>
      </c>
      <c r="E19" s="22">
        <v>454</v>
      </c>
      <c r="F19" s="22">
        <f t="shared" si="3"/>
        <v>0.37585673225735139</v>
      </c>
      <c r="G19" s="22">
        <v>638.64</v>
      </c>
      <c r="H19" s="22">
        <f t="shared" si="4"/>
        <v>3.9229852961277789</v>
      </c>
      <c r="I19" s="13"/>
      <c r="J19" s="13"/>
      <c r="K19" s="12"/>
      <c r="L19" s="12"/>
      <c r="M19" s="12"/>
      <c r="N19" s="12"/>
      <c r="O19"/>
      <c r="P19" s="12"/>
      <c r="Q19" s="12"/>
      <c r="R19" s="12"/>
      <c r="S19" s="12"/>
      <c r="T19" s="13"/>
      <c r="U19" s="13"/>
      <c r="V19" s="13"/>
      <c r="W19" s="13"/>
      <c r="X19" s="13"/>
      <c r="Y19" s="13"/>
    </row>
    <row r="20" spans="1:25" s="10" customFormat="1" ht="18.600000000000001" customHeight="1">
      <c r="A20" s="5">
        <v>44774</v>
      </c>
      <c r="B20" s="23">
        <f t="shared" si="5"/>
        <v>2425.8037799244012</v>
      </c>
      <c r="C20" s="15">
        <f t="shared" si="1"/>
        <v>-3.9602770215867555</v>
      </c>
      <c r="D20" s="22">
        <f t="shared" si="2"/>
        <v>1732.75164</v>
      </c>
      <c r="E20" s="22">
        <v>419.7</v>
      </c>
      <c r="F20" s="22">
        <f t="shared" si="3"/>
        <v>-7.2895957587806537</v>
      </c>
      <c r="G20" s="22">
        <v>638.64</v>
      </c>
      <c r="H20" s="22">
        <f t="shared" si="4"/>
        <v>-7.7551055781122091</v>
      </c>
      <c r="I20" s="13"/>
      <c r="J20" s="13"/>
      <c r="K20" s="12"/>
      <c r="L20" s="12"/>
      <c r="M20" s="12"/>
      <c r="N20"/>
      <c r="O20" s="12"/>
      <c r="P20" s="12"/>
      <c r="Q20" s="12"/>
      <c r="R20" s="12"/>
      <c r="S20" s="12"/>
      <c r="T20" s="13"/>
      <c r="U20" s="13"/>
      <c r="V20" s="13"/>
      <c r="W20" s="13"/>
      <c r="X20" s="13"/>
      <c r="Y20" s="13"/>
    </row>
    <row r="21" spans="1:25" s="10" customFormat="1" ht="18.600000000000001" customHeight="1">
      <c r="A21" s="5">
        <v>44743</v>
      </c>
      <c r="B21" s="23">
        <f t="shared" si="5"/>
        <v>2525.8337953240939</v>
      </c>
      <c r="C21" s="15">
        <f t="shared" si="1"/>
        <v>-7.4858182339305648</v>
      </c>
      <c r="D21" s="22">
        <f t="shared" si="2"/>
        <v>1804.2030800000002</v>
      </c>
      <c r="E21" s="22">
        <v>435.85</v>
      </c>
      <c r="F21" s="22">
        <f t="shared" si="3"/>
        <v>0.56529764651593872</v>
      </c>
      <c r="G21" s="22">
        <v>665.83</v>
      </c>
      <c r="H21" s="22">
        <f t="shared" si="4"/>
        <v>0.68668917825640552</v>
      </c>
      <c r="I21" s="13"/>
      <c r="J21" s="13"/>
      <c r="K21" s="12"/>
      <c r="L21" s="12"/>
      <c r="M21" s="12"/>
      <c r="N21" s="12"/>
      <c r="O21" s="12"/>
      <c r="P21" s="12"/>
      <c r="Q21" s="12"/>
      <c r="R21" s="12"/>
      <c r="S21" s="12"/>
      <c r="T21" s="13"/>
      <c r="U21" s="13"/>
      <c r="V21" s="13"/>
      <c r="W21" s="13"/>
      <c r="X21" s="13"/>
      <c r="Y21" s="13"/>
    </row>
    <row r="22" spans="1:25" s="10" customFormat="1" ht="18.600000000000001" customHeight="1">
      <c r="A22" s="5">
        <v>44713</v>
      </c>
      <c r="B22" s="23">
        <f t="shared" si="5"/>
        <v>2730.2125437491254</v>
      </c>
      <c r="C22" s="15">
        <f t="shared" si="1"/>
        <v>-0.11671679326665993</v>
      </c>
      <c r="D22" s="22">
        <f t="shared" si="2"/>
        <v>1950.1908200000003</v>
      </c>
      <c r="E22" s="22">
        <v>506.13</v>
      </c>
      <c r="F22" s="22">
        <f t="shared" si="3"/>
        <v>7.276388300127179</v>
      </c>
      <c r="G22" s="22">
        <v>693.82</v>
      </c>
      <c r="H22" s="22">
        <f t="shared" si="4"/>
        <v>4.0061760318994999</v>
      </c>
      <c r="I22" s="13"/>
      <c r="J22" s="13"/>
      <c r="K22" s="12"/>
      <c r="L22" s="12"/>
      <c r="M22" s="12"/>
      <c r="N22" s="12"/>
      <c r="O22" s="12"/>
      <c r="P22" s="12"/>
      <c r="Q22" s="12"/>
      <c r="R22" s="12"/>
      <c r="S22" s="12"/>
      <c r="T22" s="13"/>
      <c r="U22" s="13"/>
      <c r="V22" s="13"/>
      <c r="W22" s="13"/>
      <c r="X22" s="13"/>
      <c r="Y22" s="13"/>
    </row>
    <row r="23" spans="1:25" s="10" customFormat="1" ht="18.600000000000001" customHeight="1">
      <c r="A23" s="5">
        <v>44682</v>
      </c>
      <c r="B23" s="23">
        <f t="shared" si="5"/>
        <v>2733.4028839423213</v>
      </c>
      <c r="C23" s="15">
        <f t="shared" si="1"/>
        <v>3.5316775848459332</v>
      </c>
      <c r="D23" s="22">
        <f t="shared" si="2"/>
        <v>1952.4696800000002</v>
      </c>
      <c r="E23" s="22">
        <v>491.1</v>
      </c>
      <c r="F23" s="22">
        <f t="shared" si="3"/>
        <v>0.75913007796470922</v>
      </c>
      <c r="G23" s="22">
        <v>706.18</v>
      </c>
      <c r="H23" s="22">
        <f t="shared" si="4"/>
        <v>-0.68769600742544235</v>
      </c>
      <c r="I23" s="13"/>
      <c r="J23" s="13"/>
      <c r="K23" s="12"/>
      <c r="L23" s="12"/>
      <c r="M23" s="12"/>
      <c r="N23" s="12"/>
      <c r="O23" s="12"/>
      <c r="P23" s="12"/>
      <c r="Q23" s="12"/>
      <c r="R23" s="12"/>
      <c r="S23" s="12"/>
      <c r="T23" s="13"/>
      <c r="U23" s="13"/>
      <c r="V23" s="13"/>
      <c r="W23" s="13"/>
      <c r="X23" s="13"/>
      <c r="Y23" s="13"/>
    </row>
    <row r="24" spans="1:25" s="10" customFormat="1" ht="18.600000000000001" customHeight="1">
      <c r="A24" s="5">
        <v>44652</v>
      </c>
      <c r="B24" s="23">
        <f t="shared" si="5"/>
        <v>2640.1609127817446</v>
      </c>
      <c r="C24" s="15">
        <f t="shared" si="1"/>
        <v>-5.45876777994365</v>
      </c>
      <c r="D24" s="22">
        <f t="shared" si="2"/>
        <v>1885.8669400000003</v>
      </c>
      <c r="E24" s="22">
        <v>480.3</v>
      </c>
      <c r="F24" s="22">
        <f t="shared" si="3"/>
        <v>-1.5980331899201006</v>
      </c>
      <c r="G24" s="22">
        <v>677.69</v>
      </c>
      <c r="H24" s="22">
        <f t="shared" si="4"/>
        <v>2.6523069465903326</v>
      </c>
      <c r="I24" s="13"/>
      <c r="J24" s="13"/>
      <c r="K24" s="12"/>
      <c r="L24" s="12"/>
      <c r="M24" s="12"/>
      <c r="N24" s="12"/>
      <c r="O24" s="12"/>
      <c r="P24" s="12"/>
      <c r="Q24" s="12"/>
      <c r="R24" s="12"/>
      <c r="S24" s="12"/>
      <c r="T24" s="13"/>
      <c r="U24" s="13"/>
      <c r="V24" s="13"/>
      <c r="W24" s="13"/>
      <c r="X24" s="13"/>
      <c r="Y24" s="13"/>
    </row>
    <row r="25" spans="1:25" s="10" customFormat="1" ht="18.600000000000001" customHeight="1">
      <c r="A25" s="5">
        <v>44621</v>
      </c>
      <c r="B25" s="23">
        <f t="shared" si="5"/>
        <v>2792.6026039479211</v>
      </c>
      <c r="C25" s="15">
        <f t="shared" si="1"/>
        <v>11.330707542107262</v>
      </c>
      <c r="D25" s="22">
        <f t="shared" si="2"/>
        <v>1994.7560400000002</v>
      </c>
      <c r="E25" s="22">
        <v>503</v>
      </c>
      <c r="F25" s="22">
        <f t="shared" si="3"/>
        <v>-0.88669950738916592</v>
      </c>
      <c r="G25" s="22">
        <v>720.54</v>
      </c>
      <c r="H25" s="22">
        <f t="shared" si="4"/>
        <v>7.7991053395371157</v>
      </c>
      <c r="I25" s="13"/>
      <c r="J25" s="13"/>
      <c r="K25" s="12"/>
      <c r="L25" s="12"/>
      <c r="M25" s="12"/>
      <c r="N25" s="12"/>
      <c r="O25" s="12"/>
      <c r="P25" s="12"/>
      <c r="Q25" s="12"/>
      <c r="R25" s="12"/>
      <c r="S25" s="12"/>
      <c r="T25" s="13"/>
      <c r="U25" s="13"/>
      <c r="V25" s="13"/>
      <c r="W25" s="13"/>
      <c r="X25" s="13"/>
      <c r="Y25" s="13"/>
    </row>
    <row r="26" spans="1:25" s="10" customFormat="1" ht="18.600000000000001" customHeight="1">
      <c r="A26" s="5">
        <v>44593</v>
      </c>
      <c r="B26" s="23">
        <f t="shared" si="5"/>
        <v>2508.3848523029542</v>
      </c>
      <c r="C26" s="15">
        <f t="shared" si="1"/>
        <v>-5.2840938567787106</v>
      </c>
      <c r="D26" s="22">
        <f t="shared" si="2"/>
        <v>1791.7393000000002</v>
      </c>
      <c r="E26" s="22">
        <v>481.1</v>
      </c>
      <c r="F26" s="22">
        <f t="shared" si="3"/>
        <v>2.122691572914448</v>
      </c>
      <c r="G26" s="22">
        <v>625.54999999999995</v>
      </c>
      <c r="H26" s="22">
        <f t="shared" si="4"/>
        <v>2.8476069907765078</v>
      </c>
      <c r="I26" s="13"/>
      <c r="J26" s="13"/>
      <c r="K26" s="12"/>
      <c r="L26" s="12"/>
      <c r="M26" s="12"/>
      <c r="N26" s="12"/>
      <c r="O26" s="12"/>
      <c r="P26" s="12"/>
      <c r="Q26" s="12"/>
      <c r="R26" s="12"/>
      <c r="S26" s="12"/>
      <c r="T26" s="13"/>
      <c r="U26" s="13"/>
      <c r="V26" s="13"/>
      <c r="W26" s="13"/>
      <c r="X26" s="13"/>
      <c r="Y26" s="13"/>
    </row>
    <row r="27" spans="1:25" s="10" customFormat="1" ht="18.600000000000001" customHeight="1">
      <c r="A27" s="5">
        <v>44562</v>
      </c>
      <c r="B27" s="23">
        <f t="shared" si="5"/>
        <v>2648.3248215035701</v>
      </c>
      <c r="C27" s="15">
        <f t="shared" si="1"/>
        <v>5.9997737563863414</v>
      </c>
      <c r="D27" s="22">
        <f>(E27*1.35+G27*2.2*0.83)</f>
        <v>1891.6984200000002</v>
      </c>
      <c r="E27" s="22">
        <v>460.3</v>
      </c>
      <c r="F27" s="22">
        <f t="shared" si="3"/>
        <v>6.9718800836625627</v>
      </c>
      <c r="G27" s="22">
        <v>695.67</v>
      </c>
      <c r="H27" s="22">
        <f t="shared" si="4"/>
        <v>8.0404039149057702</v>
      </c>
      <c r="I27" s="13"/>
      <c r="J27" s="13"/>
      <c r="K27" s="12"/>
      <c r="L27" s="12"/>
      <c r="M27" s="12"/>
      <c r="N27" s="12"/>
      <c r="O27" s="12"/>
      <c r="P27" s="12"/>
      <c r="Q27" s="12"/>
      <c r="R27" s="12"/>
      <c r="S27" s="12"/>
      <c r="T27" s="13"/>
      <c r="U27" s="13"/>
      <c r="V27" s="13"/>
      <c r="W27" s="13"/>
      <c r="X27" s="13"/>
      <c r="Y27" s="13"/>
    </row>
    <row r="28" spans="1:25" s="10" customFormat="1" ht="18.600000000000001" customHeight="1">
      <c r="A28" s="5">
        <v>44531</v>
      </c>
      <c r="B28" s="23">
        <f t="shared" si="5"/>
        <v>2498.4249755004898</v>
      </c>
      <c r="C28" s="15">
        <f t="shared" si="1"/>
        <v>4.9337543058780966</v>
      </c>
      <c r="D28" s="22">
        <f>(E28*1.35+G28*2.2*0.83)</f>
        <v>1784.6249600000001</v>
      </c>
      <c r="E28" s="22">
        <v>448.9</v>
      </c>
      <c r="F28" s="22">
        <f t="shared" si="3"/>
        <v>8.9827628065064289</v>
      </c>
      <c r="G28" s="22">
        <v>645.46</v>
      </c>
      <c r="H28" s="22">
        <f t="shared" si="4"/>
        <v>2.9361341777117911</v>
      </c>
      <c r="I28" s="13"/>
      <c r="J28" s="13"/>
      <c r="K28" s="12"/>
      <c r="L28" s="12"/>
      <c r="M28" s="12"/>
      <c r="N28" s="12"/>
      <c r="O28" s="12"/>
      <c r="P28" s="12"/>
      <c r="Q28" s="12"/>
      <c r="R28" s="12"/>
      <c r="S28" s="12"/>
      <c r="T28" s="13"/>
      <c r="U28" s="13"/>
      <c r="V28" s="13"/>
      <c r="W28" s="13"/>
      <c r="X28" s="13"/>
      <c r="Y28" s="13"/>
    </row>
    <row r="29" spans="1:25" s="10" customFormat="1" ht="18.600000000000001" customHeight="1">
      <c r="A29" s="5">
        <v>44501</v>
      </c>
      <c r="B29" s="23">
        <f t="shared" si="5"/>
        <v>2380.9545289094217</v>
      </c>
      <c r="C29" s="15">
        <f t="shared" si="1"/>
        <v>-3.460303168725023</v>
      </c>
      <c r="D29" s="22">
        <f t="shared" ref="D29:D39" si="6">(E29*1.35+G29*2.2*0.83)</f>
        <v>1700.7158199999999</v>
      </c>
      <c r="E29" s="22">
        <v>440.7</v>
      </c>
      <c r="F29" s="22">
        <f t="shared" si="3"/>
        <v>-3.6300021867483157</v>
      </c>
      <c r="G29" s="22">
        <v>605.57000000000005</v>
      </c>
      <c r="H29" s="22">
        <f t="shared" si="4"/>
        <v>-1.8175038101105656</v>
      </c>
      <c r="I29" s="13"/>
      <c r="J29" s="13"/>
      <c r="K29" s="12"/>
      <c r="L29" s="12"/>
      <c r="M29" s="12"/>
      <c r="N29" s="12"/>
      <c r="O29" s="12"/>
      <c r="P29" s="12"/>
      <c r="Q29" s="12"/>
      <c r="R29" s="12"/>
      <c r="S29" s="12"/>
      <c r="T29" s="13"/>
      <c r="U29" s="13"/>
      <c r="V29" s="13"/>
      <c r="W29" s="13"/>
      <c r="X29" s="13"/>
      <c r="Y29" s="13"/>
    </row>
    <row r="30" spans="1:25" s="10" customFormat="1" ht="18.600000000000001" customHeight="1">
      <c r="A30" s="5">
        <v>44470</v>
      </c>
      <c r="B30" s="23">
        <f t="shared" si="5"/>
        <v>2466.2958420831587</v>
      </c>
      <c r="C30" s="15">
        <f t="shared" si="1"/>
        <v>1.6698801197016326</v>
      </c>
      <c r="D30" s="22">
        <f t="shared" si="6"/>
        <v>1761.6751200000003</v>
      </c>
      <c r="E30" s="22">
        <v>450.62</v>
      </c>
      <c r="F30" s="22">
        <f t="shared" si="3"/>
        <v>-2.1242397914856603</v>
      </c>
      <c r="G30" s="22">
        <v>631.62</v>
      </c>
      <c r="H30" s="22">
        <f t="shared" si="4"/>
        <v>-4.191126279863477</v>
      </c>
      <c r="I30" s="13"/>
      <c r="J30" s="13"/>
      <c r="K30" s="12"/>
      <c r="L30" s="12"/>
      <c r="M30" s="12"/>
      <c r="N30" s="12"/>
      <c r="O30" s="12"/>
      <c r="P30" s="12"/>
      <c r="Q30" s="12"/>
      <c r="R30" s="12"/>
      <c r="S30" s="12"/>
      <c r="T30" s="13"/>
      <c r="U30" s="13"/>
      <c r="V30" s="13"/>
      <c r="W30" s="13"/>
      <c r="X30" s="13"/>
      <c r="Y30" s="13"/>
    </row>
    <row r="31" spans="1:25" s="10" customFormat="1" ht="18.600000000000001" customHeight="1">
      <c r="A31" s="5">
        <v>44440</v>
      </c>
      <c r="B31" s="23">
        <f t="shared" si="5"/>
        <v>2425.7880890382194</v>
      </c>
      <c r="C31" s="15">
        <f t="shared" si="1"/>
        <v>-7.604000719216228</v>
      </c>
      <c r="D31" s="22">
        <f t="shared" si="6"/>
        <v>1732.7404320000001</v>
      </c>
      <c r="E31" s="22">
        <v>452.3</v>
      </c>
      <c r="F31" s="22">
        <f t="shared" si="3"/>
        <v>-6.1228725612287205</v>
      </c>
      <c r="G31" s="22">
        <v>614.53200000000004</v>
      </c>
      <c r="H31" s="22">
        <f t="shared" si="4"/>
        <v>0.88849487785658265</v>
      </c>
      <c r="I31" s="13"/>
      <c r="J31" s="13"/>
      <c r="K31" s="12"/>
      <c r="L31" s="12"/>
      <c r="M31" s="12"/>
      <c r="N31" s="12"/>
      <c r="O31" s="12"/>
      <c r="P31" s="12"/>
      <c r="Q31" s="12"/>
      <c r="R31" s="12"/>
      <c r="S31" s="12"/>
      <c r="T31" s="13"/>
      <c r="U31" s="13"/>
      <c r="V31" s="13"/>
      <c r="W31" s="13"/>
      <c r="X31" s="13"/>
      <c r="Y31" s="13"/>
    </row>
    <row r="32" spans="1:25" s="10" customFormat="1" ht="18.600000000000001" customHeight="1">
      <c r="A32" s="5">
        <v>44409</v>
      </c>
      <c r="B32" s="23">
        <f t="shared" si="5"/>
        <v>2625.4254598908019</v>
      </c>
      <c r="C32" s="15">
        <f t="shared" si="1"/>
        <v>4.6155037699537029</v>
      </c>
      <c r="D32" s="22">
        <f t="shared" si="6"/>
        <v>1875.341406</v>
      </c>
      <c r="E32" s="22">
        <v>452.7</v>
      </c>
      <c r="F32" s="22">
        <f t="shared" si="3"/>
        <v>-0.78895463510848529</v>
      </c>
      <c r="G32" s="22">
        <v>692.33100000000002</v>
      </c>
      <c r="H32" s="22">
        <f t="shared" si="4"/>
        <v>13.277757780032085</v>
      </c>
      <c r="I32" s="13"/>
      <c r="J32" s="13"/>
      <c r="K32" s="12"/>
      <c r="L32" s="12"/>
      <c r="M32" s="12"/>
      <c r="N32" s="12"/>
      <c r="O32" s="12"/>
      <c r="P32" s="12"/>
      <c r="Q32" s="12"/>
      <c r="R32" s="12"/>
      <c r="S32" s="12"/>
      <c r="T32" s="13"/>
      <c r="U32" s="13"/>
      <c r="V32" s="13"/>
      <c r="W32" s="13"/>
      <c r="X32" s="13"/>
      <c r="Y32" s="13"/>
    </row>
    <row r="33" spans="1:25" s="10" customFormat="1" ht="18.600000000000001" customHeight="1">
      <c r="A33" s="5">
        <v>44378</v>
      </c>
      <c r="B33" s="23">
        <f t="shared" si="5"/>
        <v>2509.5950076998456</v>
      </c>
      <c r="C33" s="15">
        <f t="shared" si="1"/>
        <v>-3.3660498898714351</v>
      </c>
      <c r="D33" s="22">
        <f t="shared" si="6"/>
        <v>1792.6037139999999</v>
      </c>
      <c r="E33" s="22">
        <v>433.4</v>
      </c>
      <c r="F33" s="22">
        <f t="shared" si="3"/>
        <v>-2.8686687584043025</v>
      </c>
      <c r="G33" s="22">
        <v>661.28899999999999</v>
      </c>
      <c r="H33" s="22">
        <f t="shared" si="4"/>
        <v>24.72679605424468</v>
      </c>
      <c r="I33" s="13"/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3"/>
      <c r="U33" s="13"/>
      <c r="V33" s="13"/>
      <c r="W33" s="13"/>
      <c r="X33" s="13"/>
      <c r="Y33" s="13"/>
    </row>
    <row r="34" spans="1:25" s="10" customFormat="1" ht="18.600000000000001" customHeight="1">
      <c r="A34" s="5">
        <v>44348</v>
      </c>
      <c r="B34" s="23">
        <f t="shared" si="5"/>
        <v>2597.0117177656443</v>
      </c>
      <c r="C34" s="15">
        <f t="shared" si="1"/>
        <v>-5.1808501375753968</v>
      </c>
      <c r="D34" s="22">
        <f t="shared" si="6"/>
        <v>1855.04547</v>
      </c>
      <c r="E34" s="22">
        <v>471.8</v>
      </c>
      <c r="F34" s="22">
        <f t="shared" si="3"/>
        <v>-5.2229811169144273</v>
      </c>
      <c r="G34" s="22">
        <v>667.09500000000003</v>
      </c>
      <c r="H34" s="22">
        <f t="shared" si="4"/>
        <v>26.518671648301641</v>
      </c>
      <c r="I34" s="13"/>
      <c r="J34" s="13"/>
      <c r="K34" s="12"/>
      <c r="L34" s="12"/>
      <c r="M34" s="12"/>
      <c r="N34" s="12"/>
      <c r="O34" s="12"/>
      <c r="P34" s="12"/>
      <c r="Q34" s="12"/>
      <c r="R34" s="12"/>
      <c r="S34" s="12"/>
      <c r="T34" s="13"/>
      <c r="U34" s="13"/>
      <c r="V34" s="13"/>
      <c r="W34" s="13"/>
      <c r="X34" s="13"/>
      <c r="Y34" s="13"/>
    </row>
    <row r="35" spans="1:25" s="10" customFormat="1" ht="18.600000000000001" customHeight="1">
      <c r="A35" s="5">
        <v>44317</v>
      </c>
      <c r="B35" s="23">
        <f t="shared" si="5"/>
        <v>2738.9105697886043</v>
      </c>
      <c r="C35" s="15">
        <f t="shared" si="1"/>
        <v>4.9334355161161882</v>
      </c>
      <c r="D35" s="22">
        <f t="shared" si="6"/>
        <v>1956.4038200000002</v>
      </c>
      <c r="E35" s="22">
        <v>487.4</v>
      </c>
      <c r="F35" s="22">
        <f t="shared" si="3"/>
        <v>-1.9315895372233438</v>
      </c>
      <c r="G35" s="22">
        <v>711.07</v>
      </c>
      <c r="H35" s="22">
        <f t="shared" si="4"/>
        <v>30.576979579844309</v>
      </c>
      <c r="I35" s="13"/>
      <c r="J35" s="13"/>
      <c r="K35" s="12"/>
      <c r="L35" s="12"/>
      <c r="M35" s="12"/>
      <c r="N35" s="12"/>
      <c r="O35" s="12"/>
      <c r="P35" s="12"/>
      <c r="Q35" s="12"/>
      <c r="R35" s="12"/>
      <c r="S35" s="12"/>
      <c r="T35" s="13"/>
      <c r="U35" s="13"/>
      <c r="V35" s="13"/>
      <c r="W35" s="13"/>
      <c r="X35" s="13"/>
      <c r="Y35" s="13"/>
    </row>
    <row r="36" spans="1:25" s="10" customFormat="1" ht="18.600000000000001" customHeight="1">
      <c r="A36" s="5">
        <v>44287</v>
      </c>
      <c r="B36" s="23">
        <f t="shared" si="5"/>
        <v>2610.1409491810159</v>
      </c>
      <c r="C36" s="15">
        <f t="shared" si="1"/>
        <v>-2.1629449473727527</v>
      </c>
      <c r="D36" s="22">
        <f t="shared" si="6"/>
        <v>1864.4236799999999</v>
      </c>
      <c r="E36" s="22">
        <v>488.1</v>
      </c>
      <c r="F36" s="22">
        <f t="shared" si="3"/>
        <v>-1.5728977616454864</v>
      </c>
      <c r="G36" s="22">
        <v>660.18</v>
      </c>
      <c r="H36" s="22">
        <f t="shared" si="4"/>
        <v>22.036342126180731</v>
      </c>
      <c r="I36" s="13"/>
      <c r="J36" s="13"/>
      <c r="K36" s="12"/>
      <c r="L36" s="12"/>
      <c r="M36" s="12"/>
      <c r="N36" s="12"/>
      <c r="O36" s="12"/>
      <c r="P36" s="12"/>
      <c r="Q36" s="12"/>
      <c r="R36" s="12"/>
      <c r="S36" s="12"/>
      <c r="T36" s="13"/>
      <c r="U36" s="13"/>
      <c r="V36" s="13"/>
      <c r="W36" s="13"/>
      <c r="X36" s="13"/>
      <c r="Y36" s="13"/>
    </row>
    <row r="37" spans="1:25" s="10" customFormat="1" ht="18.600000000000001" customHeight="1">
      <c r="A37" s="5">
        <v>44256</v>
      </c>
      <c r="B37" s="23">
        <f t="shared" si="5"/>
        <v>2667.8449671006579</v>
      </c>
      <c r="C37" s="15">
        <f t="shared" si="1"/>
        <v>9.1049752762056979</v>
      </c>
      <c r="D37" s="22">
        <f t="shared" si="6"/>
        <v>1905.64166</v>
      </c>
      <c r="E37" s="22">
        <v>507.5</v>
      </c>
      <c r="F37" s="22">
        <f t="shared" si="3"/>
        <v>0.11836654172421301</v>
      </c>
      <c r="G37" s="22">
        <v>668.41</v>
      </c>
      <c r="H37" s="22">
        <f t="shared" si="4"/>
        <v>16.142204305746198</v>
      </c>
      <c r="I37" s="13"/>
      <c r="J37" s="13"/>
      <c r="K37" s="12"/>
      <c r="L37" s="12"/>
      <c r="M37" s="12"/>
      <c r="N37" s="12"/>
      <c r="O37" s="12"/>
      <c r="P37" s="12"/>
      <c r="Q37" s="12"/>
      <c r="R37" s="12"/>
      <c r="S37" s="12"/>
      <c r="T37" s="13"/>
      <c r="U37" s="13"/>
      <c r="V37" s="13"/>
      <c r="W37" s="13"/>
      <c r="X37" s="13"/>
      <c r="Y37" s="13"/>
    </row>
    <row r="38" spans="1:25" s="10" customFormat="1" ht="18.600000000000001" customHeight="1">
      <c r="A38" s="5">
        <v>44228</v>
      </c>
      <c r="B38" s="23">
        <f t="shared" si="5"/>
        <v>2445.2092678146441</v>
      </c>
      <c r="C38" s="15">
        <f t="shared" si="1"/>
        <v>-0.57209433122218289</v>
      </c>
      <c r="D38" s="22">
        <f t="shared" si="6"/>
        <v>1746.6129800000003</v>
      </c>
      <c r="E38" s="22">
        <v>471.1</v>
      </c>
      <c r="F38" s="22">
        <f t="shared" si="3"/>
        <v>-4.0724903278354763</v>
      </c>
      <c r="G38" s="22">
        <v>608.23</v>
      </c>
      <c r="H38" s="22">
        <f t="shared" si="4"/>
        <v>23.081125928324255</v>
      </c>
      <c r="I38" s="13"/>
      <c r="J38" s="13"/>
      <c r="K38" s="12"/>
      <c r="L38" s="12"/>
      <c r="M38" s="12"/>
      <c r="N38" s="12"/>
      <c r="O38" s="12"/>
      <c r="P38" s="12"/>
      <c r="Q38" s="12"/>
      <c r="R38" s="12"/>
      <c r="S38" s="12"/>
      <c r="T38" s="13"/>
      <c r="U38" s="13"/>
      <c r="V38" s="13"/>
      <c r="W38" s="13"/>
      <c r="X38" s="13"/>
      <c r="Y38" s="13"/>
    </row>
    <row r="39" spans="1:25" s="10" customFormat="1" ht="18.600000000000001" customHeight="1">
      <c r="A39" s="5">
        <v>44197</v>
      </c>
      <c r="B39" s="23">
        <f t="shared" si="5"/>
        <v>2459.2786616267676</v>
      </c>
      <c r="C39" s="15">
        <f t="shared" si="1"/>
        <v>5.8440193251767143</v>
      </c>
      <c r="D39" s="22">
        <f t="shared" si="6"/>
        <v>1756.6627480000002</v>
      </c>
      <c r="E39" s="22">
        <v>430.3</v>
      </c>
      <c r="F39" s="22">
        <f t="shared" si="3"/>
        <v>-10.410160316468875</v>
      </c>
      <c r="G39" s="22">
        <v>643.89800000000002</v>
      </c>
      <c r="H39" s="22">
        <f t="shared" si="4"/>
        <v>9.3521050218229327</v>
      </c>
      <c r="I39" s="13"/>
      <c r="J39" s="13"/>
      <c r="K39" s="12"/>
      <c r="L39" s="12"/>
      <c r="M39" s="12"/>
      <c r="N39" s="12"/>
      <c r="O39" s="12"/>
      <c r="P39" s="12"/>
      <c r="Q39" s="12"/>
      <c r="R39" s="12"/>
      <c r="S39" s="12"/>
      <c r="T39" s="13"/>
      <c r="U39" s="13"/>
      <c r="V39" s="13"/>
      <c r="W39" s="13"/>
      <c r="X39" s="13"/>
      <c r="Y39" s="13"/>
    </row>
    <row r="40" spans="1:25" s="10" customFormat="1" ht="18.600000000000001" customHeight="1">
      <c r="A40" s="5">
        <v>44166</v>
      </c>
      <c r="B40" s="23">
        <f t="shared" si="5"/>
        <v>2323.4932661346775</v>
      </c>
      <c r="C40" s="15">
        <f t="shared" si="1"/>
        <v>-2.5378395452712597</v>
      </c>
      <c r="D40" s="22">
        <f>(E40*1.35+G40*2.2*0.8)</f>
        <v>1659.6712400000001</v>
      </c>
      <c r="E40" s="22">
        <v>411.9</v>
      </c>
      <c r="F40" s="22">
        <f t="shared" si="3"/>
        <v>-11.571489909832556</v>
      </c>
      <c r="G40" s="22">
        <v>627.04899999999998</v>
      </c>
      <c r="H40" s="22">
        <f t="shared" si="4"/>
        <v>8.9572545612510712</v>
      </c>
      <c r="I40" s="13"/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3"/>
      <c r="U40" s="13"/>
      <c r="V40" s="13"/>
      <c r="W40" s="13"/>
      <c r="X40" s="13"/>
      <c r="Y40" s="13"/>
    </row>
    <row r="41" spans="1:25" s="10" customFormat="1" ht="18.600000000000001" customHeight="1">
      <c r="A41" s="5">
        <v>44136</v>
      </c>
      <c r="B41" s="23">
        <f t="shared" si="5"/>
        <v>2383.9952400951979</v>
      </c>
      <c r="C41" s="15">
        <f t="shared" si="1"/>
        <v>-4.4298638470777245</v>
      </c>
      <c r="D41" s="22">
        <f t="shared" ref="D41:D51" si="7">(E41*1.35+G41*2.2*0.8)</f>
        <v>1702.8878</v>
      </c>
      <c r="E41" s="22">
        <v>457.3</v>
      </c>
      <c r="F41" s="22">
        <f t="shared" si="3"/>
        <v>3.7196643229757465</v>
      </c>
      <c r="G41" s="22">
        <v>616.78</v>
      </c>
      <c r="H41" s="22">
        <f t="shared" si="4"/>
        <v>9.1974576421223873</v>
      </c>
      <c r="I41" s="13"/>
      <c r="J41" s="13"/>
      <c r="K41" s="12"/>
      <c r="L41" s="12"/>
      <c r="M41" s="12"/>
      <c r="N41" s="12"/>
      <c r="O41" s="12"/>
      <c r="P41" s="12"/>
      <c r="Q41" s="12"/>
      <c r="R41" s="12"/>
      <c r="S41" s="12"/>
      <c r="T41" s="13"/>
      <c r="U41" s="13"/>
      <c r="V41" s="13"/>
      <c r="W41" s="13"/>
      <c r="X41" s="13"/>
      <c r="Y41" s="13"/>
    </row>
    <row r="42" spans="1:25" s="10" customFormat="1" ht="18.600000000000001" customHeight="1">
      <c r="A42" s="5">
        <v>44105</v>
      </c>
      <c r="B42" s="23">
        <f t="shared" si="5"/>
        <v>2494.4981100377995</v>
      </c>
      <c r="C42" s="15">
        <f t="shared" si="1"/>
        <v>3.4449606764938903</v>
      </c>
      <c r="D42" s="22">
        <f t="shared" si="7"/>
        <v>1781.8200000000002</v>
      </c>
      <c r="E42" s="22">
        <v>460.4</v>
      </c>
      <c r="F42" s="22">
        <f t="shared" si="3"/>
        <v>-1.307609860664527</v>
      </c>
      <c r="G42" s="22">
        <v>659.25</v>
      </c>
      <c r="H42" s="22">
        <f t="shared" si="4"/>
        <v>18.655507559395247</v>
      </c>
      <c r="I42" s="13"/>
      <c r="J42" s="13"/>
      <c r="K42" s="12"/>
      <c r="L42" s="12"/>
      <c r="M42" s="12"/>
      <c r="N42" s="12"/>
      <c r="O42" s="12"/>
      <c r="P42" s="12"/>
      <c r="Q42" s="12"/>
      <c r="R42" s="12"/>
      <c r="S42" s="12"/>
      <c r="T42" s="13"/>
      <c r="U42" s="13"/>
      <c r="V42" s="13"/>
      <c r="W42" s="13"/>
      <c r="X42" s="13"/>
      <c r="Y42" s="13"/>
    </row>
    <row r="43" spans="1:25" s="10" customFormat="1" ht="18.600000000000001" customHeight="1">
      <c r="A43" s="5">
        <v>44075</v>
      </c>
      <c r="B43" s="23">
        <f t="shared" si="5"/>
        <v>2411.4254514909703</v>
      </c>
      <c r="C43" s="15">
        <f t="shared" si="1"/>
        <v>1.820637900106276</v>
      </c>
      <c r="D43" s="22">
        <f t="shared" si="7"/>
        <v>1722.4812000000002</v>
      </c>
      <c r="E43" s="22">
        <v>481.8</v>
      </c>
      <c r="F43" s="22">
        <f t="shared" si="3"/>
        <v>-3.2918506623845767</v>
      </c>
      <c r="G43" s="22">
        <v>609.12</v>
      </c>
      <c r="H43" s="22">
        <f t="shared" si="4"/>
        <v>16.799294356771675</v>
      </c>
      <c r="I43" s="13"/>
      <c r="J43" s="13"/>
      <c r="K43" s="12"/>
      <c r="L43" s="12"/>
      <c r="M43" s="12"/>
      <c r="N43" s="12"/>
      <c r="O43" s="12"/>
      <c r="P43" s="12"/>
      <c r="Q43" s="12"/>
      <c r="R43" s="12"/>
      <c r="S43" s="12"/>
      <c r="T43" s="13"/>
      <c r="U43" s="13"/>
      <c r="V43" s="13"/>
      <c r="W43" s="13"/>
      <c r="X43" s="13"/>
      <c r="Y43" s="13"/>
    </row>
    <row r="44" spans="1:25" s="10" customFormat="1" ht="18.600000000000001" customHeight="1">
      <c r="A44" s="5">
        <v>44044</v>
      </c>
      <c r="B44" s="23">
        <f t="shared" si="5"/>
        <v>2368.3071538569229</v>
      </c>
      <c r="C44" s="15">
        <f t="shared" si="1"/>
        <v>10.171081242098676</v>
      </c>
      <c r="D44" s="22">
        <f t="shared" si="7"/>
        <v>1691.6818000000001</v>
      </c>
      <c r="E44" s="22">
        <v>456.3</v>
      </c>
      <c r="F44" s="22">
        <f t="shared" si="3"/>
        <v>-7.9854809437386542</v>
      </c>
      <c r="G44" s="22">
        <v>611.17999999999995</v>
      </c>
      <c r="H44" s="22">
        <f t="shared" si="4"/>
        <v>12.293530784353358</v>
      </c>
      <c r="I44" s="13"/>
      <c r="J44" s="13"/>
      <c r="K44" s="12"/>
      <c r="L44" s="12"/>
      <c r="M44" s="12"/>
      <c r="N44" s="12"/>
      <c r="O44" s="12"/>
      <c r="P44" s="12"/>
      <c r="Q44" s="12"/>
      <c r="R44" s="12"/>
      <c r="S44" s="12"/>
      <c r="T44" s="13"/>
      <c r="U44" s="13"/>
      <c r="V44" s="13"/>
      <c r="W44" s="13"/>
      <c r="X44" s="13"/>
      <c r="Y44" s="13"/>
    </row>
    <row r="45" spans="1:25" s="10" customFormat="1" ht="18.600000000000001" customHeight="1">
      <c r="A45" s="5">
        <v>44013</v>
      </c>
      <c r="B45" s="23">
        <f t="shared" si="5"/>
        <v>2149.6631667366655</v>
      </c>
      <c r="C45" s="15">
        <f t="shared" si="1"/>
        <v>-4.0324864883378009</v>
      </c>
      <c r="D45" s="22">
        <f t="shared" si="7"/>
        <v>1535.5044000000003</v>
      </c>
      <c r="E45" s="22">
        <v>446.2</v>
      </c>
      <c r="F45" s="22">
        <f t="shared" si="3"/>
        <v>-8.0379225061830155</v>
      </c>
      <c r="G45" s="22">
        <v>530.19000000000005</v>
      </c>
      <c r="H45" s="22">
        <f t="shared" si="4"/>
        <v>-6.0895903076677804</v>
      </c>
      <c r="I45" s="13"/>
      <c r="J45" s="13"/>
      <c r="K45" s="12"/>
      <c r="L45" s="12"/>
      <c r="M45" s="12"/>
      <c r="N45" s="12"/>
      <c r="O45" s="12"/>
      <c r="P45" s="12"/>
      <c r="Q45" s="12"/>
      <c r="R45" s="12"/>
      <c r="S45" s="12"/>
      <c r="T45" s="13"/>
      <c r="U45" s="13"/>
      <c r="V45" s="13"/>
      <c r="W45" s="13"/>
      <c r="X45" s="13"/>
      <c r="Y45" s="13"/>
    </row>
    <row r="46" spans="1:25" s="10" customFormat="1" ht="18.600000000000001" customHeight="1">
      <c r="A46" s="5">
        <v>43983</v>
      </c>
      <c r="B46" s="23">
        <f t="shared" si="5"/>
        <v>2239.9904801903963</v>
      </c>
      <c r="C46" s="15">
        <f t="shared" si="1"/>
        <v>-1.8013280670214973</v>
      </c>
      <c r="D46" s="22">
        <f t="shared" si="7"/>
        <v>1600.0252000000003</v>
      </c>
      <c r="E46" s="22">
        <v>497.8</v>
      </c>
      <c r="F46" s="22">
        <f t="shared" si="3"/>
        <v>-3.6578285271917976</v>
      </c>
      <c r="G46" s="22">
        <v>527.27</v>
      </c>
      <c r="H46" s="22">
        <f t="shared" si="4"/>
        <v>-6.1279353379978367</v>
      </c>
      <c r="I46" s="13"/>
      <c r="J46" s="13"/>
      <c r="K46" s="12"/>
      <c r="L46" s="12"/>
      <c r="M46" s="12"/>
      <c r="N46" s="12"/>
      <c r="O46" s="12"/>
      <c r="P46" s="12"/>
      <c r="Q46" s="12"/>
      <c r="R46" s="12"/>
      <c r="S46" s="12"/>
      <c r="T46" s="13"/>
      <c r="U46" s="13"/>
      <c r="V46" s="13"/>
      <c r="W46" s="13"/>
      <c r="X46" s="13"/>
      <c r="Y46" s="13"/>
    </row>
    <row r="47" spans="1:25" s="10" customFormat="1" ht="18.600000000000001" customHeight="1">
      <c r="A47" s="5">
        <v>43952</v>
      </c>
      <c r="B47" s="23">
        <f t="shared" si="5"/>
        <v>2281.0802183956321</v>
      </c>
      <c r="C47" s="15">
        <f t="shared" si="1"/>
        <v>0.4812243327802373</v>
      </c>
      <c r="D47" s="22">
        <f t="shared" si="7"/>
        <v>1629.3756000000001</v>
      </c>
      <c r="E47" s="22">
        <v>497</v>
      </c>
      <c r="F47" s="22">
        <f t="shared" si="3"/>
        <v>-4.771028932745736</v>
      </c>
      <c r="G47" s="22">
        <v>544.55999999999995</v>
      </c>
      <c r="H47" s="22">
        <f t="shared" si="4"/>
        <v>-1.6666967623106266</v>
      </c>
      <c r="I47" s="13"/>
      <c r="J47" s="13"/>
      <c r="K47" s="12"/>
      <c r="L47" s="12"/>
      <c r="M47" s="12"/>
      <c r="N47" s="12"/>
      <c r="O47" s="12"/>
      <c r="P47" s="12"/>
      <c r="Q47" s="12"/>
      <c r="R47" s="12"/>
      <c r="S47" s="12"/>
      <c r="T47" s="13"/>
      <c r="U47" s="13"/>
      <c r="V47" s="13"/>
      <c r="W47" s="13"/>
      <c r="X47" s="13"/>
      <c r="Y47" s="13"/>
    </row>
    <row r="48" spans="1:25" s="10" customFormat="1" ht="18.600000000000001" customHeight="1">
      <c r="A48" s="5">
        <v>43922</v>
      </c>
      <c r="B48" s="23">
        <f t="shared" si="5"/>
        <v>2270.1556768864625</v>
      </c>
      <c r="C48" s="15">
        <f t="shared" si="1"/>
        <v>-4.4567427793076719</v>
      </c>
      <c r="D48" s="22">
        <f t="shared" si="7"/>
        <v>1621.5722000000003</v>
      </c>
      <c r="E48" s="22">
        <v>495.9</v>
      </c>
      <c r="F48" s="22">
        <f t="shared" si="3"/>
        <v>-1.5485407980941113</v>
      </c>
      <c r="G48" s="22">
        <v>540.97</v>
      </c>
      <c r="H48" s="22">
        <f t="shared" si="4"/>
        <v>3.8669047481903807</v>
      </c>
      <c r="I48" s="13"/>
      <c r="J48" s="13"/>
      <c r="K48" s="12"/>
      <c r="L48" s="12"/>
      <c r="M48" s="12"/>
      <c r="N48" s="12"/>
      <c r="O48" s="12"/>
      <c r="P48" s="12"/>
      <c r="Q48" s="12"/>
      <c r="R48" s="12"/>
      <c r="S48" s="12"/>
      <c r="T48" s="13"/>
      <c r="U48" s="13"/>
      <c r="V48" s="13"/>
      <c r="W48" s="13"/>
      <c r="X48" s="13"/>
      <c r="Y48" s="13"/>
    </row>
    <row r="49" spans="1:25" s="10" customFormat="1" ht="18.600000000000001" customHeight="1">
      <c r="A49" s="5">
        <v>43891</v>
      </c>
      <c r="B49" s="23">
        <f t="shared" si="5"/>
        <v>2376.0501189976203</v>
      </c>
      <c r="C49" s="15">
        <f t="shared" si="1"/>
        <v>10.731767659178347</v>
      </c>
      <c r="D49" s="22">
        <f t="shared" si="7"/>
        <v>1697.2126000000003</v>
      </c>
      <c r="E49" s="22">
        <v>506.9</v>
      </c>
      <c r="F49" s="22">
        <f t="shared" si="3"/>
        <v>1.9919517102615636</v>
      </c>
      <c r="G49" s="22">
        <v>575.51</v>
      </c>
      <c r="H49" s="22">
        <f t="shared" si="4"/>
        <v>0.87464067867910611</v>
      </c>
      <c r="I49" s="13"/>
      <c r="J49" s="13"/>
      <c r="K49" s="12"/>
      <c r="L49" s="12"/>
      <c r="M49" s="12"/>
      <c r="N49" s="12"/>
      <c r="O49" s="12"/>
      <c r="P49" s="12"/>
      <c r="Q49" s="12"/>
      <c r="R49" s="12"/>
      <c r="S49" s="12"/>
      <c r="T49" s="13"/>
      <c r="U49" s="13"/>
      <c r="V49" s="13"/>
      <c r="W49" s="13"/>
      <c r="X49" s="13"/>
      <c r="Y49" s="13"/>
    </row>
    <row r="50" spans="1:25" s="10" customFormat="1" ht="18.600000000000001" customHeight="1">
      <c r="A50" s="5">
        <v>43862</v>
      </c>
      <c r="B50" s="23">
        <f t="shared" si="5"/>
        <v>2145.7709645807086</v>
      </c>
      <c r="C50" s="15">
        <f t="shared" si="1"/>
        <v>-9.0234146896226068</v>
      </c>
      <c r="D50" s="22">
        <f t="shared" si="7"/>
        <v>1532.7242000000003</v>
      </c>
      <c r="E50" s="22">
        <v>491.1</v>
      </c>
      <c r="F50" s="22">
        <f t="shared" si="3"/>
        <v>-0.1626346818458968</v>
      </c>
      <c r="G50" s="22">
        <v>494.17</v>
      </c>
      <c r="H50" s="22">
        <f t="shared" si="4"/>
        <v>-2.8486611882200252</v>
      </c>
      <c r="I50" s="13"/>
      <c r="J50" s="13"/>
      <c r="K50" s="12"/>
      <c r="L50" s="12"/>
      <c r="M50" s="12"/>
      <c r="N50" s="12"/>
      <c r="O50" s="12"/>
      <c r="P50" s="12"/>
      <c r="Q50" s="12"/>
      <c r="R50" s="12"/>
      <c r="S50" s="12"/>
      <c r="T50" s="13"/>
      <c r="U50" s="13"/>
      <c r="V50" s="13"/>
      <c r="W50" s="13"/>
      <c r="X50" s="13"/>
      <c r="Y50" s="13"/>
    </row>
    <row r="51" spans="1:25" s="10" customFormat="1" ht="18.600000000000001" customHeight="1">
      <c r="A51" s="5">
        <v>43831</v>
      </c>
      <c r="B51" s="23">
        <f t="shared" si="5"/>
        <v>2358.5969480610388</v>
      </c>
      <c r="C51" s="15">
        <f>(B51-B52)/B52*100</f>
        <v>9.3691079457447461</v>
      </c>
      <c r="D51" s="22">
        <f t="shared" si="7"/>
        <v>1684.7458000000001</v>
      </c>
      <c r="E51" s="22">
        <v>480.3</v>
      </c>
      <c r="F51" s="22">
        <f t="shared" si="3"/>
        <v>-0.70291502997725797</v>
      </c>
      <c r="G51" s="22">
        <v>588.83000000000004</v>
      </c>
      <c r="H51" s="22">
        <f t="shared" si="4"/>
        <v>8.4681133257193508</v>
      </c>
      <c r="I51" s="13"/>
      <c r="J51" s="13"/>
      <c r="K51" s="12"/>
      <c r="L51" s="12"/>
      <c r="M51" s="12"/>
      <c r="N51" s="12"/>
      <c r="O51" s="12"/>
      <c r="P51" s="12"/>
      <c r="Q51" s="12"/>
      <c r="R51" s="12"/>
      <c r="S51" s="12"/>
      <c r="T51" s="13"/>
      <c r="U51" s="13"/>
      <c r="V51" s="13"/>
      <c r="W51" s="13"/>
      <c r="X51" s="13"/>
      <c r="Y51" s="13"/>
    </row>
    <row r="52" spans="1:25" s="10" customFormat="1" ht="18.600000000000001" customHeight="1">
      <c r="A52" s="5">
        <v>43800</v>
      </c>
      <c r="B52" s="23">
        <f t="shared" si="5"/>
        <v>2156.5476690466189</v>
      </c>
      <c r="C52" s="15">
        <f t="shared" si="1"/>
        <v>3.3905689012321978</v>
      </c>
      <c r="D52" s="22">
        <f>(E52*1.35+G52*2.2*0.72)</f>
        <v>1540.422</v>
      </c>
      <c r="E52" s="22">
        <v>465.8</v>
      </c>
      <c r="F52" s="22">
        <f t="shared" si="3"/>
        <v>2.3061717548868987</v>
      </c>
      <c r="G52" s="22">
        <v>575.5</v>
      </c>
      <c r="H52" s="22">
        <f t="shared" si="4"/>
        <v>4.3427809934774464</v>
      </c>
      <c r="I52" s="13"/>
      <c r="J52" s="13"/>
      <c r="K52" s="12"/>
      <c r="L52" s="12"/>
      <c r="M52" s="12"/>
      <c r="N52" s="12"/>
      <c r="O52" s="12"/>
      <c r="P52" s="12"/>
      <c r="Q52" s="12"/>
      <c r="R52" s="12"/>
      <c r="S52" s="12"/>
      <c r="T52" s="13"/>
      <c r="U52" s="13"/>
      <c r="V52" s="13"/>
      <c r="W52" s="13"/>
      <c r="X52" s="13"/>
      <c r="Y52" s="13"/>
    </row>
    <row r="53" spans="1:25" s="10" customFormat="1" ht="18.600000000000001" customHeight="1">
      <c r="A53" s="5">
        <v>43770</v>
      </c>
      <c r="B53" s="23">
        <f t="shared" si="5"/>
        <v>2085.8262914741708</v>
      </c>
      <c r="C53" s="15">
        <f t="shared" si="1"/>
        <v>-1.3206438222085382</v>
      </c>
      <c r="D53" s="22">
        <f t="shared" ref="D53:D63" si="8">(E53*1.35+G53*2.2*0.72)</f>
        <v>1489.9057200000002</v>
      </c>
      <c r="E53" s="22">
        <v>440.9</v>
      </c>
      <c r="F53" s="22">
        <f t="shared" si="3"/>
        <v>-8.145833333333341</v>
      </c>
      <c r="G53" s="22">
        <v>564.83000000000004</v>
      </c>
      <c r="H53" s="22">
        <f t="shared" si="4"/>
        <v>0.82019152677001994</v>
      </c>
      <c r="I53" s="13"/>
      <c r="J53" s="13"/>
      <c r="K53" s="12"/>
      <c r="L53" s="12"/>
      <c r="M53" s="12"/>
      <c r="N53" s="12"/>
      <c r="O53" s="12"/>
      <c r="P53" s="12"/>
      <c r="Q53" s="12"/>
      <c r="R53" s="12"/>
      <c r="S53" s="12"/>
      <c r="T53" s="13"/>
      <c r="U53" s="13"/>
      <c r="V53" s="13"/>
      <c r="W53" s="13"/>
      <c r="X53" s="13"/>
      <c r="Y53" s="13"/>
    </row>
    <row r="54" spans="1:25" s="10" customFormat="1" ht="18.600000000000001" customHeight="1">
      <c r="A54" s="5">
        <v>43739</v>
      </c>
      <c r="B54" s="23">
        <f t="shared" si="5"/>
        <v>2113.7412851742965</v>
      </c>
      <c r="C54" s="15">
        <f t="shared" si="1"/>
        <v>0.74758088964069802</v>
      </c>
      <c r="D54" s="22">
        <f t="shared" si="8"/>
        <v>1509.8454000000002</v>
      </c>
      <c r="E54" s="22">
        <v>466.5</v>
      </c>
      <c r="F54" s="22">
        <f t="shared" si="3"/>
        <v>-6.3064872464350223</v>
      </c>
      <c r="G54" s="22">
        <v>555.6</v>
      </c>
      <c r="H54" s="22">
        <f t="shared" si="4"/>
        <v>-2.34170735029815</v>
      </c>
      <c r="I54" s="13"/>
      <c r="J54" s="13"/>
      <c r="K54" s="12"/>
      <c r="L54" s="12"/>
      <c r="M54" s="12"/>
      <c r="N54" s="12"/>
      <c r="O54" s="12"/>
      <c r="P54" s="12"/>
      <c r="Q54" s="12"/>
      <c r="R54" s="12"/>
      <c r="S54" s="12"/>
      <c r="T54" s="13"/>
      <c r="U54" s="13"/>
      <c r="V54" s="13"/>
      <c r="W54" s="13"/>
      <c r="X54" s="13"/>
      <c r="Y54" s="13"/>
    </row>
    <row r="55" spans="1:25" s="10" customFormat="1" ht="18.600000000000001" customHeight="1">
      <c r="A55" s="5">
        <v>43709</v>
      </c>
      <c r="B55" s="23">
        <f t="shared" si="5"/>
        <v>2098.056614867703</v>
      </c>
      <c r="C55" s="15">
        <f t="shared" si="1"/>
        <v>-2.1511545776114902</v>
      </c>
      <c r="D55" s="22">
        <f t="shared" si="8"/>
        <v>1498.6418400000002</v>
      </c>
      <c r="E55" s="22">
        <v>498.2</v>
      </c>
      <c r="F55" s="22">
        <f t="shared" si="3"/>
        <v>0.34239677744209995</v>
      </c>
      <c r="G55" s="22">
        <v>521.51</v>
      </c>
      <c r="H55" s="22">
        <f t="shared" si="4"/>
        <v>-9.7124357265282786</v>
      </c>
      <c r="I55" s="13"/>
      <c r="J55" s="13"/>
      <c r="K55" s="12"/>
      <c r="L55" s="12"/>
      <c r="M55" s="12"/>
      <c r="N55" s="12"/>
      <c r="O55" s="12"/>
      <c r="P55" s="12"/>
      <c r="Q55" s="12"/>
      <c r="R55" s="12"/>
      <c r="S55" s="12"/>
      <c r="T55" s="13"/>
      <c r="U55" s="13"/>
      <c r="V55" s="13"/>
      <c r="W55" s="13"/>
      <c r="X55" s="13"/>
      <c r="Y55" s="13"/>
    </row>
    <row r="56" spans="1:25" s="10" customFormat="1" ht="18.600000000000001" customHeight="1">
      <c r="A56" s="5">
        <v>43678</v>
      </c>
      <c r="B56" s="23">
        <f t="shared" si="5"/>
        <v>2144.1812683746321</v>
      </c>
      <c r="C56" s="15">
        <f t="shared" si="1"/>
        <v>-1.143110617881592</v>
      </c>
      <c r="D56" s="22">
        <f t="shared" si="8"/>
        <v>1531.5886799999998</v>
      </c>
      <c r="E56" s="22">
        <v>495.9</v>
      </c>
      <c r="F56" s="22">
        <f t="shared" si="3"/>
        <v>9.4701986754966772</v>
      </c>
      <c r="G56" s="22">
        <v>544.27</v>
      </c>
      <c r="H56" s="22">
        <f t="shared" si="4"/>
        <v>-7.168289136487882</v>
      </c>
      <c r="I56" s="13"/>
      <c r="J56" s="13"/>
      <c r="K56" s="12"/>
      <c r="L56" s="12"/>
      <c r="M56" s="12"/>
      <c r="N56" s="12"/>
      <c r="O56" s="12"/>
      <c r="P56" s="12"/>
      <c r="Q56" s="12"/>
      <c r="R56" s="12"/>
      <c r="S56" s="12"/>
      <c r="T56" s="13"/>
      <c r="U56" s="13"/>
      <c r="V56" s="13"/>
      <c r="W56" s="13"/>
      <c r="X56" s="13"/>
      <c r="Y56" s="13"/>
    </row>
    <row r="57" spans="1:25" s="10" customFormat="1" ht="18.600000000000001" customHeight="1">
      <c r="A57" s="5">
        <v>43647</v>
      </c>
      <c r="B57" s="23">
        <f t="shared" si="5"/>
        <v>2168.9750524989504</v>
      </c>
      <c r="C57" s="15">
        <f t="shared" si="1"/>
        <v>-2.3917337501114058</v>
      </c>
      <c r="D57" s="22">
        <f t="shared" si="8"/>
        <v>1549.2988800000003</v>
      </c>
      <c r="E57" s="22">
        <v>485.2</v>
      </c>
      <c r="F57" s="22">
        <f t="shared" si="3"/>
        <v>5.7771964246784435</v>
      </c>
      <c r="G57" s="22">
        <v>564.57000000000005</v>
      </c>
      <c r="H57" s="22">
        <f t="shared" si="4"/>
        <v>-5.1118935771489955</v>
      </c>
      <c r="I57" s="13"/>
      <c r="J57" s="13"/>
      <c r="K57" s="12"/>
      <c r="L57" s="12"/>
      <c r="M57" s="12"/>
      <c r="N57" s="12"/>
      <c r="O57" s="12"/>
      <c r="P57" s="12"/>
      <c r="Q57" s="12"/>
      <c r="R57" s="12"/>
      <c r="S57" s="12"/>
      <c r="T57" s="13"/>
      <c r="U57" s="13"/>
      <c r="V57" s="13"/>
      <c r="W57" s="13"/>
      <c r="X57" s="13"/>
      <c r="Y57" s="13"/>
    </row>
    <row r="58" spans="1:25" s="10" customFormat="1" ht="18.600000000000001" customHeight="1">
      <c r="A58" s="5">
        <v>43617</v>
      </c>
      <c r="B58" s="23">
        <f t="shared" si="5"/>
        <v>2222.122301553969</v>
      </c>
      <c r="C58" s="15">
        <f t="shared" si="1"/>
        <v>0.347307490712499</v>
      </c>
      <c r="D58" s="22">
        <f t="shared" si="8"/>
        <v>1587.2619600000003</v>
      </c>
      <c r="E58" s="22">
        <v>516.70000000000005</v>
      </c>
      <c r="F58" s="22">
        <f t="shared" si="3"/>
        <v>1.4928304851699048</v>
      </c>
      <c r="G58" s="22">
        <v>561.69000000000005</v>
      </c>
      <c r="H58" s="22">
        <f t="shared" si="4"/>
        <v>-6.9545159005917849</v>
      </c>
      <c r="I58" s="13"/>
      <c r="J58" s="13"/>
      <c r="K58" s="12"/>
      <c r="L58" s="12"/>
      <c r="M58" s="12"/>
      <c r="N58" s="12"/>
      <c r="O58" s="12"/>
      <c r="P58" s="12"/>
      <c r="Q58" s="12"/>
      <c r="R58" s="12"/>
      <c r="S58" s="12"/>
      <c r="T58" s="13"/>
      <c r="U58" s="13"/>
      <c r="V58" s="13"/>
      <c r="W58" s="13"/>
      <c r="X58" s="13"/>
      <c r="Y58" s="13"/>
    </row>
    <row r="59" spans="1:25" s="10" customFormat="1" ht="18.600000000000001" customHeight="1">
      <c r="A59" s="5">
        <v>43586</v>
      </c>
      <c r="B59" s="23">
        <f t="shared" si="5"/>
        <v>2214.4314153716923</v>
      </c>
      <c r="C59" s="15">
        <f t="shared" si="1"/>
        <v>5.1016056109672192</v>
      </c>
      <c r="D59" s="22">
        <f t="shared" si="8"/>
        <v>1581.76836</v>
      </c>
      <c r="E59" s="22">
        <v>521.9</v>
      </c>
      <c r="F59" s="22">
        <f t="shared" si="3"/>
        <v>4.421768707482987</v>
      </c>
      <c r="G59" s="22">
        <v>553.79</v>
      </c>
      <c r="H59" s="22">
        <f t="shared" si="4"/>
        <v>-9.5646351819191455</v>
      </c>
      <c r="I59" s="13"/>
      <c r="J59" s="13"/>
      <c r="K59" s="12"/>
      <c r="L59" s="12"/>
      <c r="M59" s="12"/>
      <c r="N59" s="12"/>
      <c r="O59" s="12"/>
      <c r="P59" s="12"/>
      <c r="Q59" s="12"/>
      <c r="R59" s="12"/>
      <c r="S59" s="12"/>
      <c r="T59" s="13"/>
      <c r="U59" s="13"/>
      <c r="V59" s="13"/>
      <c r="W59" s="13"/>
      <c r="X59" s="13"/>
      <c r="Y59" s="13"/>
    </row>
    <row r="60" spans="1:25" s="10" customFormat="1" ht="18.600000000000001" customHeight="1">
      <c r="A60" s="5">
        <v>43556</v>
      </c>
      <c r="B60" s="23">
        <f t="shared" si="5"/>
        <v>2106.9434691306174</v>
      </c>
      <c r="C60" s="15">
        <f t="shared" si="1"/>
        <v>-4.4240813637192709</v>
      </c>
      <c r="D60" s="22">
        <f t="shared" si="8"/>
        <v>1504.98972</v>
      </c>
      <c r="E60" s="22">
        <v>503.7</v>
      </c>
      <c r="F60" s="22">
        <f t="shared" si="3"/>
        <v>-4.4212523719165064</v>
      </c>
      <c r="G60" s="22">
        <v>520.83000000000004</v>
      </c>
      <c r="H60" s="22">
        <f t="shared" si="4"/>
        <v>26.620961271971421</v>
      </c>
      <c r="I60" s="13"/>
      <c r="J60" s="13"/>
      <c r="K60" s="12"/>
      <c r="L60" s="12"/>
      <c r="M60" s="12"/>
      <c r="N60" s="12"/>
      <c r="O60" s="12"/>
      <c r="P60" s="12"/>
      <c r="Q60" s="12"/>
      <c r="R60" s="12"/>
      <c r="S60" s="12"/>
      <c r="T60" s="13"/>
      <c r="U60" s="13"/>
      <c r="V60" s="13"/>
      <c r="W60" s="13"/>
      <c r="X60" s="13"/>
      <c r="Y60" s="13"/>
    </row>
    <row r="61" spans="1:25" s="10" customFormat="1" ht="18.600000000000001" customHeight="1">
      <c r="A61" s="5">
        <v>43525</v>
      </c>
      <c r="B61" s="23">
        <f t="shared" si="5"/>
        <v>2204.4710625787479</v>
      </c>
      <c r="C61" s="15">
        <f t="shared" si="1"/>
        <v>7.135153961970027</v>
      </c>
      <c r="D61" s="22">
        <f t="shared" si="8"/>
        <v>1574.6536799999999</v>
      </c>
      <c r="E61" s="22">
        <v>497</v>
      </c>
      <c r="F61" s="22">
        <f t="shared" si="3"/>
        <v>-0.38083784325515513</v>
      </c>
      <c r="G61" s="22">
        <v>570.52</v>
      </c>
      <c r="H61" s="22">
        <f t="shared" si="4"/>
        <v>40.843923001438021</v>
      </c>
      <c r="I61" s="13"/>
      <c r="J61" s="13"/>
      <c r="K61" s="12"/>
      <c r="L61" s="12"/>
      <c r="M61" s="12"/>
      <c r="N61" s="12"/>
      <c r="O61" s="12"/>
      <c r="P61" s="12"/>
      <c r="Q61" s="12"/>
      <c r="R61" s="12"/>
      <c r="S61" s="12"/>
      <c r="T61" s="13"/>
      <c r="U61" s="13"/>
      <c r="V61" s="13"/>
      <c r="W61" s="13"/>
      <c r="X61" s="13"/>
      <c r="Y61" s="13"/>
    </row>
    <row r="62" spans="1:25" s="10" customFormat="1" ht="18.600000000000001" customHeight="1">
      <c r="A62" s="5">
        <v>43497</v>
      </c>
      <c r="B62" s="23">
        <f t="shared" si="5"/>
        <v>2057.6542629147416</v>
      </c>
      <c r="C62" s="15">
        <f t="shared" si="1"/>
        <v>-2.8490462369769656</v>
      </c>
      <c r="D62" s="22">
        <f t="shared" si="8"/>
        <v>1469.78244</v>
      </c>
      <c r="E62" s="22">
        <v>491.9</v>
      </c>
      <c r="F62" s="22">
        <f t="shared" si="3"/>
        <v>-0.92648539778449335</v>
      </c>
      <c r="G62" s="22">
        <v>508.66</v>
      </c>
      <c r="H62" s="22">
        <f t="shared" si="4"/>
        <v>27.542845680327986</v>
      </c>
      <c r="I62" s="13"/>
      <c r="J62" s="13"/>
      <c r="K62" s="12"/>
      <c r="L62" s="12"/>
      <c r="M62" s="12"/>
      <c r="N62" s="12"/>
      <c r="O62" s="12"/>
      <c r="P62" s="12"/>
      <c r="Q62" s="12"/>
      <c r="R62" s="12"/>
      <c r="S62" s="12"/>
      <c r="T62" s="13"/>
      <c r="U62" s="13"/>
      <c r="V62" s="13"/>
      <c r="W62" s="13"/>
      <c r="X62" s="13"/>
      <c r="Y62" s="13"/>
    </row>
    <row r="63" spans="1:25" s="10" customFormat="1" ht="18.600000000000001" customHeight="1">
      <c r="A63" s="5">
        <v>43466</v>
      </c>
      <c r="B63" s="23">
        <f t="shared" si="5"/>
        <v>2117.9969760604786</v>
      </c>
      <c r="C63" s="15">
        <f>(B63-B64)/B64*100</f>
        <v>3.3364629193576611</v>
      </c>
      <c r="D63" s="22">
        <f t="shared" si="8"/>
        <v>1512.8852400000001</v>
      </c>
      <c r="E63" s="22">
        <v>483.7</v>
      </c>
      <c r="F63" s="22">
        <f t="shared" si="3"/>
        <v>6.7770419426048445</v>
      </c>
      <c r="G63" s="22">
        <v>542.86</v>
      </c>
      <c r="H63" s="22">
        <f t="shared" si="4"/>
        <v>38.288021500035029</v>
      </c>
      <c r="I63" s="13"/>
      <c r="J63" s="13"/>
      <c r="K63" s="12"/>
      <c r="L63" s="12"/>
      <c r="M63" s="12"/>
      <c r="N63" s="12"/>
      <c r="O63" s="12"/>
      <c r="P63" s="12"/>
      <c r="Q63" s="12"/>
      <c r="R63" s="12"/>
      <c r="S63" s="12"/>
      <c r="T63" s="13"/>
      <c r="U63" s="13"/>
      <c r="V63" s="13"/>
      <c r="W63" s="13"/>
      <c r="X63" s="13"/>
      <c r="Y63" s="13"/>
    </row>
    <row r="64" spans="1:25" s="10" customFormat="1" ht="18.600000000000001" customHeight="1">
      <c r="A64" s="5">
        <v>43435</v>
      </c>
      <c r="B64" s="23">
        <f t="shared" si="5"/>
        <v>2049.6124177516449</v>
      </c>
      <c r="C64" s="15">
        <f t="shared" si="1"/>
        <v>-3.0927275833471759</v>
      </c>
      <c r="D64" s="22">
        <f>(E64*1.35+G64*2.2*0.7)</f>
        <v>1464.0381500000001</v>
      </c>
      <c r="E64" s="22">
        <v>455.3</v>
      </c>
      <c r="F64" s="22">
        <f t="shared" si="3"/>
        <v>-4.1675436750157839</v>
      </c>
      <c r="G64" s="22">
        <v>551.54750000000001</v>
      </c>
      <c r="H64" s="22">
        <f t="shared" si="4"/>
        <v>42.776986797825536</v>
      </c>
      <c r="I64" s="13"/>
      <c r="J64" s="13"/>
      <c r="K64" s="12"/>
      <c r="L64" s="12"/>
      <c r="M64" s="12"/>
      <c r="N64" s="12"/>
      <c r="O64" s="12"/>
      <c r="P64" s="12"/>
      <c r="Q64" s="12"/>
      <c r="R64" s="12"/>
      <c r="S64" s="12"/>
      <c r="T64" s="13"/>
      <c r="U64" s="13"/>
      <c r="V64" s="13"/>
      <c r="W64" s="13"/>
      <c r="X64" s="13"/>
      <c r="Y64" s="13"/>
    </row>
    <row r="65" spans="1:25" s="10" customFormat="1" ht="18.600000000000001" customHeight="1">
      <c r="A65" s="5">
        <v>43405</v>
      </c>
      <c r="B65" s="23">
        <f t="shared" si="5"/>
        <v>2115.0243595128095</v>
      </c>
      <c r="C65" s="15">
        <f t="shared" si="1"/>
        <v>-2.4248280693156588</v>
      </c>
      <c r="D65" s="22">
        <f t="shared" ref="D65:D75" si="9">(E65*1.35+G65*2.2*0.7)</f>
        <v>1510.7619</v>
      </c>
      <c r="E65" s="22">
        <v>480</v>
      </c>
      <c r="F65" s="22">
        <f t="shared" si="3"/>
        <v>-8.4144247281053293</v>
      </c>
      <c r="G65" s="22">
        <v>560.23500000000001</v>
      </c>
      <c r="H65" s="22">
        <f t="shared" si="4"/>
        <v>40.727204220045209</v>
      </c>
      <c r="I65" s="13"/>
      <c r="J65" s="13"/>
      <c r="K65" s="12"/>
      <c r="L65" s="12"/>
      <c r="M65" s="12"/>
      <c r="N65" s="12"/>
      <c r="O65" s="12"/>
      <c r="P65" s="12"/>
      <c r="Q65" s="12"/>
      <c r="R65" s="12"/>
      <c r="S65" s="12"/>
      <c r="T65" s="13"/>
      <c r="U65" s="13"/>
      <c r="V65" s="13"/>
      <c r="W65" s="13"/>
      <c r="X65" s="13"/>
      <c r="Y65" s="13"/>
    </row>
    <row r="66" spans="1:25" s="10" customFormat="1" ht="18.600000000000001" customHeight="1">
      <c r="A66" s="5">
        <v>43374</v>
      </c>
      <c r="B66" s="23">
        <f t="shared" si="5"/>
        <v>2167.5845583088339</v>
      </c>
      <c r="C66" s="15">
        <f t="shared" si="1"/>
        <v>-0.73655540755884508</v>
      </c>
      <c r="D66" s="22">
        <f t="shared" si="9"/>
        <v>1548.3056500000002</v>
      </c>
      <c r="E66" s="22">
        <v>497.9</v>
      </c>
      <c r="F66" s="22">
        <f t="shared" si="3"/>
        <v>-8.2550211903445803</v>
      </c>
      <c r="G66" s="22">
        <v>568.92250000000001</v>
      </c>
      <c r="H66" s="22">
        <f t="shared" si="4"/>
        <v>52.526139410187668</v>
      </c>
      <c r="I66" s="13"/>
      <c r="J66" s="13"/>
      <c r="K66" s="12"/>
      <c r="L66" s="12"/>
      <c r="M66" s="12"/>
      <c r="N66" s="12"/>
      <c r="O66" s="12"/>
      <c r="P66" s="12"/>
      <c r="Q66" s="12"/>
      <c r="R66" s="12"/>
      <c r="S66" s="12"/>
      <c r="T66" s="13"/>
      <c r="U66" s="13"/>
      <c r="V66" s="13"/>
      <c r="W66" s="13"/>
      <c r="X66" s="13"/>
      <c r="Y66" s="13"/>
    </row>
    <row r="67" spans="1:25" s="10" customFormat="1" ht="18.600000000000001" customHeight="1">
      <c r="A67" s="5">
        <v>43344</v>
      </c>
      <c r="B67" s="23">
        <f t="shared" si="5"/>
        <v>2183.6684866302676</v>
      </c>
      <c r="C67" s="15">
        <f t="shared" si="1"/>
        <v>2.994242490243062</v>
      </c>
      <c r="D67" s="22">
        <f t="shared" si="9"/>
        <v>1559.7944000000002</v>
      </c>
      <c r="E67" s="22">
        <v>496.5</v>
      </c>
      <c r="F67" s="22">
        <f t="shared" si="3"/>
        <v>-12.07720913759519</v>
      </c>
      <c r="G67" s="22">
        <v>577.61</v>
      </c>
      <c r="H67" s="22">
        <f t="shared" si="4"/>
        <v>53.538011695906441</v>
      </c>
      <c r="I67" s="13"/>
      <c r="J67" s="13"/>
      <c r="K67" s="12"/>
      <c r="L67" s="12"/>
      <c r="M67" s="12"/>
      <c r="N67" s="12"/>
      <c r="O67" s="12"/>
      <c r="P67" s="12"/>
      <c r="Q67" s="12"/>
      <c r="R67" s="12"/>
      <c r="S67" s="12"/>
      <c r="T67" s="13"/>
      <c r="U67" s="13"/>
      <c r="V67" s="13"/>
      <c r="W67" s="13"/>
      <c r="X67" s="13"/>
      <c r="Y67" s="13"/>
    </row>
    <row r="68" spans="1:25" s="10" customFormat="1" ht="18.600000000000001" customHeight="1">
      <c r="A68" s="5">
        <v>43313</v>
      </c>
      <c r="B68" s="23">
        <f t="shared" si="5"/>
        <v>2120.1850062998742</v>
      </c>
      <c r="C68" s="15">
        <f t="shared" ref="C68:C131" si="10">(B68-B69)/B69*100</f>
        <v>-1.372416114677339</v>
      </c>
      <c r="D68" s="22">
        <f t="shared" si="9"/>
        <v>1514.4481500000002</v>
      </c>
      <c r="E68" s="22">
        <v>453</v>
      </c>
      <c r="F68" s="22">
        <f t="shared" si="3"/>
        <v>-20.316622691292874</v>
      </c>
      <c r="G68" s="22">
        <v>586.29750000000001</v>
      </c>
      <c r="H68" s="22">
        <f t="shared" si="4"/>
        <v>50.371249038214948</v>
      </c>
      <c r="I68" s="13"/>
      <c r="J68" s="13"/>
      <c r="K68" s="12"/>
      <c r="L68" s="12"/>
      <c r="M68" s="12"/>
      <c r="N68" s="12"/>
      <c r="O68" s="12"/>
      <c r="P68" s="12"/>
      <c r="Q68" s="12"/>
      <c r="R68" s="12"/>
      <c r="S68" s="12"/>
      <c r="T68" s="13"/>
      <c r="U68" s="13"/>
      <c r="V68" s="13"/>
      <c r="W68" s="13"/>
      <c r="X68" s="13"/>
      <c r="Y68" s="13"/>
    </row>
    <row r="69" spans="1:25" s="10" customFormat="1" ht="18.600000000000001" customHeight="1">
      <c r="A69" s="5">
        <v>43282</v>
      </c>
      <c r="B69" s="23">
        <f t="shared" si="5"/>
        <v>2149.6876662466748</v>
      </c>
      <c r="C69" s="15">
        <f t="shared" si="10"/>
        <v>-5.0353579768063987</v>
      </c>
      <c r="D69" s="22">
        <f t="shared" si="9"/>
        <v>1535.5219</v>
      </c>
      <c r="E69" s="22">
        <v>458.7</v>
      </c>
      <c r="F69" s="22">
        <f t="shared" si="3"/>
        <v>-16.463303587688948</v>
      </c>
      <c r="G69" s="22">
        <v>594.98500000000001</v>
      </c>
      <c r="H69" s="22">
        <f t="shared" si="4"/>
        <v>56.616214793366694</v>
      </c>
      <c r="I69" s="13"/>
      <c r="J69" s="13"/>
      <c r="K69" s="12"/>
      <c r="L69" s="12"/>
      <c r="M69" s="12"/>
      <c r="N69" s="12"/>
      <c r="O69" s="12"/>
      <c r="P69" s="12"/>
      <c r="Q69" s="12"/>
      <c r="R69" s="12"/>
      <c r="S69" s="12"/>
      <c r="T69" s="13"/>
      <c r="U69" s="13"/>
      <c r="V69" s="13"/>
      <c r="W69" s="13"/>
      <c r="X69" s="13"/>
      <c r="Y69" s="13"/>
    </row>
    <row r="70" spans="1:25" s="10" customFormat="1" ht="18.600000000000001" customHeight="1">
      <c r="A70" s="5">
        <v>43252</v>
      </c>
      <c r="B70" s="23">
        <f t="shared" si="5"/>
        <v>2263.6716365672687</v>
      </c>
      <c r="C70" s="15">
        <f t="shared" si="10"/>
        <v>-5.091903369859594E-2</v>
      </c>
      <c r="D70" s="22">
        <f t="shared" si="9"/>
        <v>1616.94065</v>
      </c>
      <c r="E70" s="22">
        <v>509.1</v>
      </c>
      <c r="F70" s="22">
        <f t="shared" si="3"/>
        <v>-15.333444204224167</v>
      </c>
      <c r="G70" s="22">
        <v>603.67250000000001</v>
      </c>
      <c r="H70" s="22">
        <f t="shared" si="4"/>
        <v>61.712429681221522</v>
      </c>
      <c r="I70" s="13"/>
      <c r="J70" s="13"/>
      <c r="K70" s="12"/>
      <c r="L70" s="12"/>
      <c r="M70" s="12"/>
      <c r="N70" s="12"/>
      <c r="O70" s="12"/>
      <c r="P70" s="12"/>
      <c r="Q70" s="12"/>
      <c r="R70" s="12"/>
      <c r="S70" s="12"/>
      <c r="T70" s="13"/>
      <c r="U70" s="13"/>
      <c r="V70" s="13"/>
      <c r="W70" s="13"/>
      <c r="X70" s="13"/>
      <c r="Y70" s="13"/>
    </row>
    <row r="71" spans="1:25" s="10" customFormat="1" ht="18.600000000000001" customHeight="1">
      <c r="A71" s="5">
        <v>43221</v>
      </c>
      <c r="B71" s="23">
        <f t="shared" si="5"/>
        <v>2264.8248635027298</v>
      </c>
      <c r="C71" s="15">
        <f t="shared" si="10"/>
        <v>20.288985441425964</v>
      </c>
      <c r="D71" s="22">
        <f t="shared" si="9"/>
        <v>1617.7644</v>
      </c>
      <c r="E71" s="22">
        <v>499.8</v>
      </c>
      <c r="F71" s="22">
        <f t="shared" si="3"/>
        <v>-15.445779055997299</v>
      </c>
      <c r="G71" s="22">
        <v>612.36</v>
      </c>
      <c r="H71" s="22">
        <f t="shared" si="4"/>
        <v>69.417623461059634</v>
      </c>
      <c r="I71" s="13"/>
      <c r="J71" s="13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5" s="10" customFormat="1" ht="18.600000000000001" customHeight="1">
      <c r="A72" s="5">
        <v>43191</v>
      </c>
      <c r="B72" s="23">
        <f t="shared" si="5"/>
        <v>1882.819823603528</v>
      </c>
      <c r="C72" s="15">
        <f t="shared" si="10"/>
        <v>3.6668906786120643</v>
      </c>
      <c r="D72" s="22">
        <f t="shared" si="9"/>
        <v>1344.8982000000001</v>
      </c>
      <c r="E72" s="22">
        <v>527</v>
      </c>
      <c r="F72" s="22">
        <f t="shared" si="3"/>
        <v>-7.3813708260105475</v>
      </c>
      <c r="G72" s="22">
        <v>411.33</v>
      </c>
      <c r="H72" s="22">
        <f t="shared" si="4"/>
        <v>13.72446017307638</v>
      </c>
      <c r="I72" s="13"/>
      <c r="J72" s="13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5" s="10" customFormat="1" ht="18.600000000000001" customHeight="1">
      <c r="A73" s="5">
        <v>43160</v>
      </c>
      <c r="B73" s="23">
        <f t="shared" si="5"/>
        <v>1816.2209855802882</v>
      </c>
      <c r="C73" s="15">
        <f t="shared" si="10"/>
        <v>1.0024951533734123</v>
      </c>
      <c r="D73" s="22">
        <f t="shared" si="9"/>
        <v>1297.32665</v>
      </c>
      <c r="E73" s="22">
        <v>498.9</v>
      </c>
      <c r="F73" s="22">
        <f t="shared" si="3"/>
        <v>-17.564441506939865</v>
      </c>
      <c r="G73" s="22">
        <v>405.07249999999999</v>
      </c>
      <c r="H73" s="22">
        <f t="shared" si="4"/>
        <v>4.7510990431859357</v>
      </c>
      <c r="I73" s="13"/>
      <c r="J73" s="13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5" s="10" customFormat="1" ht="18.600000000000001" customHeight="1">
      <c r="A74" s="5">
        <v>43132</v>
      </c>
      <c r="B74" s="23">
        <f t="shared" ref="B74:B137" si="11">D74/0.7143</f>
        <v>1798.1941761164776</v>
      </c>
      <c r="C74" s="15">
        <f t="shared" si="10"/>
        <v>5.6214286369195756</v>
      </c>
      <c r="D74" s="22">
        <f t="shared" si="9"/>
        <v>1284.4501</v>
      </c>
      <c r="E74" s="22">
        <v>496.5</v>
      </c>
      <c r="F74" s="22">
        <f t="shared" ref="F74:F137" si="12">(E74/E86-1)*100</f>
        <v>-12.664907651715041</v>
      </c>
      <c r="G74" s="22">
        <v>398.815</v>
      </c>
      <c r="H74" s="22">
        <f t="shared" ref="H74:H137" si="13">(G74/G86-1)*100</f>
        <v>7.2083333333333277</v>
      </c>
      <c r="I74" s="13"/>
      <c r="J74" s="13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5" s="10" customFormat="1" ht="18.600000000000001" customHeight="1">
      <c r="A75" s="5">
        <v>43101</v>
      </c>
      <c r="B75" s="23">
        <f t="shared" si="11"/>
        <v>1702.4899202015959</v>
      </c>
      <c r="C75" s="15">
        <f>(B75-B76)/B76*100</f>
        <v>5.6273337728361064</v>
      </c>
      <c r="D75" s="22">
        <f t="shared" si="9"/>
        <v>1216.0885499999999</v>
      </c>
      <c r="E75" s="22">
        <v>453</v>
      </c>
      <c r="F75" s="22">
        <f t="shared" si="12"/>
        <v>-17.501365871425978</v>
      </c>
      <c r="G75" s="22">
        <v>392.5575</v>
      </c>
      <c r="H75" s="22">
        <f t="shared" si="13"/>
        <v>6.0249831195138492</v>
      </c>
      <c r="I75" s="13"/>
      <c r="J75" s="13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5" s="10" customFormat="1" ht="18.600000000000001" customHeight="1">
      <c r="A76" s="5">
        <v>43070</v>
      </c>
      <c r="B76" s="23">
        <f t="shared" si="11"/>
        <v>1611.7891642167158</v>
      </c>
      <c r="C76" s="15">
        <f t="shared" si="10"/>
        <v>-6.6280787038726583</v>
      </c>
      <c r="D76" s="22">
        <f>(E76*1.35+G76*2.2*0.6)</f>
        <v>1151.3010000000002</v>
      </c>
      <c r="E76" s="22">
        <v>475.1</v>
      </c>
      <c r="F76" s="22">
        <f t="shared" si="12"/>
        <v>-18.128554196105451</v>
      </c>
      <c r="G76" s="22">
        <v>386.3</v>
      </c>
      <c r="H76" s="22">
        <f t="shared" si="13"/>
        <v>-2.9738283016024436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5" s="10" customFormat="1" ht="18.600000000000001" customHeight="1">
      <c r="A77" s="5">
        <v>43040</v>
      </c>
      <c r="B77" s="23">
        <f t="shared" si="11"/>
        <v>1726.2032759344813</v>
      </c>
      <c r="C77" s="15">
        <f t="shared" si="10"/>
        <v>0.65485446998175922</v>
      </c>
      <c r="D77" s="22">
        <f t="shared" ref="D77:D140" si="14">(E77*1.35+G77*2.2*0.6)</f>
        <v>1233.027</v>
      </c>
      <c r="E77" s="22">
        <v>524.1</v>
      </c>
      <c r="F77" s="22">
        <f t="shared" si="12"/>
        <v>-11.752820340124593</v>
      </c>
      <c r="G77" s="22">
        <v>398.1</v>
      </c>
      <c r="H77" s="22">
        <f t="shared" si="13"/>
        <v>6.3699032757975838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5" s="10" customFormat="1" ht="18.600000000000001" customHeight="1">
      <c r="A78" s="5">
        <v>43009</v>
      </c>
      <c r="B78" s="23">
        <f t="shared" si="11"/>
        <v>1714.972700545989</v>
      </c>
      <c r="C78" s="15">
        <f t="shared" si="10"/>
        <v>-2.6946714230905884</v>
      </c>
      <c r="D78" s="22">
        <f t="shared" si="14"/>
        <v>1225.0050000000001</v>
      </c>
      <c r="E78" s="22">
        <v>542.70000000000005</v>
      </c>
      <c r="F78" s="22">
        <f t="shared" si="12"/>
        <v>-11.641159231520682</v>
      </c>
      <c r="G78" s="22">
        <v>373</v>
      </c>
      <c r="H78" s="22">
        <f t="shared" si="13"/>
        <v>2.9192649412284055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5" s="10" customFormat="1" ht="18.600000000000001" customHeight="1">
      <c r="A79" s="5">
        <v>42979</v>
      </c>
      <c r="B79" s="23">
        <f t="shared" si="11"/>
        <v>1762.4653506929862</v>
      </c>
      <c r="C79" s="15">
        <f t="shared" si="10"/>
        <v>-1.8105624723607212</v>
      </c>
      <c r="D79" s="22">
        <f t="shared" si="14"/>
        <v>1258.9290000000001</v>
      </c>
      <c r="E79" s="22">
        <v>564.70000000000005</v>
      </c>
      <c r="F79" s="22">
        <f t="shared" si="12"/>
        <v>-7.6533115290269738</v>
      </c>
      <c r="G79" s="22">
        <v>376.2</v>
      </c>
      <c r="H79" s="22">
        <f t="shared" si="13"/>
        <v>5.0046054651519789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5" s="10" customFormat="1" ht="18.600000000000001" customHeight="1">
      <c r="A80" s="5">
        <v>42948</v>
      </c>
      <c r="B80" s="23">
        <f t="shared" si="11"/>
        <v>1794.9643007139857</v>
      </c>
      <c r="C80" s="15">
        <f t="shared" si="10"/>
        <v>3.1695759334316618</v>
      </c>
      <c r="D80" s="22">
        <f t="shared" si="14"/>
        <v>1282.143</v>
      </c>
      <c r="E80" s="22">
        <v>568.5</v>
      </c>
      <c r="F80" s="22">
        <f t="shared" si="12"/>
        <v>-6.5120868278243709</v>
      </c>
      <c r="G80" s="22">
        <v>389.9</v>
      </c>
      <c r="H80" s="22">
        <f t="shared" si="13"/>
        <v>11.168135032646177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s="10" customFormat="1" ht="18.600000000000001" customHeight="1">
      <c r="A81" s="5">
        <v>42917</v>
      </c>
      <c r="B81" s="23">
        <f t="shared" si="11"/>
        <v>1739.8194036119278</v>
      </c>
      <c r="C81" s="15">
        <f t="shared" si="10"/>
        <v>-4.7341877531120717</v>
      </c>
      <c r="D81" s="22">
        <f t="shared" si="14"/>
        <v>1242.7530000000002</v>
      </c>
      <c r="E81" s="22">
        <v>549.1</v>
      </c>
      <c r="F81" s="22">
        <f t="shared" si="12"/>
        <v>-8.6660013306719907</v>
      </c>
      <c r="G81" s="22">
        <v>379.9</v>
      </c>
      <c r="H81" s="22">
        <f t="shared" si="13"/>
        <v>11.267316873151145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s="10" customFormat="1" ht="18.600000000000001" customHeight="1">
      <c r="A82" s="5">
        <v>42887</v>
      </c>
      <c r="B82" s="23">
        <f t="shared" si="11"/>
        <v>1826.2788744225113</v>
      </c>
      <c r="C82" s="15">
        <f t="shared" si="10"/>
        <v>2.3066444252563771</v>
      </c>
      <c r="D82" s="22">
        <f t="shared" si="14"/>
        <v>1304.511</v>
      </c>
      <c r="E82" s="22">
        <v>601.29999999999995</v>
      </c>
      <c r="F82" s="22">
        <f t="shared" si="12"/>
        <v>-1.8125408229915152</v>
      </c>
      <c r="G82" s="22">
        <v>373.3</v>
      </c>
      <c r="H82" s="22">
        <f t="shared" si="13"/>
        <v>0.74757779397081059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s="10" customFormat="1" ht="18.600000000000001" customHeight="1">
      <c r="A83" s="5">
        <v>42856</v>
      </c>
      <c r="B83" s="23">
        <f t="shared" si="11"/>
        <v>1785.1028979420412</v>
      </c>
      <c r="C83" s="15">
        <f t="shared" si="10"/>
        <v>2.3698342170977513</v>
      </c>
      <c r="D83" s="22">
        <f t="shared" si="14"/>
        <v>1275.0990000000002</v>
      </c>
      <c r="E83" s="22">
        <v>591.1</v>
      </c>
      <c r="F83" s="22">
        <f t="shared" si="12"/>
        <v>-5.4239999999999959</v>
      </c>
      <c r="G83" s="22">
        <v>361.45</v>
      </c>
      <c r="H83" s="22">
        <f t="shared" si="13"/>
        <v>3.7040224938313937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s="10" customFormat="1" ht="18.600000000000001" customHeight="1">
      <c r="A84" s="5">
        <v>42826</v>
      </c>
      <c r="B84" s="23">
        <f t="shared" si="11"/>
        <v>1743.7782444351114</v>
      </c>
      <c r="C84" s="15">
        <f t="shared" si="10"/>
        <v>-6.168393267162025</v>
      </c>
      <c r="D84" s="22">
        <f t="shared" si="14"/>
        <v>1245.5808000000002</v>
      </c>
      <c r="E84" s="22">
        <v>569</v>
      </c>
      <c r="F84" s="22">
        <f t="shared" si="12"/>
        <v>-7.7795786061588323</v>
      </c>
      <c r="G84" s="22">
        <v>361.69</v>
      </c>
      <c r="H84" s="22">
        <f t="shared" si="13"/>
        <v>3.4937621609248071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s="10" customFormat="1" ht="18.600000000000001" customHeight="1">
      <c r="A85" s="5">
        <v>42795</v>
      </c>
      <c r="B85" s="23">
        <f t="shared" si="11"/>
        <v>1858.4124317513647</v>
      </c>
      <c r="C85" s="15">
        <f t="shared" si="10"/>
        <v>5.4785997783101381</v>
      </c>
      <c r="D85" s="22">
        <f t="shared" si="14"/>
        <v>1327.4639999999999</v>
      </c>
      <c r="E85" s="22">
        <v>605.20000000000005</v>
      </c>
      <c r="F85" s="22">
        <f t="shared" si="12"/>
        <v>-12.13704994192798</v>
      </c>
      <c r="G85" s="22">
        <v>386.7</v>
      </c>
      <c r="H85" s="22">
        <f t="shared" si="13"/>
        <v>8.4347484717626653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s="10" customFormat="1" ht="18.600000000000001" customHeight="1">
      <c r="A86" s="5">
        <v>42767</v>
      </c>
      <c r="B86" s="23">
        <f t="shared" si="11"/>
        <v>1761.8857622847543</v>
      </c>
      <c r="C86" s="15">
        <f t="shared" si="10"/>
        <v>2.3170449140864116</v>
      </c>
      <c r="D86" s="22">
        <f t="shared" si="14"/>
        <v>1258.5150000000001</v>
      </c>
      <c r="E86" s="22">
        <v>568.5</v>
      </c>
      <c r="F86" s="22">
        <f t="shared" si="12"/>
        <v>-12.91360294117646</v>
      </c>
      <c r="G86" s="22">
        <v>372</v>
      </c>
      <c r="H86" s="22">
        <f t="shared" si="13"/>
        <v>4.8182586644125225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s="10" customFormat="1" ht="18.600000000000001" customHeight="1">
      <c r="A87" s="5">
        <v>42736</v>
      </c>
      <c r="B87" s="23">
        <f t="shared" si="11"/>
        <v>1721.9865602687946</v>
      </c>
      <c r="C87" s="15">
        <f>(B87-B88)/B88*100</f>
        <v>-6.0303916926378562</v>
      </c>
      <c r="D87" s="22">
        <f t="shared" si="14"/>
        <v>1230.0150000000001</v>
      </c>
      <c r="E87" s="22">
        <v>549.1</v>
      </c>
      <c r="F87" s="22">
        <f t="shared" si="12"/>
        <v>-8.9688328912466915</v>
      </c>
      <c r="G87" s="22">
        <v>370.25</v>
      </c>
      <c r="H87" s="22">
        <f t="shared" si="13"/>
        <v>4.8332295146950477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s="10" customFormat="1" ht="18.600000000000001" customHeight="1">
      <c r="A88" s="5">
        <v>42705</v>
      </c>
      <c r="B88" s="23">
        <f t="shared" si="11"/>
        <v>1832.493070138597</v>
      </c>
      <c r="C88" s="15">
        <f t="shared" si="10"/>
        <v>1.015721550790474</v>
      </c>
      <c r="D88" s="22">
        <f t="shared" si="14"/>
        <v>1308.9497999999999</v>
      </c>
      <c r="E88" s="22">
        <v>580.29999999999995</v>
      </c>
      <c r="F88" s="22">
        <f t="shared" si="12"/>
        <v>-10.681853162998323</v>
      </c>
      <c r="G88" s="22">
        <v>398.14</v>
      </c>
      <c r="H88" s="22">
        <f t="shared" si="13"/>
        <v>13.281739031468742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s="10" customFormat="1" ht="18.600000000000001" customHeight="1">
      <c r="A89" s="5">
        <v>42675</v>
      </c>
      <c r="B89" s="23">
        <f t="shared" si="11"/>
        <v>1814.0671986560267</v>
      </c>
      <c r="C89" s="15">
        <f t="shared" si="10"/>
        <v>-0.90062103250901482</v>
      </c>
      <c r="D89" s="22">
        <f t="shared" si="14"/>
        <v>1295.7882</v>
      </c>
      <c r="E89" s="22">
        <v>593.9</v>
      </c>
      <c r="F89" s="22">
        <f t="shared" si="12"/>
        <v>-10.354716981132084</v>
      </c>
      <c r="G89" s="22">
        <v>374.26</v>
      </c>
      <c r="H89" s="22">
        <f t="shared" si="13"/>
        <v>5.6097973926293898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s="10" customFormat="1" ht="18.600000000000001" customHeight="1">
      <c r="A90" s="5">
        <v>42644</v>
      </c>
      <c r="B90" s="23">
        <f t="shared" si="11"/>
        <v>1830.5535489290216</v>
      </c>
      <c r="C90" s="15">
        <f t="shared" si="10"/>
        <v>0.70261160804023459</v>
      </c>
      <c r="D90" s="22">
        <f t="shared" si="14"/>
        <v>1307.5644000000002</v>
      </c>
      <c r="E90" s="22">
        <v>614.20000000000005</v>
      </c>
      <c r="F90" s="22">
        <f t="shared" si="12"/>
        <v>-5.5948355364279116</v>
      </c>
      <c r="G90" s="22">
        <v>362.42</v>
      </c>
      <c r="H90" s="22">
        <f t="shared" si="13"/>
        <v>6.9716646989374187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s="10" customFormat="1" ht="18.600000000000001" customHeight="1">
      <c r="A91" s="5">
        <v>42614</v>
      </c>
      <c r="B91" s="23">
        <f t="shared" si="11"/>
        <v>1817.7816043679127</v>
      </c>
      <c r="C91" s="15">
        <f t="shared" si="10"/>
        <v>1.1327062744674832</v>
      </c>
      <c r="D91" s="22">
        <f t="shared" si="14"/>
        <v>1298.4414000000002</v>
      </c>
      <c r="E91" s="22">
        <v>611.5</v>
      </c>
      <c r="F91" s="22">
        <f t="shared" si="12"/>
        <v>-6.5984420345196355</v>
      </c>
      <c r="G91" s="22">
        <v>358.27</v>
      </c>
      <c r="H91" s="22">
        <f t="shared" si="13"/>
        <v>6.0597986974540996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s="10" customFormat="1" ht="18.600000000000001" customHeight="1">
      <c r="A92" s="5">
        <v>42583</v>
      </c>
      <c r="B92" s="23">
        <f t="shared" si="11"/>
        <v>1797.4220915581686</v>
      </c>
      <c r="C92" s="15">
        <f t="shared" si="10"/>
        <v>1.7104388819333554</v>
      </c>
      <c r="D92" s="22">
        <f t="shared" si="14"/>
        <v>1283.8986</v>
      </c>
      <c r="E92" s="22">
        <v>608.1</v>
      </c>
      <c r="F92" s="22">
        <f t="shared" si="12"/>
        <v>-14.580699536451746</v>
      </c>
      <c r="G92" s="22">
        <v>350.73</v>
      </c>
      <c r="H92" s="22">
        <f t="shared" si="13"/>
        <v>5.1664167916042114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s="10" customFormat="1" ht="18.600000000000001" customHeight="1">
      <c r="A93" s="5">
        <v>42552</v>
      </c>
      <c r="B93" s="23">
        <f t="shared" si="11"/>
        <v>1767.1952960940782</v>
      </c>
      <c r="C93" s="15">
        <f t="shared" si="10"/>
        <v>-4.0682770149188352</v>
      </c>
      <c r="D93" s="22">
        <f t="shared" si="14"/>
        <v>1262.3076000000001</v>
      </c>
      <c r="E93" s="22">
        <v>601.20000000000005</v>
      </c>
      <c r="F93" s="22">
        <f t="shared" si="12"/>
        <v>-5.4419628814092347</v>
      </c>
      <c r="G93" s="22">
        <v>341.43</v>
      </c>
      <c r="H93" s="22">
        <f t="shared" si="13"/>
        <v>6.6702074481379769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s="10" customFormat="1" ht="18.600000000000001" customHeight="1">
      <c r="A94" s="5">
        <v>42522</v>
      </c>
      <c r="B94" s="23">
        <f t="shared" si="11"/>
        <v>1842.1385972280555</v>
      </c>
      <c r="C94" s="15">
        <f t="shared" si="10"/>
        <v>0.92165898617511244</v>
      </c>
      <c r="D94" s="22">
        <f t="shared" si="14"/>
        <v>1315.8396</v>
      </c>
      <c r="E94" s="22">
        <v>612.4</v>
      </c>
      <c r="F94" s="22">
        <f t="shared" si="12"/>
        <v>-7.4644907827138063</v>
      </c>
      <c r="G94" s="22">
        <v>370.53</v>
      </c>
      <c r="H94" s="22">
        <f t="shared" si="13"/>
        <v>9.9495548961424198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s="10" customFormat="1" ht="18.600000000000001" customHeight="1">
      <c r="A95" s="5">
        <v>42491</v>
      </c>
      <c r="B95" s="23">
        <f t="shared" si="11"/>
        <v>1825.3154136917262</v>
      </c>
      <c r="C95" s="15">
        <f t="shared" si="10"/>
        <v>0.73858215590702725</v>
      </c>
      <c r="D95" s="22">
        <f t="shared" si="14"/>
        <v>1303.8228000000001</v>
      </c>
      <c r="E95" s="22">
        <v>625</v>
      </c>
      <c r="F95" s="22">
        <f t="shared" si="12"/>
        <v>-2.114330462020364</v>
      </c>
      <c r="G95" s="22">
        <v>348.54</v>
      </c>
      <c r="H95" s="22">
        <f t="shared" si="13"/>
        <v>7.2430769230769299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s="10" customFormat="1" ht="18.600000000000001" customHeight="1">
      <c r="A96" s="5">
        <v>42461</v>
      </c>
      <c r="B96" s="23">
        <f t="shared" si="11"/>
        <v>1811.9328013439733</v>
      </c>
      <c r="C96" s="15">
        <f t="shared" si="10"/>
        <v>-7.5934173076692337</v>
      </c>
      <c r="D96" s="22">
        <f t="shared" si="14"/>
        <v>1294.2636000000002</v>
      </c>
      <c r="E96" s="22">
        <v>617</v>
      </c>
      <c r="F96" s="22">
        <f t="shared" si="12"/>
        <v>-2.2961203483768844</v>
      </c>
      <c r="G96" s="22">
        <v>349.48</v>
      </c>
      <c r="H96" s="22">
        <f t="shared" si="13"/>
        <v>15.339933993399345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s="10" customFormat="1" ht="18.600000000000001" customHeight="1">
      <c r="A97" s="5">
        <v>42430</v>
      </c>
      <c r="B97" s="23">
        <f t="shared" si="11"/>
        <v>1960.8265434691307</v>
      </c>
      <c r="C97" s="15">
        <f t="shared" si="10"/>
        <v>3.7688813022875411</v>
      </c>
      <c r="D97" s="22">
        <f t="shared" si="14"/>
        <v>1400.6184000000001</v>
      </c>
      <c r="E97" s="22">
        <v>688.8</v>
      </c>
      <c r="F97" s="22">
        <f t="shared" si="12"/>
        <v>12.493875551200384</v>
      </c>
      <c r="G97" s="22">
        <v>356.62</v>
      </c>
      <c r="H97" s="22">
        <f t="shared" si="13"/>
        <v>11.793103448275865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s="10" customFormat="1" ht="18.600000000000001" customHeight="1">
      <c r="A98" s="5">
        <v>42401</v>
      </c>
      <c r="B98" s="23">
        <f t="shared" si="11"/>
        <v>1889.6094078118438</v>
      </c>
      <c r="C98" s="15">
        <f t="shared" si="10"/>
        <v>5.4064387713218389</v>
      </c>
      <c r="D98" s="22">
        <f t="shared" si="14"/>
        <v>1349.748</v>
      </c>
      <c r="E98" s="22">
        <v>652.79999999999995</v>
      </c>
      <c r="F98" s="22">
        <f t="shared" si="12"/>
        <v>12.010981468771442</v>
      </c>
      <c r="G98" s="22">
        <v>354.9</v>
      </c>
      <c r="H98" s="22">
        <f t="shared" si="13"/>
        <v>16.36065573770491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s="10" customFormat="1" ht="18.600000000000001" customHeight="1">
      <c r="A99" s="5">
        <v>42370</v>
      </c>
      <c r="B99" s="23">
        <f t="shared" si="11"/>
        <v>1792.6887862242756</v>
      </c>
      <c r="C99" s="15">
        <f>(B99-B100)/B100*100</f>
        <v>-4.5118268735595848</v>
      </c>
      <c r="D99" s="22">
        <f t="shared" si="14"/>
        <v>1280.5176000000001</v>
      </c>
      <c r="E99" s="22">
        <v>603.20000000000005</v>
      </c>
      <c r="F99" s="22">
        <f t="shared" si="12"/>
        <v>-7.7957811066951983</v>
      </c>
      <c r="G99" s="22">
        <v>353.18</v>
      </c>
      <c r="H99" s="22">
        <f t="shared" si="13"/>
        <v>30.807407407407418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s="10" customFormat="1" ht="18.600000000000001" customHeight="1">
      <c r="A100" s="5">
        <v>42339</v>
      </c>
      <c r="B100" s="23">
        <f t="shared" si="11"/>
        <v>1877.3935321293575</v>
      </c>
      <c r="C100" s="15">
        <f t="shared" si="10"/>
        <v>-1.5515396687869836</v>
      </c>
      <c r="D100" s="22">
        <f t="shared" si="14"/>
        <v>1341.0222000000001</v>
      </c>
      <c r="E100" s="22">
        <v>649.70000000000005</v>
      </c>
      <c r="F100" s="22">
        <f t="shared" si="12"/>
        <v>12.133241284086992</v>
      </c>
      <c r="G100" s="22">
        <v>351.46</v>
      </c>
      <c r="H100" s="22">
        <f t="shared" si="13"/>
        <v>30.170370370370357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s="10" customFormat="1" ht="18.600000000000001" customHeight="1">
      <c r="A101" s="5">
        <v>42309</v>
      </c>
      <c r="B101" s="23">
        <f t="shared" si="11"/>
        <v>1906.9811003779926</v>
      </c>
      <c r="C101" s="15">
        <f t="shared" si="10"/>
        <v>2.7634765368615959</v>
      </c>
      <c r="D101" s="22">
        <f t="shared" si="14"/>
        <v>1362.1566000000003</v>
      </c>
      <c r="E101" s="22">
        <v>662.5</v>
      </c>
      <c r="F101" s="22">
        <f t="shared" si="12"/>
        <v>8.7848932676518832</v>
      </c>
      <c r="G101" s="22">
        <v>354.38</v>
      </c>
      <c r="H101" s="22">
        <f t="shared" si="13"/>
        <v>17.34437086092715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s="10" customFormat="1" ht="18.600000000000001" customHeight="1">
      <c r="A102" s="5">
        <v>42278</v>
      </c>
      <c r="B102" s="23">
        <f t="shared" si="11"/>
        <v>1855.6992860142798</v>
      </c>
      <c r="C102" s="15">
        <f t="shared" si="10"/>
        <v>-0.31697902072659989</v>
      </c>
      <c r="D102" s="22">
        <f t="shared" si="14"/>
        <v>1325.5260000000001</v>
      </c>
      <c r="E102" s="22">
        <v>650.6</v>
      </c>
      <c r="F102" s="22">
        <f t="shared" si="12"/>
        <v>10.702739492938562</v>
      </c>
      <c r="G102" s="22">
        <v>338.8</v>
      </c>
      <c r="H102" s="22">
        <f t="shared" si="13"/>
        <v>12.970990330110045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s="10" customFormat="1" ht="18.600000000000001" customHeight="1">
      <c r="A103" s="5">
        <v>42248</v>
      </c>
      <c r="B103" s="23">
        <f t="shared" si="11"/>
        <v>1861.6001679966403</v>
      </c>
      <c r="C103" s="15">
        <f t="shared" si="10"/>
        <v>-5.1055995033130248</v>
      </c>
      <c r="D103" s="22">
        <f t="shared" si="14"/>
        <v>1329.7410000000002</v>
      </c>
      <c r="E103" s="22">
        <v>654.70000000000005</v>
      </c>
      <c r="F103" s="22">
        <f t="shared" si="12"/>
        <v>6.3342536949813288</v>
      </c>
      <c r="G103" s="22">
        <v>337.8</v>
      </c>
      <c r="H103" s="22">
        <f t="shared" si="13"/>
        <v>116.2750496190537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s="10" customFormat="1" ht="18.600000000000001" customHeight="1">
      <c r="A104" s="5">
        <v>42217</v>
      </c>
      <c r="B104" s="23">
        <f t="shared" si="11"/>
        <v>1961.759764804704</v>
      </c>
      <c r="C104" s="15">
        <f t="shared" si="10"/>
        <v>9.4039703456087622</v>
      </c>
      <c r="D104" s="22">
        <f t="shared" si="14"/>
        <v>1401.2850000000001</v>
      </c>
      <c r="E104" s="22">
        <v>711.9</v>
      </c>
      <c r="F104" s="22">
        <f t="shared" si="12"/>
        <v>14.269662921348303</v>
      </c>
      <c r="G104" s="22">
        <v>333.5</v>
      </c>
      <c r="H104" s="22">
        <f t="shared" si="13"/>
        <v>115.10577915376676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s="10" customFormat="1" ht="18.600000000000001" customHeight="1">
      <c r="A105" s="5">
        <v>42186</v>
      </c>
      <c r="B105" s="23">
        <f t="shared" si="11"/>
        <v>1793.1339773204536</v>
      </c>
      <c r="C105" s="15">
        <f t="shared" si="10"/>
        <v>-4.2916900177094206</v>
      </c>
      <c r="D105" s="22">
        <f t="shared" si="14"/>
        <v>1280.8356000000001</v>
      </c>
      <c r="E105" s="22">
        <v>635.79999999999995</v>
      </c>
      <c r="F105" s="22">
        <f t="shared" si="12"/>
        <v>7.1958456973293616</v>
      </c>
      <c r="G105" s="22">
        <v>320.08</v>
      </c>
      <c r="H105" s="22">
        <f t="shared" si="13"/>
        <v>86.831660051365873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s="10" customFormat="1" ht="18.600000000000001" customHeight="1">
      <c r="A106" s="5">
        <v>42156</v>
      </c>
      <c r="B106" s="23">
        <f t="shared" si="11"/>
        <v>1873.540529189416</v>
      </c>
      <c r="C106" s="15">
        <f t="shared" si="10"/>
        <v>3.6635101376866173</v>
      </c>
      <c r="D106" s="22">
        <f t="shared" si="14"/>
        <v>1338.27</v>
      </c>
      <c r="E106" s="22">
        <v>661.8</v>
      </c>
      <c r="F106" s="22">
        <f t="shared" si="12"/>
        <v>16.450528760711581</v>
      </c>
      <c r="G106" s="22">
        <v>337</v>
      </c>
      <c r="H106" s="22">
        <f t="shared" si="13"/>
        <v>63.069776444401441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s="10" customFormat="1" ht="18.600000000000001" customHeight="1">
      <c r="A107" s="5">
        <v>42125</v>
      </c>
      <c r="B107" s="23">
        <f t="shared" si="11"/>
        <v>1807.3288534229316</v>
      </c>
      <c r="C107" s="15">
        <f t="shared" si="10"/>
        <v>3.0730906956969601</v>
      </c>
      <c r="D107" s="22">
        <f t="shared" si="14"/>
        <v>1290.9750000000001</v>
      </c>
      <c r="E107" s="22">
        <v>638.5</v>
      </c>
      <c r="F107" s="22">
        <f t="shared" si="12"/>
        <v>4.4153720359771054</v>
      </c>
      <c r="G107" s="22">
        <v>325</v>
      </c>
      <c r="H107" s="22">
        <f t="shared" si="13"/>
        <v>45.648471811418844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s="10" customFormat="1" ht="18.600000000000001" customHeight="1">
      <c r="A108" s="5">
        <v>42095</v>
      </c>
      <c r="B108" s="23">
        <f t="shared" si="11"/>
        <v>1753.4439311213775</v>
      </c>
      <c r="C108" s="15">
        <f t="shared" si="10"/>
        <v>0.3847124875269064</v>
      </c>
      <c r="D108" s="22">
        <f t="shared" si="14"/>
        <v>1252.4850000000001</v>
      </c>
      <c r="E108" s="22">
        <v>631.5</v>
      </c>
      <c r="F108" s="22">
        <f t="shared" si="12"/>
        <v>5.8853118712273611</v>
      </c>
      <c r="G108" s="22">
        <v>303</v>
      </c>
      <c r="H108" s="22">
        <f t="shared" si="13"/>
        <v>59.65013962800991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s="10" customFormat="1" ht="18.600000000000001" customHeight="1">
      <c r="A109" s="5">
        <v>42064</v>
      </c>
      <c r="B109" s="23">
        <f t="shared" si="11"/>
        <v>1746.7240655186895</v>
      </c>
      <c r="C109" s="15">
        <f t="shared" si="10"/>
        <v>4.9021338848812013</v>
      </c>
      <c r="D109" s="22">
        <f t="shared" si="14"/>
        <v>1247.6849999999999</v>
      </c>
      <c r="E109" s="22">
        <v>612.29999999999995</v>
      </c>
      <c r="F109" s="22">
        <f t="shared" si="12"/>
        <v>6.1178509532062275</v>
      </c>
      <c r="G109" s="22">
        <v>319</v>
      </c>
      <c r="H109" s="22">
        <f t="shared" si="13"/>
        <v>60.092341664157402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s="10" customFormat="1" ht="18.600000000000001" customHeight="1">
      <c r="A110" s="5">
        <v>42036</v>
      </c>
      <c r="B110" s="23">
        <f t="shared" si="11"/>
        <v>1665.0986980260393</v>
      </c>
      <c r="C110" s="15">
        <f t="shared" si="10"/>
        <v>-4.0489847285752516</v>
      </c>
      <c r="D110" s="22">
        <f t="shared" si="14"/>
        <v>1189.3799999999999</v>
      </c>
      <c r="E110" s="22">
        <v>582.79999999999995</v>
      </c>
      <c r="F110" s="22">
        <f t="shared" si="12"/>
        <v>-5.5735580038885457</v>
      </c>
      <c r="G110" s="22">
        <v>305</v>
      </c>
      <c r="H110" s="22">
        <f t="shared" si="13"/>
        <v>58.482722785138996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 s="10" customFormat="1" ht="18.600000000000001" customHeight="1">
      <c r="A111" s="5">
        <v>42005</v>
      </c>
      <c r="B111" s="23">
        <f t="shared" si="11"/>
        <v>1735.3632927341455</v>
      </c>
      <c r="C111" s="15">
        <f>(B111-B112)/B112*100</f>
        <v>8.8688641214133312</v>
      </c>
      <c r="D111" s="22">
        <f t="shared" si="14"/>
        <v>1239.5700000000002</v>
      </c>
      <c r="E111" s="22">
        <v>654.20000000000005</v>
      </c>
      <c r="F111" s="22">
        <f t="shared" si="12"/>
        <v>3.2023978545512088</v>
      </c>
      <c r="G111" s="22">
        <v>270</v>
      </c>
      <c r="H111" s="22">
        <f t="shared" si="13"/>
        <v>24.04097946432675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 s="10" customFormat="1" ht="18.600000000000001" customHeight="1">
      <c r="A112" s="5">
        <v>41974</v>
      </c>
      <c r="B112" s="23">
        <f t="shared" si="11"/>
        <v>1593.9941201175977</v>
      </c>
      <c r="C112" s="15">
        <f t="shared" si="10"/>
        <v>-6.7333448013171902</v>
      </c>
      <c r="D112" s="22">
        <f t="shared" si="14"/>
        <v>1138.5900000000001</v>
      </c>
      <c r="E112" s="22">
        <v>579.4</v>
      </c>
      <c r="F112" s="22">
        <f t="shared" si="12"/>
        <v>-0.14304672285129216</v>
      </c>
      <c r="G112" s="22">
        <v>270</v>
      </c>
      <c r="H112" s="22">
        <f t="shared" si="13"/>
        <v>3.8461538461538547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s="10" customFormat="1" ht="18.600000000000001" customHeight="1">
      <c r="A113" s="5">
        <v>41944</v>
      </c>
      <c r="B113" s="23">
        <f t="shared" si="11"/>
        <v>1709.071818563629</v>
      </c>
      <c r="C113" s="15">
        <f t="shared" si="10"/>
        <v>2.6509695500490684</v>
      </c>
      <c r="D113" s="22">
        <f t="shared" si="14"/>
        <v>1220.7900000000002</v>
      </c>
      <c r="E113" s="22">
        <v>609</v>
      </c>
      <c r="F113" s="22">
        <f t="shared" si="12"/>
        <v>-2.1215043394407052</v>
      </c>
      <c r="G113" s="22">
        <v>302</v>
      </c>
      <c r="H113" s="22">
        <f t="shared" si="13"/>
        <v>3.4246575342465668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s="10" customFormat="1" ht="18.600000000000001" customHeight="1">
      <c r="A114" s="5">
        <v>41913</v>
      </c>
      <c r="B114" s="23">
        <f t="shared" si="11"/>
        <v>1664.9349013019742</v>
      </c>
      <c r="C114" s="15">
        <f t="shared" si="10"/>
        <v>14.642587985838762</v>
      </c>
      <c r="D114" s="22">
        <f t="shared" si="14"/>
        <v>1189.2630000000001</v>
      </c>
      <c r="E114" s="22">
        <v>587.70000000000005</v>
      </c>
      <c r="F114" s="22">
        <f t="shared" si="12"/>
        <v>-4.5011374715631991</v>
      </c>
      <c r="G114" s="22">
        <v>299.89999999999998</v>
      </c>
      <c r="H114" s="22">
        <f t="shared" si="13"/>
        <v>3.4494653328734026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s="10" customFormat="1" ht="18.600000000000001" customHeight="1">
      <c r="A115" s="5">
        <v>41883</v>
      </c>
      <c r="B115" s="23">
        <f t="shared" si="11"/>
        <v>1452.2830743385132</v>
      </c>
      <c r="C115" s="15">
        <f t="shared" si="10"/>
        <v>-0.79726285518217788</v>
      </c>
      <c r="D115" s="22">
        <f t="shared" si="14"/>
        <v>1037.3658</v>
      </c>
      <c r="E115" s="22">
        <v>615.70000000000005</v>
      </c>
      <c r="F115" s="22">
        <f t="shared" si="12"/>
        <v>-8.2414307004470828</v>
      </c>
      <c r="G115" s="22">
        <v>156.19</v>
      </c>
      <c r="H115" s="22">
        <f t="shared" si="13"/>
        <v>6.8404131609549168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s="10" customFormat="1" ht="18.600000000000001" customHeight="1">
      <c r="A116" s="5">
        <v>41852</v>
      </c>
      <c r="B116" s="23">
        <f t="shared" si="11"/>
        <v>1463.9546409071818</v>
      </c>
      <c r="C116" s="15">
        <f t="shared" si="10"/>
        <v>1.8355474739164497</v>
      </c>
      <c r="D116" s="22">
        <f t="shared" si="14"/>
        <v>1045.7028</v>
      </c>
      <c r="E116" s="22">
        <v>623</v>
      </c>
      <c r="F116" s="22">
        <f t="shared" si="12"/>
        <v>-10.398389184524659</v>
      </c>
      <c r="G116" s="22">
        <v>155.04</v>
      </c>
      <c r="H116" s="22">
        <f t="shared" si="13"/>
        <v>6.8946497517926142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s="10" customFormat="1" ht="18.600000000000001" customHeight="1">
      <c r="A117" s="5">
        <v>41821</v>
      </c>
      <c r="B117" s="23">
        <f t="shared" si="11"/>
        <v>1437.567408651827</v>
      </c>
      <c r="C117" s="15">
        <f t="shared" si="10"/>
        <v>-1.2649208944878085</v>
      </c>
      <c r="D117" s="22">
        <f t="shared" si="14"/>
        <v>1026.8544000000002</v>
      </c>
      <c r="E117" s="22">
        <v>593.12</v>
      </c>
      <c r="F117" s="22">
        <f t="shared" si="12"/>
        <v>-12.389955686853771</v>
      </c>
      <c r="G117" s="22">
        <v>171.32</v>
      </c>
      <c r="H117" s="22">
        <f t="shared" si="13"/>
        <v>6.1988594098685734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s="10" customFormat="1" ht="18.600000000000001" customHeight="1">
      <c r="A118" s="5">
        <v>41791</v>
      </c>
      <c r="B118" s="23">
        <f t="shared" si="11"/>
        <v>1455.9844603107938</v>
      </c>
      <c r="C118" s="15">
        <f t="shared" si="10"/>
        <v>-7.1477777545649479</v>
      </c>
      <c r="D118" s="22">
        <f t="shared" si="14"/>
        <v>1040.0097000000001</v>
      </c>
      <c r="E118" s="22">
        <v>568.30999999999995</v>
      </c>
      <c r="F118" s="22">
        <f t="shared" si="12"/>
        <v>-11.889922480620163</v>
      </c>
      <c r="G118" s="22">
        <v>206.66</v>
      </c>
      <c r="H118" s="22">
        <f t="shared" si="13"/>
        <v>5.0849181328180615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s="10" customFormat="1" ht="18.600000000000001" customHeight="1">
      <c r="A119" s="5">
        <v>41760</v>
      </c>
      <c r="B119" s="23">
        <f t="shared" si="11"/>
        <v>1568.0663586728267</v>
      </c>
      <c r="C119" s="15">
        <f t="shared" si="10"/>
        <v>6.1010959181284221</v>
      </c>
      <c r="D119" s="22">
        <f t="shared" si="14"/>
        <v>1120.0698000000002</v>
      </c>
      <c r="E119" s="22">
        <v>611.5</v>
      </c>
      <c r="F119" s="22">
        <f t="shared" si="12"/>
        <v>-13.163873899460388</v>
      </c>
      <c r="G119" s="22">
        <v>223.14</v>
      </c>
      <c r="H119" s="22">
        <f t="shared" si="13"/>
        <v>4.6917519001595132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 s="10" customFormat="1" ht="18.600000000000001" customHeight="1">
      <c r="A120" s="5">
        <v>41730</v>
      </c>
      <c r="B120" s="23">
        <f t="shared" si="11"/>
        <v>1477.8983620327592</v>
      </c>
      <c r="C120" s="15">
        <f t="shared" si="10"/>
        <v>1.3138149810379152</v>
      </c>
      <c r="D120" s="22">
        <f t="shared" si="14"/>
        <v>1055.6628000000001</v>
      </c>
      <c r="E120" s="22">
        <v>596.4</v>
      </c>
      <c r="F120" s="22">
        <f t="shared" si="12"/>
        <v>-11.709844559585491</v>
      </c>
      <c r="G120" s="22">
        <v>189.79</v>
      </c>
      <c r="H120" s="22">
        <f t="shared" si="13"/>
        <v>5.5620446075977492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 s="10" customFormat="1" ht="18.600000000000001" customHeight="1">
      <c r="A121" s="5">
        <v>41699</v>
      </c>
      <c r="B121" s="23">
        <f t="shared" si="11"/>
        <v>1458.733305333893</v>
      </c>
      <c r="C121" s="15">
        <f t="shared" si="10"/>
        <v>-4.1646938065990335</v>
      </c>
      <c r="D121" s="22">
        <f t="shared" si="14"/>
        <v>1041.9731999999999</v>
      </c>
      <c r="E121" s="22">
        <v>577</v>
      </c>
      <c r="F121" s="22">
        <f t="shared" si="12"/>
        <v>-20.817894881295462</v>
      </c>
      <c r="G121" s="22">
        <v>199.26</v>
      </c>
      <c r="H121" s="22">
        <f t="shared" si="13"/>
        <v>5.2837366585649415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 s="10" customFormat="1" ht="18.600000000000001" customHeight="1">
      <c r="A122" s="5">
        <v>41671</v>
      </c>
      <c r="B122" s="23">
        <f t="shared" si="11"/>
        <v>1522.1251574968501</v>
      </c>
      <c r="C122" s="15">
        <f t="shared" si="10"/>
        <v>-4.8846048261842023</v>
      </c>
      <c r="D122" s="22">
        <f t="shared" si="14"/>
        <v>1087.2540000000001</v>
      </c>
      <c r="E122" s="22">
        <v>617.20000000000005</v>
      </c>
      <c r="F122" s="22">
        <f t="shared" si="12"/>
        <v>-18.164942985945377</v>
      </c>
      <c r="G122" s="22">
        <v>192.45</v>
      </c>
      <c r="H122" s="22">
        <f t="shared" si="13"/>
        <v>5.4809536859413477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s="10" customFormat="1" ht="18.600000000000001" customHeight="1">
      <c r="A123" s="5">
        <v>41640</v>
      </c>
      <c r="B123" s="23">
        <f t="shared" si="11"/>
        <v>1600.2931541369173</v>
      </c>
      <c r="C123" s="15">
        <f>(B123-B124)/B124*100</f>
        <v>1.4717039921065993</v>
      </c>
      <c r="D123" s="22">
        <f t="shared" si="14"/>
        <v>1143.0894000000001</v>
      </c>
      <c r="E123" s="22">
        <v>633.9</v>
      </c>
      <c r="F123" s="22">
        <f t="shared" si="12"/>
        <v>9.4062823610631785</v>
      </c>
      <c r="G123" s="22">
        <v>217.67</v>
      </c>
      <c r="H123" s="22">
        <f t="shared" si="13"/>
        <v>4.8153320171425928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 s="10" customFormat="1" ht="18.600000000000001" customHeight="1">
      <c r="A124" s="5">
        <v>41609</v>
      </c>
      <c r="B124" s="23">
        <f t="shared" si="11"/>
        <v>1577.0831583368333</v>
      </c>
      <c r="C124" s="15">
        <f t="shared" si="10"/>
        <v>-8.070727348397698</v>
      </c>
      <c r="D124" s="22">
        <f t="shared" si="14"/>
        <v>1126.5105000000001</v>
      </c>
      <c r="E124" s="22">
        <v>580.23</v>
      </c>
      <c r="F124" s="22">
        <f t="shared" si="12"/>
        <v>3.0237926136363669</v>
      </c>
      <c r="G124" s="22">
        <f t="shared" ref="G124:G159" si="15">G112-10</f>
        <v>260</v>
      </c>
      <c r="H124" s="22">
        <f t="shared" si="13"/>
        <v>4.0000000000000036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s="10" customFormat="1" ht="18.600000000000001" customHeight="1">
      <c r="A125" s="5">
        <v>41579</v>
      </c>
      <c r="B125" s="23">
        <f t="shared" si="11"/>
        <v>1715.5396892062163</v>
      </c>
      <c r="C125" s="15">
        <f t="shared" si="10"/>
        <v>0.98495374376371891</v>
      </c>
      <c r="D125" s="22">
        <f t="shared" si="14"/>
        <v>1225.4100000000003</v>
      </c>
      <c r="E125" s="22">
        <v>622.20000000000005</v>
      </c>
      <c r="F125" s="22">
        <f t="shared" si="12"/>
        <v>-3.2649253731343308</v>
      </c>
      <c r="G125" s="22">
        <f t="shared" si="15"/>
        <v>292</v>
      </c>
      <c r="H125" s="22">
        <f t="shared" si="13"/>
        <v>3.5460992907801359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 s="10" customFormat="1" ht="18.600000000000001" customHeight="1">
      <c r="A126" s="5">
        <v>41548</v>
      </c>
      <c r="B126" s="23">
        <f t="shared" si="11"/>
        <v>1698.8072238555228</v>
      </c>
      <c r="C126" s="15">
        <f t="shared" si="10"/>
        <v>10.43274754172837</v>
      </c>
      <c r="D126" s="22">
        <f t="shared" si="14"/>
        <v>1213.4580000000001</v>
      </c>
      <c r="E126" s="22">
        <v>615.4</v>
      </c>
      <c r="F126" s="22">
        <f t="shared" si="12"/>
        <v>0.75311067452521474</v>
      </c>
      <c r="G126" s="22">
        <f t="shared" si="15"/>
        <v>289.89999999999998</v>
      </c>
      <c r="H126" s="22">
        <f t="shared" si="13"/>
        <v>3.5727045373347588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 s="10" customFormat="1" ht="18.600000000000001" customHeight="1">
      <c r="A127" s="5">
        <v>41518</v>
      </c>
      <c r="B127" s="23">
        <f t="shared" si="11"/>
        <v>1538.3183536329273</v>
      </c>
      <c r="C127" s="15">
        <f t="shared" si="10"/>
        <v>-2.7684969522376512</v>
      </c>
      <c r="D127" s="22">
        <f t="shared" si="14"/>
        <v>1098.8208</v>
      </c>
      <c r="E127" s="22">
        <v>671</v>
      </c>
      <c r="F127" s="22">
        <f t="shared" si="12"/>
        <v>6.3559993659850988</v>
      </c>
      <c r="G127" s="22">
        <f t="shared" si="15"/>
        <v>146.19</v>
      </c>
      <c r="H127" s="22">
        <f t="shared" si="13"/>
        <v>7.3426830163741741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s="10" customFormat="1" ht="18.600000000000001" customHeight="1">
      <c r="A128" s="5">
        <v>41487</v>
      </c>
      <c r="B128" s="23">
        <f t="shared" si="11"/>
        <v>1582.1192776144476</v>
      </c>
      <c r="C128" s="15">
        <f t="shared" si="10"/>
        <v>0.28533336456968805</v>
      </c>
      <c r="D128" s="22">
        <f t="shared" si="14"/>
        <v>1130.1078</v>
      </c>
      <c r="E128" s="22">
        <v>695.3</v>
      </c>
      <c r="F128" s="22">
        <f t="shared" si="12"/>
        <v>2.2199353131431732</v>
      </c>
      <c r="G128" s="22">
        <f t="shared" si="15"/>
        <v>145.04</v>
      </c>
      <c r="H128" s="22">
        <f t="shared" si="13"/>
        <v>7.4052132701421858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 s="10" customFormat="1" ht="18.600000000000001" customHeight="1">
      <c r="A129" s="5">
        <v>41456</v>
      </c>
      <c r="B129" s="23">
        <f t="shared" si="11"/>
        <v>1577.6178076438468</v>
      </c>
      <c r="C129" s="15">
        <f t="shared" si="10"/>
        <v>-0.30511141237709194</v>
      </c>
      <c r="D129" s="22">
        <f t="shared" si="14"/>
        <v>1126.8924</v>
      </c>
      <c r="E129" s="22">
        <v>677</v>
      </c>
      <c r="F129" s="22">
        <f t="shared" si="12"/>
        <v>-4.9023739289225983</v>
      </c>
      <c r="G129" s="22">
        <f t="shared" si="15"/>
        <v>161.32</v>
      </c>
      <c r="H129" s="22">
        <f t="shared" si="13"/>
        <v>6.6085117631509371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s="10" customFormat="1" ht="18.600000000000001" customHeight="1">
      <c r="A130" s="5">
        <v>41426</v>
      </c>
      <c r="B130" s="23">
        <f t="shared" si="11"/>
        <v>1582.4460310793784</v>
      </c>
      <c r="C130" s="15">
        <f t="shared" si="10"/>
        <v>-8.2526281340126815</v>
      </c>
      <c r="D130" s="22">
        <f t="shared" si="14"/>
        <v>1130.3412000000001</v>
      </c>
      <c r="E130" s="22">
        <v>645</v>
      </c>
      <c r="F130" s="22">
        <f t="shared" si="12"/>
        <v>1.4629542236904047</v>
      </c>
      <c r="G130" s="22">
        <f t="shared" si="15"/>
        <v>196.66</v>
      </c>
      <c r="H130" s="22">
        <f t="shared" si="13"/>
        <v>5.3573341905068128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s="10" customFormat="1" ht="18.600000000000001" customHeight="1">
      <c r="A131" s="5">
        <v>41395</v>
      </c>
      <c r="B131" s="23">
        <f t="shared" si="11"/>
        <v>1724.7862242755145</v>
      </c>
      <c r="C131" s="15">
        <f t="shared" si="10"/>
        <v>7.2018410650862297</v>
      </c>
      <c r="D131" s="22">
        <f t="shared" si="14"/>
        <v>1232.0148000000002</v>
      </c>
      <c r="E131" s="22">
        <v>704.2</v>
      </c>
      <c r="F131" s="22">
        <f t="shared" si="12"/>
        <v>2.5334886429819514</v>
      </c>
      <c r="G131" s="22">
        <f t="shared" si="15"/>
        <v>213.14</v>
      </c>
      <c r="H131" s="22">
        <f t="shared" si="13"/>
        <v>4.9227133996258665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 s="10" customFormat="1" ht="18.600000000000001" customHeight="1">
      <c r="A132" s="5">
        <v>41365</v>
      </c>
      <c r="B132" s="23">
        <f t="shared" si="11"/>
        <v>1608.9147417051659</v>
      </c>
      <c r="C132" s="15">
        <f t="shared" ref="C132:C158" si="16">(B132-B133)/B133*100</f>
        <v>-6.835487490679486</v>
      </c>
      <c r="D132" s="22">
        <f t="shared" si="14"/>
        <v>1149.2478000000001</v>
      </c>
      <c r="E132" s="22">
        <v>675.5</v>
      </c>
      <c r="F132" s="22">
        <f t="shared" si="12"/>
        <v>4.4372294372294396</v>
      </c>
      <c r="G132" s="22">
        <f t="shared" si="15"/>
        <v>179.79</v>
      </c>
      <c r="H132" s="22">
        <f t="shared" si="13"/>
        <v>5.8896283644501946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 s="10" customFormat="1" ht="18.600000000000001" customHeight="1">
      <c r="A133" s="5">
        <v>41334</v>
      </c>
      <c r="B133" s="23">
        <f t="shared" si="11"/>
        <v>1726.9609407811845</v>
      </c>
      <c r="C133" s="15">
        <f t="shared" si="16"/>
        <v>-2.0203112936892973</v>
      </c>
      <c r="D133" s="22">
        <f t="shared" si="14"/>
        <v>1233.5682000000002</v>
      </c>
      <c r="E133" s="22">
        <v>728.7</v>
      </c>
      <c r="F133" s="22">
        <f t="shared" si="12"/>
        <v>15.556612749762145</v>
      </c>
      <c r="G133" s="22">
        <f t="shared" si="15"/>
        <v>189.26</v>
      </c>
      <c r="H133" s="22">
        <f t="shared" si="13"/>
        <v>5.5784893450853579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s="10" customFormat="1" ht="18.600000000000001" customHeight="1">
      <c r="A134" s="5">
        <v>41306</v>
      </c>
      <c r="B134" s="23">
        <f t="shared" si="11"/>
        <v>1762.5703485930283</v>
      </c>
      <c r="C134" s="15">
        <f t="shared" si="16"/>
        <v>19.188378005639255</v>
      </c>
      <c r="D134" s="22">
        <f t="shared" si="14"/>
        <v>1259.0040000000001</v>
      </c>
      <c r="E134" s="22">
        <v>754.2</v>
      </c>
      <c r="F134" s="22">
        <f t="shared" si="12"/>
        <v>18.977756743965934</v>
      </c>
      <c r="G134" s="22">
        <f t="shared" si="15"/>
        <v>182.45</v>
      </c>
      <c r="H134" s="22">
        <f t="shared" si="13"/>
        <v>5.798782255726298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 s="10" customFormat="1" ht="18.600000000000001" customHeight="1">
      <c r="A135" s="5">
        <v>41275</v>
      </c>
      <c r="B135" s="23">
        <f t="shared" si="11"/>
        <v>1478.810583788324</v>
      </c>
      <c r="C135" s="15">
        <f>(B135-B136)/B136*100</f>
        <v>-3.1188641866608244</v>
      </c>
      <c r="D135" s="22">
        <f t="shared" si="14"/>
        <v>1056.3144</v>
      </c>
      <c r="E135" s="22">
        <v>579.4</v>
      </c>
      <c r="F135" s="22">
        <f t="shared" si="12"/>
        <v>-0.14304672285129216</v>
      </c>
      <c r="G135" s="22">
        <f t="shared" si="15"/>
        <v>207.67</v>
      </c>
      <c r="H135" s="22">
        <f t="shared" si="13"/>
        <v>5.0589366115242562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s="10" customFormat="1" ht="18.600000000000001" customHeight="1">
      <c r="A136" s="5">
        <v>41244</v>
      </c>
      <c r="B136" s="23">
        <f t="shared" si="11"/>
        <v>1526.4174716505672</v>
      </c>
      <c r="C136" s="15">
        <f t="shared" si="16"/>
        <v>-12.110659702070027</v>
      </c>
      <c r="D136" s="22">
        <f t="shared" si="14"/>
        <v>1090.3200000000002</v>
      </c>
      <c r="E136" s="22">
        <v>563.20000000000005</v>
      </c>
      <c r="F136" s="22">
        <f t="shared" si="12"/>
        <v>9.7492059161681475</v>
      </c>
      <c r="G136" s="22">
        <f t="shared" si="15"/>
        <v>250</v>
      </c>
      <c r="H136" s="22">
        <f t="shared" si="13"/>
        <v>4.1666666666666741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 s="10" customFormat="1" ht="18.600000000000001" customHeight="1">
      <c r="A137" s="5">
        <v>41214</v>
      </c>
      <c r="B137" s="23">
        <f t="shared" si="11"/>
        <v>1736.7492650146999</v>
      </c>
      <c r="C137" s="15">
        <f t="shared" si="16"/>
        <v>3.8953207911239849</v>
      </c>
      <c r="D137" s="22">
        <f t="shared" si="14"/>
        <v>1240.5600000000002</v>
      </c>
      <c r="E137" s="22">
        <v>643.20000000000005</v>
      </c>
      <c r="F137" s="22">
        <f t="shared" si="12"/>
        <v>26.913970007892662</v>
      </c>
      <c r="G137" s="22">
        <f t="shared" si="15"/>
        <v>282</v>
      </c>
      <c r="H137" s="22">
        <f t="shared" si="13"/>
        <v>3.6764705882353033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 s="10" customFormat="1" ht="18.600000000000001" customHeight="1">
      <c r="A138" s="5">
        <v>41183</v>
      </c>
      <c r="B138" s="23">
        <f t="shared" ref="B138:B159" si="17">D138/0.7143</f>
        <v>1671.6337673246535</v>
      </c>
      <c r="C138" s="15">
        <f t="shared" si="16"/>
        <v>15.760003676250337</v>
      </c>
      <c r="D138" s="22">
        <f t="shared" si="14"/>
        <v>1194.048</v>
      </c>
      <c r="E138" s="22">
        <v>610.79999999999995</v>
      </c>
      <c r="F138" s="22">
        <f t="shared" ref="F138:F147" si="18">(E138/E150-1)*100</f>
        <v>22.135572885422896</v>
      </c>
      <c r="G138" s="22">
        <f t="shared" si="15"/>
        <v>279.89999999999998</v>
      </c>
      <c r="H138" s="22">
        <f t="shared" ref="H138:H147" si="19">(G138/G150-1)*100</f>
        <v>3.7050759540570688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 s="10" customFormat="1" ht="18.600000000000001" customHeight="1">
      <c r="A139" s="5">
        <v>41153</v>
      </c>
      <c r="B139" s="23">
        <f t="shared" si="17"/>
        <v>1444.0512389752203</v>
      </c>
      <c r="C139" s="15">
        <f t="shared" si="16"/>
        <v>-5.9312036192954878</v>
      </c>
      <c r="D139" s="22">
        <f t="shared" si="14"/>
        <v>1031.4857999999999</v>
      </c>
      <c r="E139" s="22">
        <v>630.9</v>
      </c>
      <c r="F139" s="22">
        <f t="shared" si="18"/>
        <v>17.749160134378506</v>
      </c>
      <c r="G139" s="22">
        <f t="shared" si="15"/>
        <v>136.19</v>
      </c>
      <c r="H139" s="22">
        <f t="shared" si="19"/>
        <v>7.9245582058800279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 s="10" customFormat="1" ht="18.600000000000001" customHeight="1">
      <c r="A140" s="5">
        <v>41122</v>
      </c>
      <c r="B140" s="23">
        <f t="shared" si="17"/>
        <v>1535.1012179756406</v>
      </c>
      <c r="C140" s="15">
        <f t="shared" si="16"/>
        <v>-5.5379212778967526</v>
      </c>
      <c r="D140" s="22">
        <f t="shared" si="14"/>
        <v>1096.5228000000002</v>
      </c>
      <c r="E140" s="22">
        <v>680.2</v>
      </c>
      <c r="F140" s="22">
        <f t="shared" si="18"/>
        <v>23.762736535662299</v>
      </c>
      <c r="G140" s="22">
        <f t="shared" si="15"/>
        <v>135.04</v>
      </c>
      <c r="H140" s="22">
        <f t="shared" si="19"/>
        <v>7.9974408189379398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 s="10" customFormat="1" ht="18.600000000000001" customHeight="1">
      <c r="A141" s="5">
        <v>41091</v>
      </c>
      <c r="B141" s="23">
        <f t="shared" si="17"/>
        <v>1625.0978580428393</v>
      </c>
      <c r="C141" s="15">
        <f t="shared" si="16"/>
        <v>5.0897974282133918</v>
      </c>
      <c r="D141" s="22">
        <f t="shared" ref="D141:D159" si="20">(E141*1.35+G141*2.2*0.6)</f>
        <v>1160.8074000000001</v>
      </c>
      <c r="E141" s="22">
        <v>711.9</v>
      </c>
      <c r="F141" s="22">
        <f t="shared" si="18"/>
        <v>37.299903567984558</v>
      </c>
      <c r="G141" s="22">
        <f t="shared" si="15"/>
        <v>151.32</v>
      </c>
      <c r="H141" s="22">
        <f t="shared" si="19"/>
        <v>7.0761392584206106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 s="10" customFormat="1" ht="18.600000000000001" customHeight="1">
      <c r="A142" s="5">
        <v>41061</v>
      </c>
      <c r="B142" s="23">
        <f t="shared" si="17"/>
        <v>1546.389752204956</v>
      </c>
      <c r="C142" s="15">
        <f t="shared" si="16"/>
        <v>-7.5911250230899343</v>
      </c>
      <c r="D142" s="22">
        <f t="shared" si="20"/>
        <v>1104.5862000000002</v>
      </c>
      <c r="E142" s="22">
        <v>635.70000000000005</v>
      </c>
      <c r="F142" s="22">
        <f t="shared" si="18"/>
        <v>18.46813268729035</v>
      </c>
      <c r="G142" s="22">
        <f t="shared" si="15"/>
        <v>186.66</v>
      </c>
      <c r="H142" s="22">
        <f t="shared" si="19"/>
        <v>5.6605909656968212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 s="10" customFormat="1" ht="18.600000000000001" customHeight="1">
      <c r="A143" s="5">
        <v>41030</v>
      </c>
      <c r="B143" s="23">
        <f t="shared" si="17"/>
        <v>1673.4212515749682</v>
      </c>
      <c r="C143" s="15">
        <f t="shared" si="16"/>
        <v>8.9329946118792254</v>
      </c>
      <c r="D143" s="22">
        <f t="shared" si="20"/>
        <v>1195.3247999999999</v>
      </c>
      <c r="E143" s="22">
        <v>686.8</v>
      </c>
      <c r="F143" s="22">
        <f t="shared" si="18"/>
        <v>14.352314352314345</v>
      </c>
      <c r="G143" s="22">
        <f t="shared" si="15"/>
        <v>203.14</v>
      </c>
      <c r="H143" s="22">
        <f t="shared" si="19"/>
        <v>5.1775913844879451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 s="10" customFormat="1" ht="18.600000000000001" customHeight="1">
      <c r="A144" s="5">
        <v>41000</v>
      </c>
      <c r="B144" s="23">
        <f t="shared" si="17"/>
        <v>1536.1931961360772</v>
      </c>
      <c r="C144" s="15">
        <f t="shared" si="16"/>
        <v>0.86122934753715408</v>
      </c>
      <c r="D144" s="22">
        <f t="shared" si="20"/>
        <v>1097.3027999999999</v>
      </c>
      <c r="E144" s="22">
        <v>646.79999999999995</v>
      </c>
      <c r="F144" s="22">
        <f t="shared" si="18"/>
        <v>16.080402010050232</v>
      </c>
      <c r="G144" s="22">
        <f t="shared" si="15"/>
        <v>169.79</v>
      </c>
      <c r="H144" s="22">
        <f t="shared" si="19"/>
        <v>6.2582139057512975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 s="10" customFormat="1" ht="18.600000000000001" customHeight="1">
      <c r="A145" s="5">
        <v>40969</v>
      </c>
      <c r="B145" s="23">
        <f t="shared" si="17"/>
        <v>1523.0760184796302</v>
      </c>
      <c r="C145" s="15">
        <f t="shared" si="16"/>
        <v>0.41851616994292662</v>
      </c>
      <c r="D145" s="22">
        <f t="shared" si="20"/>
        <v>1087.9331999999999</v>
      </c>
      <c r="E145" s="22">
        <v>630.6</v>
      </c>
      <c r="F145" s="22">
        <f t="shared" si="18"/>
        <v>20.665901262916186</v>
      </c>
      <c r="G145" s="22">
        <f t="shared" si="15"/>
        <v>179.26</v>
      </c>
      <c r="H145" s="22">
        <f t="shared" si="19"/>
        <v>5.9080704241994519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 s="10" customFormat="1" ht="18.600000000000001" customHeight="1">
      <c r="A146" s="5">
        <v>40940</v>
      </c>
      <c r="B146" s="23">
        <f t="shared" si="17"/>
        <v>1516.7282654346911</v>
      </c>
      <c r="C146" s="15">
        <f t="shared" si="16"/>
        <v>3.7505067107027399</v>
      </c>
      <c r="D146" s="22">
        <f t="shared" si="20"/>
        <v>1083.3989999999999</v>
      </c>
      <c r="E146" s="22">
        <v>633.9</v>
      </c>
      <c r="F146" s="22">
        <f t="shared" si="18"/>
        <v>15.801972963098287</v>
      </c>
      <c r="G146" s="22">
        <f t="shared" si="15"/>
        <v>172.45</v>
      </c>
      <c r="H146" s="22">
        <f t="shared" si="19"/>
        <v>6.1557402277623963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 s="10" customFormat="1" ht="18.600000000000001" customHeight="1">
      <c r="A147" s="5">
        <v>40909</v>
      </c>
      <c r="B147" s="23">
        <f t="shared" si="17"/>
        <v>1461.8996220075596</v>
      </c>
      <c r="C147" s="15">
        <f>(B147-B148)/B148*100</f>
        <v>3.4326568635753709</v>
      </c>
      <c r="D147" s="22">
        <f t="shared" si="20"/>
        <v>1044.2348999999999</v>
      </c>
      <c r="E147" s="22">
        <v>580.23</v>
      </c>
      <c r="F147" s="22">
        <f t="shared" si="18"/>
        <v>18.149053145998771</v>
      </c>
      <c r="G147" s="22">
        <f t="shared" si="15"/>
        <v>197.67</v>
      </c>
      <c r="H147" s="22">
        <f t="shared" si="19"/>
        <v>5.3285021580433689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 s="10" customFormat="1" ht="18.600000000000001" customHeight="1">
      <c r="A148" s="5">
        <v>40878</v>
      </c>
      <c r="B148" s="23">
        <f t="shared" si="17"/>
        <v>1413.3830323393531</v>
      </c>
      <c r="C148" s="15">
        <f t="shared" si="16"/>
        <v>-3.2246793581411386</v>
      </c>
      <c r="D148" s="22">
        <f t="shared" si="20"/>
        <v>1009.5795000000001</v>
      </c>
      <c r="E148" s="22">
        <v>513.16999999999996</v>
      </c>
      <c r="F148" s="22">
        <v>11.75</v>
      </c>
      <c r="G148" s="22">
        <f t="shared" si="15"/>
        <v>240</v>
      </c>
      <c r="H148" s="22">
        <v>4.3499999999999996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 s="10" customFormat="1" ht="18.600000000000001" customHeight="1">
      <c r="A149" s="5">
        <v>40848</v>
      </c>
      <c r="B149" s="23">
        <f t="shared" si="17"/>
        <v>1460.4787904241914</v>
      </c>
      <c r="C149" s="15">
        <f t="shared" si="16"/>
        <v>1.145720925768096</v>
      </c>
      <c r="D149" s="22">
        <f t="shared" si="20"/>
        <v>1043.22</v>
      </c>
      <c r="E149" s="22">
        <v>506.8</v>
      </c>
      <c r="F149" s="22">
        <v>-13.74</v>
      </c>
      <c r="G149" s="22">
        <f t="shared" si="15"/>
        <v>272</v>
      </c>
      <c r="H149" s="22">
        <v>3.82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 s="10" customFormat="1" ht="18.600000000000001" customHeight="1">
      <c r="A150" s="5">
        <v>40817</v>
      </c>
      <c r="B150" s="23">
        <f t="shared" si="17"/>
        <v>1443.9353212935741</v>
      </c>
      <c r="C150" s="15">
        <f t="shared" si="16"/>
        <v>15.900895920084585</v>
      </c>
      <c r="D150" s="22">
        <f t="shared" si="20"/>
        <v>1031.403</v>
      </c>
      <c r="E150" s="22">
        <v>500.1</v>
      </c>
      <c r="F150" s="22">
        <v>-11.56</v>
      </c>
      <c r="G150" s="22">
        <f t="shared" si="15"/>
        <v>269.89999999999998</v>
      </c>
      <c r="H150" s="22">
        <v>3.85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 s="10" customFormat="1" ht="18.600000000000001" customHeight="1">
      <c r="A151" s="5">
        <v>40787</v>
      </c>
      <c r="B151" s="23">
        <f t="shared" si="17"/>
        <v>1245.8362032759344</v>
      </c>
      <c r="C151" s="15">
        <f t="shared" si="16"/>
        <v>-1.8866326914019373</v>
      </c>
      <c r="D151" s="22">
        <f t="shared" si="20"/>
        <v>889.9008</v>
      </c>
      <c r="E151" s="22">
        <v>535.79999999999995</v>
      </c>
      <c r="F151" s="22">
        <v>-9.17</v>
      </c>
      <c r="G151" s="22">
        <f t="shared" si="15"/>
        <v>126.19</v>
      </c>
      <c r="H151" s="22">
        <v>8.61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 s="10" customFormat="1" ht="18.600000000000001" customHeight="1">
      <c r="A152" s="5">
        <v>40756</v>
      </c>
      <c r="B152" s="23">
        <f t="shared" si="17"/>
        <v>1269.792524149517</v>
      </c>
      <c r="C152" s="15">
        <f t="shared" si="16"/>
        <v>2.3119004770803233</v>
      </c>
      <c r="D152" s="22">
        <f t="shared" si="20"/>
        <v>907.01280000000008</v>
      </c>
      <c r="E152" s="22">
        <v>549.6</v>
      </c>
      <c r="F152" s="22">
        <v>-3.53</v>
      </c>
      <c r="G152" s="22">
        <f t="shared" si="15"/>
        <v>125.03999999999999</v>
      </c>
      <c r="H152" s="22">
        <v>8.69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 s="10" customFormat="1" ht="18.600000000000001" customHeight="1">
      <c r="A153" s="5">
        <v>40725</v>
      </c>
      <c r="B153" s="23">
        <f t="shared" si="17"/>
        <v>1241.0995380092397</v>
      </c>
      <c r="C153" s="15">
        <f t="shared" si="16"/>
        <v>-7.4231109986077843</v>
      </c>
      <c r="D153" s="22">
        <f t="shared" si="20"/>
        <v>886.51739999999995</v>
      </c>
      <c r="E153" s="22">
        <v>518.5</v>
      </c>
      <c r="F153" s="22">
        <v>-5.78</v>
      </c>
      <c r="G153" s="22">
        <f t="shared" si="15"/>
        <v>141.32</v>
      </c>
      <c r="H153" s="22">
        <v>7.61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 s="10" customFormat="1" ht="18.600000000000001" customHeight="1">
      <c r="A154" s="5">
        <v>40695</v>
      </c>
      <c r="B154" s="23">
        <f t="shared" si="17"/>
        <v>1340.6148677026461</v>
      </c>
      <c r="C154" s="15">
        <f t="shared" si="16"/>
        <v>-10.148075335902787</v>
      </c>
      <c r="D154" s="22">
        <f t="shared" si="20"/>
        <v>957.60120000000006</v>
      </c>
      <c r="E154" s="22">
        <v>536.6</v>
      </c>
      <c r="F154" s="22">
        <v>-2.4700000000000002</v>
      </c>
      <c r="G154" s="22">
        <f t="shared" si="15"/>
        <v>176.66</v>
      </c>
      <c r="H154" s="22">
        <v>6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 s="10" customFormat="1" ht="18.600000000000001" customHeight="1">
      <c r="A155" s="5">
        <v>40664</v>
      </c>
      <c r="B155" s="23">
        <f t="shared" si="17"/>
        <v>1492.026879462411</v>
      </c>
      <c r="C155" s="15">
        <f t="shared" si="16"/>
        <v>10.653871886910244</v>
      </c>
      <c r="D155" s="22">
        <f t="shared" si="20"/>
        <v>1065.7548000000002</v>
      </c>
      <c r="E155" s="22">
        <v>600.6</v>
      </c>
      <c r="F155" s="22">
        <v>1.08</v>
      </c>
      <c r="G155" s="22">
        <f t="shared" si="15"/>
        <v>193.14</v>
      </c>
      <c r="H155" s="22">
        <v>5.46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 s="10" customFormat="1" ht="18.600000000000001" customHeight="1">
      <c r="A156" s="5">
        <v>40634</v>
      </c>
      <c r="B156" s="23">
        <f t="shared" si="17"/>
        <v>1348.3729525409492</v>
      </c>
      <c r="C156" s="15">
        <f t="shared" si="16"/>
        <v>3.6826759986616873</v>
      </c>
      <c r="D156" s="22">
        <f t="shared" si="20"/>
        <v>963.14280000000008</v>
      </c>
      <c r="E156" s="22">
        <v>557.20000000000005</v>
      </c>
      <c r="F156" s="22">
        <v>-4.51</v>
      </c>
      <c r="G156" s="22">
        <f t="shared" si="15"/>
        <v>159.79</v>
      </c>
      <c r="H156" s="22">
        <v>6.68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 s="10" customFormat="1" ht="18.600000000000001" customHeight="1">
      <c r="A157" s="5">
        <v>40603</v>
      </c>
      <c r="B157" s="23">
        <f t="shared" si="17"/>
        <v>1300.4804703905922</v>
      </c>
      <c r="C157" s="15">
        <f t="shared" si="16"/>
        <v>-2.5687207370487726</v>
      </c>
      <c r="D157" s="22">
        <f t="shared" si="20"/>
        <v>928.93320000000017</v>
      </c>
      <c r="E157" s="22">
        <v>522.6</v>
      </c>
      <c r="F157" s="22">
        <v>-11.92</v>
      </c>
      <c r="G157" s="22">
        <f t="shared" si="15"/>
        <v>169.26</v>
      </c>
      <c r="H157" s="22">
        <v>6.28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 s="10" customFormat="1" ht="18.600000000000001" customHeight="1">
      <c r="A158" s="5">
        <v>40575</v>
      </c>
      <c r="B158" s="23">
        <f t="shared" si="17"/>
        <v>1334.7669046619067</v>
      </c>
      <c r="C158" s="15">
        <f t="shared" si="16"/>
        <v>4.6902557500778892</v>
      </c>
      <c r="D158" s="22">
        <f t="shared" si="20"/>
        <v>953.42399999999998</v>
      </c>
      <c r="E158" s="22">
        <v>547.4</v>
      </c>
      <c r="F158" s="22">
        <v>-10.23</v>
      </c>
      <c r="G158" s="22">
        <f t="shared" si="15"/>
        <v>162.44999999999999</v>
      </c>
      <c r="H158" s="22">
        <v>6.56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 s="10" customFormat="1" ht="18.600000000000001" customHeight="1">
      <c r="A159" s="5">
        <v>40544</v>
      </c>
      <c r="B159" s="23">
        <f t="shared" si="17"/>
        <v>1274.9676606467872</v>
      </c>
      <c r="C159" s="15">
        <v>-1.39</v>
      </c>
      <c r="D159" s="22">
        <f t="shared" si="20"/>
        <v>910.70940000000019</v>
      </c>
      <c r="E159" s="22">
        <v>491.1</v>
      </c>
      <c r="F159" s="22">
        <v>-3.78</v>
      </c>
      <c r="G159" s="22">
        <f t="shared" si="15"/>
        <v>187.67</v>
      </c>
      <c r="H159" s="22">
        <v>5.63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1:21">
      <c r="I160" s="10"/>
      <c r="J160" s="10"/>
    </row>
  </sheetData>
  <mergeCells count="2">
    <mergeCell ref="A2:A3"/>
    <mergeCell ref="B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EF98-A056-FC4C-9A6F-5E0CF55BC7AB}">
  <dimension ref="A1:Y159"/>
  <sheetViews>
    <sheetView zoomScale="90" zoomScaleNormal="90" workbookViewId="0">
      <pane ySplit="3" topLeftCell="A4" activePane="bottomLeft" state="frozen"/>
      <selection pane="bottomLeft" activeCell="M22" sqref="M22"/>
    </sheetView>
  </sheetViews>
  <sheetFormatPr defaultColWidth="10.875" defaultRowHeight="15.75"/>
  <cols>
    <col min="1" max="1" width="11.875" style="9" bestFit="1" customWidth="1"/>
    <col min="2" max="3" width="21.375" style="9" customWidth="1"/>
    <col min="4" max="4" width="20.375" style="9" hidden="1" customWidth="1"/>
    <col min="5" max="5" width="26.625" style="9" customWidth="1"/>
    <col min="6" max="6" width="23.875" style="9" customWidth="1"/>
    <col min="7" max="7" width="26.375" style="9" hidden="1" customWidth="1"/>
    <col min="8" max="8" width="24.375" style="9" hidden="1" customWidth="1"/>
    <col min="9" max="16384" width="10.875" style="9"/>
  </cols>
  <sheetData>
    <row r="1" spans="1:25" s="1" customFormat="1" ht="54" customHeight="1" thickBot="1">
      <c r="A1" s="2"/>
      <c r="B1" s="50" t="s">
        <v>60</v>
      </c>
      <c r="C1" s="49"/>
      <c r="D1" s="49"/>
      <c r="E1" s="49"/>
      <c r="F1" s="49"/>
      <c r="G1" s="49"/>
      <c r="H1" s="49"/>
    </row>
    <row r="2" spans="1:25" ht="31.5">
      <c r="A2" s="45" t="s">
        <v>25</v>
      </c>
      <c r="B2" s="29" t="s">
        <v>61</v>
      </c>
      <c r="C2" s="29" t="s">
        <v>62</v>
      </c>
      <c r="D2" s="3" t="s">
        <v>26</v>
      </c>
      <c r="E2" s="3" t="s">
        <v>39</v>
      </c>
      <c r="F2" s="3" t="s">
        <v>40</v>
      </c>
      <c r="G2" s="3" t="s">
        <v>41</v>
      </c>
      <c r="H2" s="3" t="s">
        <v>42</v>
      </c>
    </row>
    <row r="3" spans="1:25" ht="16.5" thickBot="1">
      <c r="A3" s="46"/>
      <c r="B3" s="30" t="s">
        <v>24</v>
      </c>
      <c r="C3" s="30" t="s">
        <v>46</v>
      </c>
      <c r="D3" s="4" t="s">
        <v>24</v>
      </c>
      <c r="E3" s="4" t="s">
        <v>24</v>
      </c>
      <c r="F3" s="4" t="s">
        <v>46</v>
      </c>
      <c r="G3" s="4" t="s">
        <v>24</v>
      </c>
      <c r="H3" s="4" t="s">
        <v>46</v>
      </c>
    </row>
    <row r="4" spans="1:25" s="10" customFormat="1" ht="18.600000000000001" customHeight="1">
      <c r="A4" s="5">
        <v>45289</v>
      </c>
      <c r="B4" s="23">
        <f t="shared" ref="B4:B73" si="0">D4/0.7143</f>
        <v>3158.5108297834045</v>
      </c>
      <c r="C4" s="15">
        <f t="shared" ref="C4:C67" si="1">(B4-B5)/B5*100</f>
        <v>-16.787660045313242</v>
      </c>
      <c r="D4" s="22">
        <f t="shared" ref="D4:D16" si="2">E4*0.1/0.7</f>
        <v>2256.1242857142861</v>
      </c>
      <c r="E4" s="22">
        <v>15792.87</v>
      </c>
      <c r="F4" s="22">
        <f t="shared" ref="F4:F73" si="3">(E4/E16-1)*100</f>
        <v>-6.2375990738266935</v>
      </c>
      <c r="G4" s="22">
        <v>202292.99</v>
      </c>
      <c r="H4" s="22">
        <f t="shared" ref="H4:H73" si="4">(G4/G16-1)*100</f>
        <v>-4.4863733734853861</v>
      </c>
      <c r="I4" s="14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Y4" s="11"/>
    </row>
    <row r="5" spans="1:25" s="10" customFormat="1" ht="18.600000000000001" customHeight="1">
      <c r="A5" s="5">
        <v>45260</v>
      </c>
      <c r="B5" s="23">
        <f t="shared" si="0"/>
        <v>3795.7240855182899</v>
      </c>
      <c r="C5" s="15">
        <f t="shared" si="1"/>
        <v>-0.74315808190950905</v>
      </c>
      <c r="D5" s="22">
        <f t="shared" si="2"/>
        <v>2711.2857142857147</v>
      </c>
      <c r="E5" s="22">
        <v>18979</v>
      </c>
      <c r="F5" s="22">
        <f t="shared" si="3"/>
        <v>-1.0061600571670049</v>
      </c>
      <c r="G5" s="22">
        <v>186735</v>
      </c>
      <c r="H5" s="22">
        <f t="shared" si="4"/>
        <v>-4.2433721347623248</v>
      </c>
      <c r="I5" s="14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Y5" s="11"/>
    </row>
    <row r="6" spans="1:25" s="10" customFormat="1" ht="18.600000000000001" customHeight="1">
      <c r="A6" s="5">
        <v>45230</v>
      </c>
      <c r="B6" s="23">
        <f t="shared" si="0"/>
        <v>3824.1435171296575</v>
      </c>
      <c r="C6" s="15">
        <f t="shared" si="1"/>
        <v>1.2415674385186117</v>
      </c>
      <c r="D6" s="22">
        <f t="shared" si="2"/>
        <v>2731.5857142857144</v>
      </c>
      <c r="E6" s="22">
        <v>19121.099999999999</v>
      </c>
      <c r="F6" s="22">
        <f t="shared" si="3"/>
        <v>-6.1941649455202086</v>
      </c>
      <c r="G6" s="22">
        <v>168585.1</v>
      </c>
      <c r="H6" s="22">
        <f t="shared" si="4"/>
        <v>-4.1522896607794069</v>
      </c>
      <c r="I6" s="14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Y6" s="11"/>
    </row>
    <row r="7" spans="1:25" s="10" customFormat="1" ht="18.600000000000001" customHeight="1">
      <c r="A7" s="5">
        <v>45170</v>
      </c>
      <c r="B7" s="23">
        <f t="shared" si="0"/>
        <v>3777.2464550708987</v>
      </c>
      <c r="C7" s="15">
        <f t="shared" si="1"/>
        <v>5.3663938587535434</v>
      </c>
      <c r="D7" s="22">
        <f t="shared" si="2"/>
        <v>2698.0871428571431</v>
      </c>
      <c r="E7" s="22">
        <v>18886.61</v>
      </c>
      <c r="F7" s="22">
        <f t="shared" si="3"/>
        <v>-9.4684089176920612</v>
      </c>
      <c r="G7" s="22">
        <v>149520.47</v>
      </c>
      <c r="H7" s="22">
        <f t="shared" si="4"/>
        <v>-4.3234933333162751</v>
      </c>
      <c r="I7" s="14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Y7" s="11"/>
    </row>
    <row r="8" spans="1:25" s="10" customFormat="1" ht="18.600000000000001" customHeight="1">
      <c r="A8" s="5">
        <v>45139</v>
      </c>
      <c r="B8" s="23">
        <f t="shared" si="0"/>
        <v>3584.8683026339481</v>
      </c>
      <c r="C8" s="15">
        <f t="shared" si="1"/>
        <v>1.7391008213051469</v>
      </c>
      <c r="D8" s="22">
        <f t="shared" si="2"/>
        <v>2560.6714285714293</v>
      </c>
      <c r="E8" s="22">
        <v>17924.7</v>
      </c>
      <c r="F8" s="22">
        <f t="shared" si="3"/>
        <v>-4.6974192107697714</v>
      </c>
      <c r="G8" s="22">
        <v>130600.2</v>
      </c>
      <c r="H8" s="22">
        <f t="shared" si="4"/>
        <v>-3.6054887216380282</v>
      </c>
      <c r="I8" s="14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Y8" s="11"/>
    </row>
    <row r="9" spans="1:25" s="10" customFormat="1" ht="18.600000000000001" customHeight="1">
      <c r="A9" s="5">
        <v>45108</v>
      </c>
      <c r="B9" s="23">
        <f t="shared" si="0"/>
        <v>3523.5895282094357</v>
      </c>
      <c r="C9" s="15">
        <f t="shared" si="1"/>
        <v>-4.7824160145272323</v>
      </c>
      <c r="D9" s="22">
        <f t="shared" si="2"/>
        <v>2516.9</v>
      </c>
      <c r="E9" s="22">
        <v>17618.3</v>
      </c>
      <c r="F9" s="22">
        <f t="shared" si="3"/>
        <v>-8.324205629603421</v>
      </c>
      <c r="G9" s="22">
        <v>112677.4</v>
      </c>
      <c r="H9" s="22">
        <f t="shared" si="4"/>
        <v>-3.1936522162876235</v>
      </c>
      <c r="I9" s="14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Y9" s="11"/>
    </row>
    <row r="10" spans="1:25" s="10" customFormat="1" ht="18.600000000000001" customHeight="1">
      <c r="A10" s="5">
        <v>45078</v>
      </c>
      <c r="B10" s="23">
        <f t="shared" si="0"/>
        <v>3700.5659886802268</v>
      </c>
      <c r="C10" s="15">
        <f t="shared" si="1"/>
        <v>-5.7779687919310962</v>
      </c>
      <c r="D10" s="22">
        <f t="shared" si="2"/>
        <v>2643.3142857142861</v>
      </c>
      <c r="E10" s="22">
        <v>18503.2</v>
      </c>
      <c r="F10" s="22">
        <f t="shared" si="3"/>
        <v>-5.3950759750674759</v>
      </c>
      <c r="G10" s="22">
        <v>95300.26</v>
      </c>
      <c r="H10" s="22">
        <f t="shared" si="4"/>
        <v>-2.4379492205755304</v>
      </c>
      <c r="I10" s="14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Y10" s="11"/>
    </row>
    <row r="11" spans="1:25" s="10" customFormat="1" ht="18.600000000000001" customHeight="1">
      <c r="A11" s="5">
        <v>45047</v>
      </c>
      <c r="B11" s="23">
        <f t="shared" si="0"/>
        <v>3927.4954500909985</v>
      </c>
      <c r="C11" s="15">
        <f t="shared" si="1"/>
        <v>1.2705051182218969</v>
      </c>
      <c r="D11" s="22">
        <f t="shared" si="2"/>
        <v>2805.4100000000003</v>
      </c>
      <c r="E11" s="22">
        <v>19637.87</v>
      </c>
      <c r="F11" s="22">
        <f t="shared" si="3"/>
        <v>-3.1639340220419698</v>
      </c>
      <c r="G11" s="22">
        <v>77141.11</v>
      </c>
      <c r="H11" s="22">
        <f t="shared" si="4"/>
        <v>-1.5407992260202175</v>
      </c>
      <c r="I11" s="14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Y11" s="11"/>
    </row>
    <row r="12" spans="1:25" s="10" customFormat="1" ht="18.600000000000001" customHeight="1">
      <c r="A12" s="5">
        <v>45017</v>
      </c>
      <c r="B12" s="23">
        <f t="shared" si="0"/>
        <v>3878.2224355512894</v>
      </c>
      <c r="C12" s="15">
        <f t="shared" si="1"/>
        <v>-5.7753447874569801</v>
      </c>
      <c r="D12" s="22">
        <f t="shared" si="2"/>
        <v>2770.2142857142862</v>
      </c>
      <c r="E12" s="22">
        <v>19391.5</v>
      </c>
      <c r="F12" s="22">
        <f t="shared" si="3"/>
        <v>-0.40676503669616615</v>
      </c>
      <c r="G12" s="22">
        <v>58428.5</v>
      </c>
      <c r="H12" s="22">
        <f t="shared" si="4"/>
        <v>0.5543279225696196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Y12" s="11"/>
    </row>
    <row r="13" spans="1:25" s="10" customFormat="1" ht="18.600000000000001" customHeight="1">
      <c r="A13" s="5">
        <v>44986</v>
      </c>
      <c r="B13" s="23">
        <f t="shared" si="0"/>
        <v>4115.9316813663727</v>
      </c>
      <c r="C13" s="15">
        <f t="shared" si="1"/>
        <v>110.69881536068993</v>
      </c>
      <c r="D13" s="22">
        <f t="shared" si="2"/>
        <v>2940.01</v>
      </c>
      <c r="E13" s="22">
        <v>20580.07</v>
      </c>
      <c r="F13" s="22">
        <f t="shared" si="3"/>
        <v>10.321926649569857</v>
      </c>
      <c r="G13" s="22">
        <v>40233.5</v>
      </c>
      <c r="H13" s="22">
        <f t="shared" si="4"/>
        <v>3.9677172530826477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Y13" s="11"/>
    </row>
    <row r="14" spans="1:25" s="10" customFormat="1" ht="18.600000000000001" customHeight="1">
      <c r="A14" s="5">
        <v>44958</v>
      </c>
      <c r="B14" s="23">
        <f t="shared" si="0"/>
        <v>1953.4669306613871</v>
      </c>
      <c r="C14" s="15">
        <f t="shared" si="1"/>
        <v>-3.170697614938276</v>
      </c>
      <c r="D14" s="22">
        <f t="shared" si="2"/>
        <v>1395.3614285714289</v>
      </c>
      <c r="E14" s="22">
        <f>G14-G15</f>
        <v>9767.5300000000007</v>
      </c>
      <c r="F14" s="22">
        <f t="shared" si="3"/>
        <v>-1.4000294764299426</v>
      </c>
      <c r="G14" s="22">
        <v>19854.900000000001</v>
      </c>
      <c r="H14" s="22">
        <f t="shared" si="4"/>
        <v>-0.38981367207487905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Y14" s="11"/>
    </row>
    <row r="15" spans="1:25" s="10" customFormat="1" ht="18.600000000000001" customHeight="1">
      <c r="A15" s="5">
        <v>44927</v>
      </c>
      <c r="B15" s="23">
        <f t="shared" si="0"/>
        <v>2017.4336513269736</v>
      </c>
      <c r="C15" s="15">
        <f t="shared" si="1"/>
        <v>-40.111200166236245</v>
      </c>
      <c r="D15" s="22">
        <f t="shared" si="2"/>
        <v>1441.0528571428574</v>
      </c>
      <c r="E15" s="22">
        <v>10087.370000000001</v>
      </c>
      <c r="F15" s="22">
        <f t="shared" si="3"/>
        <v>0.6082953169538996</v>
      </c>
      <c r="G15" s="22">
        <f>E15</f>
        <v>10087.370000000001</v>
      </c>
      <c r="H15" s="22">
        <f t="shared" si="4"/>
        <v>0.6082953169538996</v>
      </c>
      <c r="I15" s="14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Y15" s="11"/>
    </row>
    <row r="16" spans="1:25" s="10" customFormat="1" ht="18.600000000000001" customHeight="1">
      <c r="A16" s="5">
        <v>44896</v>
      </c>
      <c r="B16" s="23">
        <f t="shared" si="0"/>
        <v>3368.6326273474538</v>
      </c>
      <c r="C16" s="15">
        <f t="shared" si="1"/>
        <v>-12.144857838816174</v>
      </c>
      <c r="D16" s="22">
        <f t="shared" si="2"/>
        <v>2406.2142857142862</v>
      </c>
      <c r="E16" s="22">
        <v>16843.5</v>
      </c>
      <c r="F16" s="22">
        <f t="shared" si="3"/>
        <v>-11.745288209126482</v>
      </c>
      <c r="G16" s="22">
        <v>211794.9</v>
      </c>
      <c r="H16" s="22">
        <f t="shared" si="4"/>
        <v>-10.36320282781703</v>
      </c>
      <c r="I16" s="14"/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Y16" s="11"/>
    </row>
    <row r="17" spans="1:25" s="10" customFormat="1" ht="18.600000000000001" customHeight="1">
      <c r="A17" s="5">
        <v>44866</v>
      </c>
      <c r="B17" s="23">
        <f t="shared" si="0"/>
        <v>3834.3033139337217</v>
      </c>
      <c r="C17" s="15">
        <f t="shared" si="1"/>
        <v>-5.9449462070183392</v>
      </c>
      <c r="D17" s="22">
        <f t="shared" ref="D17:D79" si="5">E17*0.1/0.7</f>
        <v>2738.8428571428576</v>
      </c>
      <c r="E17" s="22">
        <v>19171.900000000001</v>
      </c>
      <c r="F17" s="22">
        <f t="shared" si="3"/>
        <v>-3.9387714199819568</v>
      </c>
      <c r="G17" s="22">
        <v>195010</v>
      </c>
      <c r="H17" s="22">
        <f t="shared" si="4"/>
        <v>-10.241020419811143</v>
      </c>
      <c r="I17" s="14"/>
      <c r="J17" s="13"/>
      <c r="K17" s="12"/>
      <c r="L17" s="12"/>
      <c r="M17" s="12"/>
      <c r="N17" s="12"/>
      <c r="O17" s="12"/>
      <c r="P17" s="12"/>
      <c r="Q17" s="12"/>
      <c r="R17" s="12"/>
      <c r="S17" s="12"/>
      <c r="T17" s="13"/>
      <c r="U17" s="13"/>
      <c r="V17" s="13"/>
      <c r="W17" s="13"/>
      <c r="X17" s="13"/>
      <c r="Y17" s="13"/>
    </row>
    <row r="18" spans="1:25" s="10" customFormat="1" ht="18.600000000000001" customHeight="1">
      <c r="A18" s="5">
        <v>44835</v>
      </c>
      <c r="B18" s="23">
        <f t="shared" si="0"/>
        <v>4076.6584668306632</v>
      </c>
      <c r="C18" s="15">
        <f t="shared" si="1"/>
        <v>-2.29221691217003</v>
      </c>
      <c r="D18" s="22">
        <f t="shared" si="5"/>
        <v>2911.957142857143</v>
      </c>
      <c r="E18" s="22">
        <v>20383.7</v>
      </c>
      <c r="F18" s="22">
        <f t="shared" si="3"/>
        <v>1.208823728019115</v>
      </c>
      <c r="G18" s="22">
        <v>175888.5</v>
      </c>
      <c r="H18" s="22">
        <f t="shared" si="4"/>
        <v>-10.835407724277557</v>
      </c>
      <c r="I18" s="13"/>
      <c r="J18" s="13"/>
      <c r="K18" s="12"/>
      <c r="L18" s="12"/>
      <c r="M18" s="12"/>
      <c r="N18" s="12"/>
      <c r="O18" s="12"/>
      <c r="P18" s="12"/>
      <c r="Q18" s="12"/>
      <c r="R18" s="12"/>
      <c r="S18" s="12"/>
      <c r="T18" s="13"/>
      <c r="U18" s="13"/>
      <c r="V18" s="13"/>
      <c r="W18" s="13"/>
      <c r="X18" s="13"/>
      <c r="Y18" s="13"/>
    </row>
    <row r="19" spans="1:25" s="10" customFormat="1" ht="18.600000000000001" customHeight="1">
      <c r="A19" s="5">
        <v>44805</v>
      </c>
      <c r="B19" s="23">
        <f t="shared" si="0"/>
        <v>4172.2965540689183</v>
      </c>
      <c r="C19" s="15">
        <f t="shared" si="1"/>
        <v>10.919173551961363</v>
      </c>
      <c r="D19" s="22">
        <f t="shared" si="5"/>
        <v>2980.2714285714287</v>
      </c>
      <c r="E19" s="22">
        <v>20861.900000000001</v>
      </c>
      <c r="F19" s="22">
        <f t="shared" si="3"/>
        <v>1.7465055258049755</v>
      </c>
      <c r="G19" s="22">
        <v>156277.1</v>
      </c>
      <c r="H19" s="22">
        <f t="shared" si="4"/>
        <v>-12.090433553861345</v>
      </c>
      <c r="I19" s="13"/>
      <c r="J19" s="13"/>
      <c r="K19" s="12"/>
      <c r="L19" s="12"/>
      <c r="M19" s="12"/>
      <c r="N19" s="12"/>
      <c r="O19" s="12"/>
      <c r="P19" s="12"/>
      <c r="Q19" s="12"/>
      <c r="R19" s="12"/>
      <c r="S19" s="12"/>
      <c r="T19" s="13"/>
      <c r="U19" s="13"/>
      <c r="V19" s="13"/>
      <c r="W19" s="13"/>
      <c r="X19" s="13"/>
      <c r="Y19" s="13"/>
    </row>
    <row r="20" spans="1:25" s="10" customFormat="1" ht="18.600000000000001" customHeight="1">
      <c r="A20" s="5">
        <v>44774</v>
      </c>
      <c r="B20" s="23">
        <f t="shared" si="0"/>
        <v>3761.5647687046262</v>
      </c>
      <c r="C20" s="15">
        <f t="shared" si="1"/>
        <v>-2.1326305218271431</v>
      </c>
      <c r="D20" s="22">
        <f t="shared" si="5"/>
        <v>2686.8857142857146</v>
      </c>
      <c r="E20" s="22">
        <v>18808.2</v>
      </c>
      <c r="F20" s="22">
        <f t="shared" si="3"/>
        <v>-12.587896842917356</v>
      </c>
      <c r="G20" s="22">
        <v>135485.1</v>
      </c>
      <c r="H20" s="22">
        <f t="shared" si="4"/>
        <v>-13.881753954406339</v>
      </c>
      <c r="I20" s="13"/>
      <c r="J20" s="13"/>
      <c r="K20" s="12"/>
      <c r="L20" s="12"/>
      <c r="M20" s="12"/>
      <c r="N20" s="12"/>
      <c r="O20" s="12"/>
      <c r="P20" s="12"/>
      <c r="Q20" s="12"/>
      <c r="R20" s="12"/>
      <c r="S20" s="12"/>
      <c r="T20" s="13"/>
      <c r="U20" s="13"/>
      <c r="V20" s="13"/>
      <c r="W20" s="13"/>
      <c r="X20" s="13"/>
      <c r="Y20" s="13"/>
    </row>
    <row r="21" spans="1:25" s="10" customFormat="1" ht="18.600000000000001" customHeight="1">
      <c r="A21" s="5">
        <v>44743</v>
      </c>
      <c r="B21" s="23">
        <f t="shared" si="0"/>
        <v>3843.5331293374138</v>
      </c>
      <c r="C21" s="15">
        <f t="shared" si="1"/>
        <v>-1.7401227810673301</v>
      </c>
      <c r="D21" s="22">
        <f t="shared" si="5"/>
        <v>2745.4357142857148</v>
      </c>
      <c r="E21" s="22">
        <v>19218.05</v>
      </c>
      <c r="F21" s="22">
        <f t="shared" si="3"/>
        <v>-6.6269070061218631</v>
      </c>
      <c r="G21" s="22">
        <v>116394.64</v>
      </c>
      <c r="H21" s="22">
        <f t="shared" si="4"/>
        <v>-13.97546266185774</v>
      </c>
      <c r="I21" s="13"/>
      <c r="J21" s="13"/>
      <c r="K21" s="12"/>
      <c r="L21" s="12"/>
      <c r="M21" s="12"/>
      <c r="N21" s="12"/>
      <c r="O21" s="12"/>
      <c r="P21" s="12"/>
      <c r="Q21" s="12"/>
      <c r="R21" s="12"/>
      <c r="S21" s="12"/>
      <c r="T21" s="13"/>
      <c r="U21" s="13"/>
      <c r="V21" s="13"/>
      <c r="W21" s="13"/>
      <c r="X21" s="13"/>
      <c r="Y21" s="13"/>
    </row>
    <row r="22" spans="1:25" s="10" customFormat="1" ht="18.600000000000001" customHeight="1">
      <c r="A22" s="5">
        <v>44713</v>
      </c>
      <c r="B22" s="23">
        <f t="shared" si="0"/>
        <v>3911.5997680046394</v>
      </c>
      <c r="C22" s="15">
        <f t="shared" si="1"/>
        <v>-3.5558568998249598</v>
      </c>
      <c r="D22" s="22">
        <f t="shared" si="5"/>
        <v>2794.0557142857142</v>
      </c>
      <c r="E22" s="22">
        <v>19558.39</v>
      </c>
      <c r="F22" s="22">
        <f t="shared" si="3"/>
        <v>-12.813424984843625</v>
      </c>
      <c r="G22" s="22">
        <v>97681.69</v>
      </c>
      <c r="H22" s="22">
        <f t="shared" si="4"/>
        <v>-14.835751277267262</v>
      </c>
      <c r="I22" s="13"/>
      <c r="J22" s="13"/>
      <c r="K22" s="12"/>
      <c r="L22" s="12"/>
      <c r="M22" s="12"/>
      <c r="N22" s="12"/>
      <c r="O22" s="12"/>
      <c r="P22" s="12"/>
      <c r="Q22" s="12"/>
      <c r="R22" s="12"/>
      <c r="S22" s="12"/>
      <c r="T22" s="13"/>
      <c r="U22" s="13"/>
      <c r="V22" s="13"/>
      <c r="W22" s="13"/>
      <c r="X22" s="13"/>
      <c r="Y22" s="13"/>
    </row>
    <row r="23" spans="1:25" s="10" customFormat="1" ht="18.600000000000001" customHeight="1">
      <c r="A23" s="5">
        <v>44682</v>
      </c>
      <c r="B23" s="23">
        <f t="shared" si="0"/>
        <v>4055.8188836223276</v>
      </c>
      <c r="C23" s="15">
        <f t="shared" si="1"/>
        <v>4.1539338595941482</v>
      </c>
      <c r="D23" s="22">
        <f t="shared" si="5"/>
        <v>2897.0714285714289</v>
      </c>
      <c r="E23" s="22">
        <v>20279.5</v>
      </c>
      <c r="F23" s="22">
        <f t="shared" si="3"/>
        <v>-16.568614544078198</v>
      </c>
      <c r="G23" s="22">
        <v>78348.3</v>
      </c>
      <c r="H23" s="22">
        <f t="shared" si="4"/>
        <v>-15.062503862110987</v>
      </c>
      <c r="I23" s="13"/>
      <c r="J23" s="13"/>
      <c r="K23" s="12"/>
      <c r="L23" s="12"/>
      <c r="M23" s="12"/>
      <c r="N23" s="12"/>
      <c r="O23" s="12"/>
      <c r="P23" s="12"/>
      <c r="Q23" s="12"/>
      <c r="R23" s="12"/>
      <c r="S23" s="12"/>
      <c r="T23" s="13"/>
      <c r="U23" s="13"/>
      <c r="V23" s="13"/>
      <c r="W23" s="13"/>
      <c r="X23" s="13"/>
      <c r="Y23" s="13"/>
    </row>
    <row r="24" spans="1:25" s="10" customFormat="1" ht="18.600000000000001" customHeight="1">
      <c r="A24" s="5">
        <v>44652</v>
      </c>
      <c r="B24" s="23">
        <f t="shared" si="0"/>
        <v>3894.0621187576253</v>
      </c>
      <c r="C24" s="15">
        <f t="shared" si="1"/>
        <v>4.3750160818588215</v>
      </c>
      <c r="D24" s="22">
        <f t="shared" si="5"/>
        <v>2781.5285714285719</v>
      </c>
      <c r="E24" s="22">
        <v>19470.7</v>
      </c>
      <c r="F24" s="22">
        <f t="shared" si="3"/>
        <v>-18.626606930908231</v>
      </c>
      <c r="G24" s="22">
        <v>58106.400000000001</v>
      </c>
      <c r="H24" s="22">
        <f t="shared" si="4"/>
        <v>-14.562478679731328</v>
      </c>
      <c r="I24" s="13"/>
      <c r="J24" s="13"/>
      <c r="K24" s="12"/>
      <c r="L24" s="12"/>
      <c r="M24" s="12"/>
      <c r="N24" s="12"/>
      <c r="O24" s="12"/>
      <c r="P24" s="12"/>
      <c r="Q24" s="12"/>
      <c r="R24" s="12"/>
      <c r="S24" s="12"/>
      <c r="T24" s="13"/>
      <c r="U24" s="13"/>
      <c r="V24" s="13"/>
      <c r="W24" s="13"/>
      <c r="X24" s="13"/>
      <c r="Y24" s="13"/>
    </row>
    <row r="25" spans="1:25" s="10" customFormat="1" ht="18.600000000000001" customHeight="1">
      <c r="A25" s="5">
        <v>44621</v>
      </c>
      <c r="B25" s="23">
        <f t="shared" si="0"/>
        <v>3730.8373832523348</v>
      </c>
      <c r="C25" s="15">
        <f t="shared" si="1"/>
        <v>88.311586054014541</v>
      </c>
      <c r="D25" s="22">
        <f t="shared" si="5"/>
        <v>2664.937142857143</v>
      </c>
      <c r="E25" s="22">
        <v>18654.560000000001</v>
      </c>
      <c r="F25" s="22">
        <f t="shared" si="3"/>
        <v>-5.3164145772002787</v>
      </c>
      <c r="G25" s="22">
        <v>38698.07</v>
      </c>
      <c r="H25" s="22">
        <f t="shared" si="4"/>
        <v>-11.870979055218879</v>
      </c>
      <c r="I25" s="13"/>
      <c r="J25" s="13"/>
      <c r="K25" s="12"/>
      <c r="L25" s="12"/>
      <c r="M25" s="12"/>
      <c r="N25" s="12"/>
      <c r="O25" s="12"/>
      <c r="P25" s="12"/>
      <c r="Q25" s="12"/>
      <c r="R25" s="12"/>
      <c r="S25" s="12"/>
      <c r="T25" s="13"/>
      <c r="U25" s="13"/>
      <c r="V25" s="13"/>
      <c r="W25" s="13"/>
      <c r="X25" s="13"/>
      <c r="Y25" s="13"/>
    </row>
    <row r="26" spans="1:25" s="10" customFormat="1" ht="18.600000000000001" customHeight="1">
      <c r="A26" s="5">
        <v>44593</v>
      </c>
      <c r="B26" s="23">
        <f t="shared" si="0"/>
        <v>1981.2043759124817</v>
      </c>
      <c r="C26" s="15">
        <f t="shared" si="1"/>
        <v>-1.198438519186376</v>
      </c>
      <c r="D26" s="22">
        <f t="shared" si="5"/>
        <v>1415.1742857142858</v>
      </c>
      <c r="E26" s="22">
        <f>G26-G27</f>
        <v>9906.2199999999993</v>
      </c>
      <c r="F26" s="22">
        <f t="shared" si="3"/>
        <v>-12.676674629549645</v>
      </c>
      <c r="G26" s="22">
        <v>19932.599999999999</v>
      </c>
      <c r="H26" s="22">
        <f t="shared" si="4"/>
        <v>-17.391520576899179</v>
      </c>
      <c r="I26" s="13"/>
      <c r="J26" s="13"/>
      <c r="K26" s="12"/>
      <c r="L26" s="12"/>
      <c r="M26" s="12"/>
      <c r="N26" s="12"/>
      <c r="O26" s="12"/>
      <c r="P26" s="12"/>
      <c r="Q26" s="12"/>
      <c r="R26" s="12"/>
      <c r="S26" s="12"/>
      <c r="T26" s="13"/>
      <c r="U26" s="13"/>
      <c r="V26" s="13"/>
      <c r="W26" s="13"/>
      <c r="X26" s="13"/>
      <c r="Y26" s="13"/>
    </row>
    <row r="27" spans="1:25" s="10" customFormat="1" ht="18.600000000000001" customHeight="1">
      <c r="A27" s="5">
        <v>44562</v>
      </c>
      <c r="B27" s="23">
        <f t="shared" si="0"/>
        <v>2005.2358952820941</v>
      </c>
      <c r="C27" s="15">
        <f t="shared" si="1"/>
        <v>-47.464880980450729</v>
      </c>
      <c r="D27" s="22">
        <f t="shared" si="5"/>
        <v>1432.34</v>
      </c>
      <c r="E27" s="22">
        <v>10026.379999999999</v>
      </c>
      <c r="F27" s="22">
        <f t="shared" si="3"/>
        <v>-21.575164063294416</v>
      </c>
      <c r="G27" s="22">
        <f>E27</f>
        <v>10026.379999999999</v>
      </c>
      <c r="H27" s="22">
        <f t="shared" si="4"/>
        <v>-21.575164063294416</v>
      </c>
      <c r="I27" s="13"/>
      <c r="J27" s="13"/>
      <c r="K27" s="12"/>
      <c r="L27" s="12"/>
      <c r="M27" s="12"/>
      <c r="N27" s="12"/>
      <c r="O27" s="12"/>
      <c r="P27" s="12"/>
      <c r="Q27" s="12"/>
      <c r="R27" s="12"/>
      <c r="S27" s="12"/>
      <c r="T27" s="13"/>
      <c r="U27" s="13"/>
      <c r="V27" s="13"/>
      <c r="W27" s="13"/>
      <c r="X27" s="13"/>
      <c r="Y27" s="13"/>
    </row>
    <row r="28" spans="1:25" s="10" customFormat="1" ht="18.600000000000001" customHeight="1">
      <c r="A28" s="5">
        <v>44531</v>
      </c>
      <c r="B28" s="23">
        <f t="shared" si="0"/>
        <v>3816.9436611267779</v>
      </c>
      <c r="C28" s="15">
        <f t="shared" si="1"/>
        <v>-4.373684737949703</v>
      </c>
      <c r="D28" s="22">
        <f t="shared" si="5"/>
        <v>2726.4428571428575</v>
      </c>
      <c r="E28" s="22">
        <v>19085.099999999999</v>
      </c>
      <c r="F28" s="22">
        <f t="shared" si="3"/>
        <v>-10.537615255166855</v>
      </c>
      <c r="G28" s="22">
        <v>236281.2</v>
      </c>
      <c r="H28" s="22">
        <f t="shared" si="4"/>
        <v>-0.5932066479533149</v>
      </c>
      <c r="I28" s="13"/>
      <c r="J28" s="13"/>
      <c r="K28" s="12"/>
      <c r="L28" s="12"/>
      <c r="M28" s="12"/>
      <c r="N28" s="12"/>
      <c r="O28" s="12"/>
      <c r="P28" s="12"/>
      <c r="Q28" s="12"/>
      <c r="R28" s="12"/>
      <c r="S28" s="12"/>
      <c r="T28" s="13"/>
      <c r="U28" s="13"/>
      <c r="V28" s="13"/>
      <c r="W28" s="13"/>
      <c r="X28" s="13"/>
      <c r="Y28" s="13"/>
    </row>
    <row r="29" spans="1:25" s="10" customFormat="1" ht="18.600000000000001" customHeight="1">
      <c r="A29" s="5">
        <v>44501</v>
      </c>
      <c r="B29" s="23">
        <f t="shared" si="0"/>
        <v>3991.5201695966089</v>
      </c>
      <c r="C29" s="15">
        <f t="shared" si="1"/>
        <v>-0.90485515564859975</v>
      </c>
      <c r="D29" s="22">
        <f t="shared" si="5"/>
        <v>2851.1428571428578</v>
      </c>
      <c r="E29" s="22">
        <v>19958</v>
      </c>
      <c r="F29" s="22">
        <f t="shared" si="3"/>
        <v>-17.970596334611578</v>
      </c>
      <c r="G29" s="22">
        <v>217259.6</v>
      </c>
      <c r="H29" s="22">
        <f t="shared" si="4"/>
        <v>0.43588867618635785</v>
      </c>
      <c r="I29" s="13"/>
      <c r="J29" s="13"/>
      <c r="K29" s="12"/>
      <c r="L29" s="12"/>
      <c r="M29" s="12"/>
      <c r="N29" s="12"/>
      <c r="O29" s="12"/>
      <c r="P29" s="12"/>
      <c r="Q29" s="12"/>
      <c r="R29" s="12"/>
      <c r="S29" s="12"/>
      <c r="T29" s="13"/>
      <c r="U29" s="13"/>
      <c r="V29" s="13"/>
      <c r="W29" s="13"/>
      <c r="X29" s="13"/>
      <c r="Y29" s="13"/>
    </row>
    <row r="30" spans="1:25" s="10" customFormat="1" ht="18.600000000000001" customHeight="1">
      <c r="A30" s="5">
        <v>44470</v>
      </c>
      <c r="B30" s="23">
        <f t="shared" si="0"/>
        <v>4027.9674406511881</v>
      </c>
      <c r="C30" s="15">
        <f t="shared" si="1"/>
        <v>-1.7731347360001366</v>
      </c>
      <c r="D30" s="22">
        <f t="shared" si="5"/>
        <v>2877.1771428571437</v>
      </c>
      <c r="E30" s="22">
        <v>20140.240000000002</v>
      </c>
      <c r="F30" s="22">
        <f t="shared" si="3"/>
        <v>-16.429499122395708</v>
      </c>
      <c r="G30" s="22">
        <v>197262.72</v>
      </c>
      <c r="H30" s="22">
        <f t="shared" si="4"/>
        <v>2.7474217138571122</v>
      </c>
      <c r="I30" s="13"/>
      <c r="J30" s="13"/>
      <c r="K30" s="12"/>
      <c r="L30" s="12"/>
      <c r="M30" s="12"/>
      <c r="N30" s="12"/>
      <c r="O30" s="12"/>
      <c r="P30" s="12"/>
      <c r="Q30" s="12"/>
      <c r="R30" s="12"/>
      <c r="S30" s="12"/>
      <c r="T30" s="13"/>
      <c r="U30" s="13"/>
      <c r="V30" s="13"/>
      <c r="W30" s="13"/>
      <c r="X30" s="13"/>
      <c r="Y30" s="13"/>
    </row>
    <row r="31" spans="1:25" s="10" customFormat="1" ht="18.600000000000001" customHeight="1">
      <c r="A31" s="5">
        <v>44440</v>
      </c>
      <c r="B31" s="23">
        <f t="shared" si="0"/>
        <v>4100.6779864402715</v>
      </c>
      <c r="C31" s="15">
        <f t="shared" si="1"/>
        <v>-4.7075062625774429</v>
      </c>
      <c r="D31" s="22">
        <f t="shared" si="5"/>
        <v>2929.1142857142859</v>
      </c>
      <c r="E31" s="22">
        <v>20503.8</v>
      </c>
      <c r="F31" s="22">
        <f t="shared" si="3"/>
        <v>-12.153552837342819</v>
      </c>
      <c r="G31" s="22">
        <v>177770.3</v>
      </c>
      <c r="H31" s="22">
        <f t="shared" si="4"/>
        <v>6.0511134841045866</v>
      </c>
      <c r="I31" s="13"/>
      <c r="J31" s="13"/>
      <c r="K31" s="12"/>
      <c r="L31" s="12"/>
      <c r="M31" s="12"/>
      <c r="N31" s="12"/>
      <c r="O31" s="12"/>
      <c r="P31" s="12"/>
      <c r="Q31" s="12"/>
      <c r="R31" s="12"/>
      <c r="S31" s="12"/>
      <c r="T31" s="13"/>
      <c r="U31" s="13"/>
      <c r="V31" s="13"/>
      <c r="W31" s="13"/>
      <c r="X31" s="13"/>
      <c r="Y31" s="13"/>
    </row>
    <row r="32" spans="1:25" s="10" customFormat="1" ht="18.600000000000001" customHeight="1">
      <c r="A32" s="5">
        <v>44409</v>
      </c>
      <c r="B32" s="23">
        <f t="shared" si="0"/>
        <v>4303.2539349213021</v>
      </c>
      <c r="C32" s="15">
        <f t="shared" si="1"/>
        <v>4.54134680789039</v>
      </c>
      <c r="D32" s="22">
        <f t="shared" si="5"/>
        <v>3073.8142857142861</v>
      </c>
      <c r="E32" s="22">
        <v>21516.7</v>
      </c>
      <c r="F32" s="22">
        <f t="shared" si="3"/>
        <v>-4.3234470185423923</v>
      </c>
      <c r="G32" s="22">
        <v>157324.5</v>
      </c>
      <c r="H32" s="22">
        <f t="shared" si="4"/>
        <v>9.0798093029963667</v>
      </c>
      <c r="I32" s="13"/>
      <c r="J32" s="13"/>
      <c r="K32" s="12"/>
      <c r="L32" s="12"/>
      <c r="M32" s="12"/>
      <c r="N32" s="12"/>
      <c r="O32" s="12"/>
      <c r="P32" s="12"/>
      <c r="Q32" s="12"/>
      <c r="R32" s="12"/>
      <c r="S32" s="12"/>
      <c r="T32" s="13"/>
      <c r="U32" s="13"/>
      <c r="V32" s="13"/>
      <c r="W32" s="13"/>
      <c r="X32" s="13"/>
      <c r="Y32" s="13"/>
    </row>
    <row r="33" spans="1:25" s="10" customFormat="1" ht="18.600000000000001" customHeight="1">
      <c r="A33" s="5">
        <v>44378</v>
      </c>
      <c r="B33" s="23">
        <f t="shared" si="0"/>
        <v>4116.3176736465275</v>
      </c>
      <c r="C33" s="15">
        <f t="shared" si="1"/>
        <v>-8.2504190292785502</v>
      </c>
      <c r="D33" s="22">
        <f t="shared" si="5"/>
        <v>2940.2857142857147</v>
      </c>
      <c r="E33" s="22">
        <v>20582</v>
      </c>
      <c r="F33" s="22">
        <f t="shared" si="3"/>
        <v>-5.5555300628192033</v>
      </c>
      <c r="G33" s="22">
        <v>135304</v>
      </c>
      <c r="H33" s="22">
        <f t="shared" si="4"/>
        <v>11.103903302225703</v>
      </c>
      <c r="I33" s="13"/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3"/>
      <c r="U33" s="13"/>
      <c r="V33" s="13"/>
      <c r="W33" s="13"/>
      <c r="X33" s="13"/>
      <c r="Y33" s="13"/>
    </row>
    <row r="34" spans="1:25" s="10" customFormat="1" ht="18.600000000000001" customHeight="1">
      <c r="A34" s="5">
        <v>44348</v>
      </c>
      <c r="B34" s="23">
        <f t="shared" si="0"/>
        <v>4486.4702705945883</v>
      </c>
      <c r="C34" s="15">
        <f t="shared" si="1"/>
        <v>-7.7097766880049949</v>
      </c>
      <c r="D34" s="22">
        <f t="shared" si="5"/>
        <v>3204.6857142857148</v>
      </c>
      <c r="E34" s="22">
        <v>22432.799999999999</v>
      </c>
      <c r="F34" s="22">
        <f t="shared" si="3"/>
        <v>-1.8880797743226485</v>
      </c>
      <c r="G34" s="22">
        <v>114698</v>
      </c>
      <c r="H34" s="22">
        <f t="shared" si="4"/>
        <v>14.901720750891334</v>
      </c>
      <c r="I34" s="13"/>
      <c r="J34" s="13"/>
      <c r="K34" s="12"/>
      <c r="L34" s="12"/>
      <c r="M34" s="12"/>
      <c r="N34" s="12"/>
      <c r="O34" s="12"/>
      <c r="P34" s="12"/>
      <c r="Q34" s="12"/>
      <c r="R34" s="12"/>
      <c r="S34" s="12"/>
      <c r="T34" s="13"/>
      <c r="U34" s="13"/>
      <c r="V34" s="13"/>
      <c r="W34" s="13"/>
      <c r="X34" s="13"/>
      <c r="Y34" s="13"/>
    </row>
    <row r="35" spans="1:25" s="10" customFormat="1" ht="18.600000000000001" customHeight="1">
      <c r="A35" s="5">
        <v>44317</v>
      </c>
      <c r="B35" s="23">
        <f t="shared" si="0"/>
        <v>4861.2627747445049</v>
      </c>
      <c r="C35" s="15">
        <f t="shared" si="1"/>
        <v>1.5847807552784243</v>
      </c>
      <c r="D35" s="22">
        <f t="shared" si="5"/>
        <v>3472.4</v>
      </c>
      <c r="E35" s="22">
        <v>24306.799999999999</v>
      </c>
      <c r="F35" s="22">
        <f t="shared" si="3"/>
        <v>-2.259466719209291</v>
      </c>
      <c r="G35" s="22">
        <v>92242.3</v>
      </c>
      <c r="H35" s="22">
        <f t="shared" si="4"/>
        <v>19.977030122276229</v>
      </c>
      <c r="I35" s="13"/>
      <c r="J35" s="13"/>
      <c r="K35" s="12"/>
      <c r="L35" s="12"/>
      <c r="M35" s="12"/>
      <c r="N35" s="12"/>
      <c r="O35" s="12"/>
      <c r="P35" s="12"/>
      <c r="Q35" s="12"/>
      <c r="R35" s="12"/>
      <c r="S35" s="12"/>
      <c r="T35" s="13"/>
      <c r="U35" s="13"/>
      <c r="V35" s="13"/>
      <c r="W35" s="13"/>
      <c r="X35" s="13"/>
      <c r="Y35" s="13"/>
    </row>
    <row r="36" spans="1:25" s="10" customFormat="1" ht="18.600000000000001" customHeight="1">
      <c r="A36" s="5">
        <v>44287</v>
      </c>
      <c r="B36" s="23">
        <f t="shared" si="0"/>
        <v>4785.4242915141695</v>
      </c>
      <c r="C36" s="15">
        <f t="shared" si="1"/>
        <v>21.447568774743665</v>
      </c>
      <c r="D36" s="22">
        <f t="shared" si="5"/>
        <v>3418.2285714285713</v>
      </c>
      <c r="E36" s="22">
        <v>23927.599999999999</v>
      </c>
      <c r="F36" s="22">
        <f t="shared" si="3"/>
        <v>7.0734643283855814</v>
      </c>
      <c r="G36" s="22">
        <v>68010.399999999994</v>
      </c>
      <c r="H36" s="22">
        <f t="shared" si="4"/>
        <v>30.550975239418811</v>
      </c>
      <c r="I36" s="13"/>
      <c r="J36" s="13"/>
      <c r="K36" s="12"/>
      <c r="L36" s="12"/>
      <c r="M36" s="12"/>
      <c r="N36" s="12"/>
      <c r="O36" s="12"/>
      <c r="P36" s="12"/>
      <c r="Q36" s="12"/>
      <c r="R36" s="12"/>
      <c r="S36" s="12"/>
      <c r="T36" s="13"/>
      <c r="U36" s="13"/>
      <c r="V36" s="13"/>
      <c r="W36" s="13"/>
      <c r="X36" s="13"/>
      <c r="Y36" s="13"/>
    </row>
    <row r="37" spans="1:25" s="10" customFormat="1" ht="18.600000000000001" customHeight="1">
      <c r="A37" s="5">
        <v>44256</v>
      </c>
      <c r="B37" s="23">
        <f t="shared" si="0"/>
        <v>3940.3211935761287</v>
      </c>
      <c r="C37" s="15">
        <f t="shared" si="1"/>
        <v>73.673122184709527</v>
      </c>
      <c r="D37" s="22">
        <f t="shared" si="5"/>
        <v>2814.5714285714289</v>
      </c>
      <c r="E37" s="22">
        <v>19702</v>
      </c>
      <c r="F37" s="22">
        <f t="shared" si="3"/>
        <v>33.259383010815235</v>
      </c>
      <c r="G37" s="22">
        <v>43910.7</v>
      </c>
      <c r="H37" s="22">
        <f t="shared" si="4"/>
        <v>46.826609599919735</v>
      </c>
      <c r="I37" s="13"/>
      <c r="J37" s="13"/>
      <c r="K37" s="12"/>
      <c r="L37" s="12"/>
      <c r="M37" s="12"/>
      <c r="N37" s="12"/>
      <c r="O37" s="12"/>
      <c r="P37" s="12"/>
      <c r="Q37" s="12"/>
      <c r="R37" s="12"/>
      <c r="S37" s="12"/>
      <c r="T37" s="13"/>
      <c r="U37" s="13"/>
      <c r="V37" s="13"/>
      <c r="W37" s="13"/>
      <c r="X37" s="13"/>
      <c r="Y37" s="13"/>
    </row>
    <row r="38" spans="1:25" s="10" customFormat="1" ht="18.600000000000001" customHeight="1">
      <c r="A38" s="5">
        <v>44228</v>
      </c>
      <c r="B38" s="23">
        <f t="shared" si="0"/>
        <v>2268.8146237075257</v>
      </c>
      <c r="C38" s="15">
        <f t="shared" si="1"/>
        <v>-11.2665920983676</v>
      </c>
      <c r="D38" s="22">
        <f t="shared" si="5"/>
        <v>1620.6142857142859</v>
      </c>
      <c r="E38" s="22">
        <f>G38-G39</f>
        <v>11344.3</v>
      </c>
      <c r="F38" s="22">
        <f t="shared" si="3"/>
        <v>54.730939777375553</v>
      </c>
      <c r="G38" s="22">
        <v>24129</v>
      </c>
      <c r="H38" s="22">
        <f t="shared" si="4"/>
        <v>61.058638988085299</v>
      </c>
      <c r="I38" s="13"/>
      <c r="J38" s="13"/>
      <c r="K38" s="12"/>
      <c r="L38" s="12"/>
      <c r="M38" s="12"/>
      <c r="N38" s="12"/>
      <c r="O38" s="12"/>
      <c r="P38" s="12"/>
      <c r="Q38" s="12"/>
      <c r="R38" s="12"/>
      <c r="S38" s="12"/>
      <c r="T38" s="13"/>
      <c r="U38" s="13"/>
      <c r="V38" s="13"/>
      <c r="W38" s="13"/>
      <c r="X38" s="13"/>
      <c r="Y38" s="13"/>
    </row>
    <row r="39" spans="1:25" s="10" customFormat="1" ht="18.600000000000001" customHeight="1">
      <c r="A39" s="5">
        <v>44197</v>
      </c>
      <c r="B39" s="23">
        <f t="shared" si="0"/>
        <v>2556.888862222756</v>
      </c>
      <c r="C39" s="15">
        <f t="shared" si="1"/>
        <v>-40.071063277254588</v>
      </c>
      <c r="D39" s="22">
        <f t="shared" si="5"/>
        <v>1826.3857142857148</v>
      </c>
      <c r="E39" s="22">
        <v>12784.7</v>
      </c>
      <c r="F39" s="22">
        <f t="shared" si="3"/>
        <v>67.123101438325122</v>
      </c>
      <c r="G39" s="22">
        <v>12784.7</v>
      </c>
      <c r="H39" s="22">
        <f t="shared" si="4"/>
        <v>67.123101438325122</v>
      </c>
      <c r="I39" s="13"/>
      <c r="J39" s="13"/>
      <c r="K39" s="12"/>
      <c r="L39" s="12"/>
      <c r="M39" s="12"/>
      <c r="N39" s="12"/>
      <c r="O39" s="12"/>
      <c r="P39" s="12"/>
      <c r="Q39" s="12"/>
      <c r="R39" s="12"/>
      <c r="S39" s="12"/>
      <c r="T39" s="13"/>
      <c r="U39" s="13"/>
      <c r="V39" s="13"/>
      <c r="W39" s="13"/>
      <c r="X39" s="13"/>
      <c r="Y39" s="13"/>
    </row>
    <row r="40" spans="1:25" s="10" customFormat="1" ht="18.600000000000001" customHeight="1">
      <c r="A40" s="5">
        <v>44166</v>
      </c>
      <c r="B40" s="23">
        <f t="shared" si="0"/>
        <v>4266.534669306614</v>
      </c>
      <c r="C40" s="15">
        <f t="shared" si="1"/>
        <v>-12.318795904694975</v>
      </c>
      <c r="D40" s="22">
        <f t="shared" si="5"/>
        <v>3047.5857142857144</v>
      </c>
      <c r="E40" s="22">
        <v>21333.1</v>
      </c>
      <c r="F40" s="22">
        <f t="shared" si="3"/>
        <v>7.0127563945001636</v>
      </c>
      <c r="G40" s="22">
        <v>237691.2</v>
      </c>
      <c r="H40" s="22">
        <f t="shared" si="4"/>
        <v>1.9977625745754901</v>
      </c>
      <c r="I40" s="13"/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3"/>
      <c r="U40" s="13"/>
      <c r="V40" s="13"/>
      <c r="W40" s="13"/>
      <c r="X40" s="13"/>
      <c r="Y40" s="13"/>
    </row>
    <row r="41" spans="1:25" s="10" customFormat="1" ht="18.600000000000001" customHeight="1">
      <c r="A41" s="5">
        <v>44136</v>
      </c>
      <c r="B41" s="23">
        <f t="shared" si="0"/>
        <v>4865.9626807463856</v>
      </c>
      <c r="C41" s="15">
        <f t="shared" si="1"/>
        <v>0.95685838412926205</v>
      </c>
      <c r="D41" s="22">
        <f t="shared" si="5"/>
        <v>3475.7571428571432</v>
      </c>
      <c r="E41" s="22">
        <v>24330.3</v>
      </c>
      <c r="F41" s="22">
        <f t="shared" si="3"/>
        <v>8.1952560100322813</v>
      </c>
      <c r="G41" s="22">
        <v>216316.7</v>
      </c>
      <c r="H41" s="22">
        <f t="shared" si="4"/>
        <v>1.5378773227988862</v>
      </c>
      <c r="I41" s="13"/>
      <c r="J41" s="13"/>
      <c r="K41" s="12"/>
      <c r="L41" s="12"/>
      <c r="M41" s="12"/>
      <c r="N41" s="12"/>
      <c r="O41" s="12"/>
      <c r="P41" s="12"/>
      <c r="Q41" s="12"/>
      <c r="R41" s="12"/>
      <c r="S41" s="12"/>
      <c r="T41" s="13"/>
      <c r="U41" s="13"/>
      <c r="V41" s="13"/>
      <c r="W41" s="13"/>
      <c r="X41" s="13"/>
      <c r="Y41" s="13"/>
    </row>
    <row r="42" spans="1:25" s="10" customFormat="1" ht="18.600000000000001" customHeight="1">
      <c r="A42" s="5">
        <v>44105</v>
      </c>
      <c r="B42" s="23">
        <f t="shared" si="0"/>
        <v>4819.843603127938</v>
      </c>
      <c r="C42" s="15">
        <f t="shared" si="1"/>
        <v>3.252715237462795</v>
      </c>
      <c r="D42" s="22">
        <f t="shared" si="5"/>
        <v>3442.8142857142861</v>
      </c>
      <c r="E42" s="22">
        <v>24099.7</v>
      </c>
      <c r="F42" s="22">
        <f t="shared" si="3"/>
        <v>10.302167624766589</v>
      </c>
      <c r="G42" s="22">
        <v>191988</v>
      </c>
      <c r="H42" s="22">
        <f t="shared" si="4"/>
        <v>0.66484899328858038</v>
      </c>
      <c r="I42" s="13"/>
      <c r="J42" s="13"/>
      <c r="K42" s="12"/>
      <c r="L42" s="12"/>
      <c r="M42" s="12"/>
      <c r="N42" s="12"/>
      <c r="O42" s="12"/>
      <c r="P42" s="12"/>
      <c r="Q42" s="12"/>
      <c r="R42" s="12"/>
      <c r="S42" s="12"/>
      <c r="T42" s="13"/>
      <c r="U42" s="13"/>
      <c r="V42" s="13"/>
      <c r="W42" s="13"/>
      <c r="X42" s="13"/>
      <c r="Y42" s="13"/>
    </row>
    <row r="43" spans="1:25" s="10" customFormat="1" ht="18.600000000000001" customHeight="1">
      <c r="A43" s="5">
        <v>44075</v>
      </c>
      <c r="B43" s="23">
        <f t="shared" si="0"/>
        <v>4668.0066398672025</v>
      </c>
      <c r="C43" s="15">
        <f t="shared" si="1"/>
        <v>3.7862955222553079</v>
      </c>
      <c r="D43" s="22">
        <f t="shared" si="5"/>
        <v>3334.3571428571431</v>
      </c>
      <c r="E43" s="22">
        <v>23340.5</v>
      </c>
      <c r="F43" s="22">
        <f t="shared" si="3"/>
        <v>7.2406568464387089</v>
      </c>
      <c r="G43" s="22">
        <v>167627</v>
      </c>
      <c r="H43" s="22">
        <f t="shared" si="4"/>
        <v>-0.85249570735613789</v>
      </c>
      <c r="I43" s="13"/>
      <c r="J43" s="13"/>
      <c r="K43" s="12"/>
      <c r="L43" s="12"/>
      <c r="M43" s="12"/>
      <c r="N43" s="12"/>
      <c r="O43" s="12"/>
      <c r="P43" s="12"/>
      <c r="Q43" s="12"/>
      <c r="R43" s="12"/>
      <c r="S43" s="12"/>
      <c r="T43" s="13"/>
      <c r="U43" s="13"/>
      <c r="V43" s="13"/>
      <c r="W43" s="13"/>
      <c r="X43" s="13"/>
      <c r="Y43" s="13"/>
    </row>
    <row r="44" spans="1:25" s="10" customFormat="1" ht="18.600000000000001" customHeight="1">
      <c r="A44" s="5">
        <v>44044</v>
      </c>
      <c r="B44" s="23">
        <f t="shared" si="0"/>
        <v>4497.7100457990846</v>
      </c>
      <c r="C44" s="15">
        <f t="shared" si="1"/>
        <v>3.195106618271276</v>
      </c>
      <c r="D44" s="22">
        <f t="shared" si="5"/>
        <v>3212.7142857142862</v>
      </c>
      <c r="E44" s="22">
        <v>22489</v>
      </c>
      <c r="F44" s="22">
        <f t="shared" si="3"/>
        <v>6.9977448116394392</v>
      </c>
      <c r="G44" s="22">
        <v>144228.79999999999</v>
      </c>
      <c r="H44" s="22">
        <f t="shared" si="4"/>
        <v>-2.0686414703338096</v>
      </c>
      <c r="I44" s="13"/>
      <c r="J44" s="13"/>
      <c r="K44" s="12"/>
      <c r="L44" s="12"/>
      <c r="M44" s="12"/>
      <c r="N44" s="12"/>
      <c r="O44" s="12"/>
      <c r="P44" s="12"/>
      <c r="Q44" s="12"/>
      <c r="R44" s="12"/>
      <c r="S44" s="12"/>
      <c r="T44" s="13"/>
      <c r="U44" s="13"/>
      <c r="V44" s="13"/>
      <c r="W44" s="13"/>
      <c r="X44" s="13"/>
      <c r="Y44" s="13"/>
    </row>
    <row r="45" spans="1:25" s="10" customFormat="1" ht="18.600000000000001" customHeight="1">
      <c r="A45" s="5">
        <v>44013</v>
      </c>
      <c r="B45" s="23">
        <f t="shared" si="0"/>
        <v>4358.4528309433808</v>
      </c>
      <c r="C45" s="15">
        <f t="shared" si="1"/>
        <v>-4.6876161735441713</v>
      </c>
      <c r="D45" s="22">
        <f t="shared" si="5"/>
        <v>3113.2428571428572</v>
      </c>
      <c r="E45" s="22">
        <v>21792.7</v>
      </c>
      <c r="F45" s="22">
        <f t="shared" si="3"/>
        <v>3.759939056325301</v>
      </c>
      <c r="G45" s="22">
        <v>121781.5</v>
      </c>
      <c r="H45" s="22">
        <f t="shared" si="4"/>
        <v>-3.5417744197964285</v>
      </c>
      <c r="I45" s="13"/>
      <c r="J45" s="13"/>
      <c r="K45" s="12"/>
      <c r="L45" s="12"/>
      <c r="M45" s="12"/>
      <c r="N45" s="12"/>
      <c r="O45" s="12"/>
      <c r="P45" s="12"/>
      <c r="Q45" s="12"/>
      <c r="R45" s="12"/>
      <c r="S45" s="12"/>
      <c r="T45" s="13"/>
      <c r="U45" s="13"/>
      <c r="V45" s="13"/>
      <c r="W45" s="13"/>
      <c r="X45" s="13"/>
      <c r="Y45" s="13"/>
    </row>
    <row r="46" spans="1:25" s="10" customFormat="1" ht="18.600000000000001" customHeight="1">
      <c r="A46" s="5">
        <v>43983</v>
      </c>
      <c r="B46" s="23">
        <f t="shared" si="0"/>
        <v>4572.8085438291246</v>
      </c>
      <c r="C46" s="15">
        <f t="shared" si="1"/>
        <v>-8.0591265325489267</v>
      </c>
      <c r="D46" s="22">
        <f t="shared" si="5"/>
        <v>3266.3571428571436</v>
      </c>
      <c r="E46" s="22">
        <v>22864.5</v>
      </c>
      <c r="F46" s="22">
        <f t="shared" si="3"/>
        <v>8.9517247294611977</v>
      </c>
      <c r="G46" s="22">
        <v>99822.7</v>
      </c>
      <c r="H46" s="22">
        <f t="shared" si="4"/>
        <v>-4.447630926273904</v>
      </c>
      <c r="I46" s="13"/>
      <c r="J46" s="13"/>
      <c r="K46" s="12"/>
      <c r="L46" s="12"/>
      <c r="M46" s="12"/>
      <c r="N46" s="12"/>
      <c r="O46" s="12"/>
      <c r="P46" s="12"/>
      <c r="Q46" s="12"/>
      <c r="R46" s="12"/>
      <c r="S46" s="12"/>
      <c r="T46" s="13"/>
      <c r="U46" s="13"/>
      <c r="V46" s="13"/>
      <c r="W46" s="13"/>
      <c r="X46" s="13"/>
      <c r="Y46" s="13"/>
    </row>
    <row r="47" spans="1:25" s="10" customFormat="1" ht="18.600000000000001" customHeight="1">
      <c r="A47" s="5">
        <v>43952</v>
      </c>
      <c r="B47" s="23">
        <f t="shared" si="0"/>
        <v>4973.6405271894564</v>
      </c>
      <c r="C47" s="15">
        <f t="shared" si="1"/>
        <v>11.284786704196105</v>
      </c>
      <c r="D47" s="22">
        <f t="shared" si="5"/>
        <v>3552.6714285714293</v>
      </c>
      <c r="E47" s="22">
        <v>24868.7</v>
      </c>
      <c r="F47" s="22">
        <f t="shared" si="3"/>
        <v>9.5720869572879952</v>
      </c>
      <c r="G47" s="22">
        <v>76883.3</v>
      </c>
      <c r="H47" s="22">
        <f t="shared" si="4"/>
        <v>-7.7248330524870568</v>
      </c>
      <c r="I47" s="13"/>
      <c r="J47" s="13"/>
      <c r="K47" s="12"/>
      <c r="L47" s="12"/>
      <c r="M47" s="12"/>
      <c r="N47" s="12"/>
      <c r="O47" s="12"/>
      <c r="P47" s="12"/>
      <c r="Q47" s="12"/>
      <c r="R47" s="12"/>
      <c r="S47" s="12"/>
      <c r="T47" s="13"/>
      <c r="U47" s="13"/>
      <c r="V47" s="13"/>
      <c r="W47" s="13"/>
      <c r="X47" s="13"/>
      <c r="Y47" s="13"/>
    </row>
    <row r="48" spans="1:25" s="10" customFormat="1" ht="18.600000000000001" customHeight="1">
      <c r="A48" s="5">
        <v>43922</v>
      </c>
      <c r="B48" s="23">
        <f t="shared" si="0"/>
        <v>4469.2906141877165</v>
      </c>
      <c r="C48" s="15">
        <f t="shared" si="1"/>
        <v>51.148822769484667</v>
      </c>
      <c r="D48" s="22">
        <f t="shared" si="5"/>
        <v>3192.4142857142861</v>
      </c>
      <c r="E48" s="22">
        <v>22346.9</v>
      </c>
      <c r="F48" s="22">
        <f t="shared" si="3"/>
        <v>4.6918774068417601</v>
      </c>
      <c r="G48" s="22">
        <v>52094.9</v>
      </c>
      <c r="H48" s="22">
        <f t="shared" si="4"/>
        <v>-13.979742805624717</v>
      </c>
      <c r="I48" s="13"/>
      <c r="J48" s="13"/>
      <c r="K48" s="12"/>
      <c r="L48" s="12"/>
      <c r="M48" s="12"/>
      <c r="N48" s="12"/>
      <c r="O48" s="12"/>
      <c r="P48" s="12"/>
      <c r="Q48" s="12"/>
      <c r="R48" s="12"/>
      <c r="S48" s="12"/>
      <c r="T48" s="13"/>
      <c r="U48" s="13"/>
      <c r="V48" s="13"/>
      <c r="W48" s="13"/>
      <c r="X48" s="13"/>
      <c r="Y48" s="13"/>
    </row>
    <row r="49" spans="1:25" s="10" customFormat="1" ht="18.600000000000001" customHeight="1">
      <c r="A49" s="5">
        <v>43891</v>
      </c>
      <c r="B49" s="23">
        <f t="shared" si="0"/>
        <v>2956.8808623827526</v>
      </c>
      <c r="C49" s="15">
        <f t="shared" si="1"/>
        <v>101.65638473299936</v>
      </c>
      <c r="D49" s="22">
        <f t="shared" si="5"/>
        <v>2112.1000000000004</v>
      </c>
      <c r="E49" s="22">
        <v>14784.7</v>
      </c>
      <c r="F49" s="22">
        <f t="shared" si="3"/>
        <v>-17.730689829782253</v>
      </c>
      <c r="G49" s="22">
        <v>29906.5</v>
      </c>
      <c r="H49" s="22">
        <f t="shared" si="4"/>
        <v>-23.629979570990812</v>
      </c>
      <c r="I49" s="13"/>
      <c r="J49" s="13"/>
      <c r="K49" s="12"/>
      <c r="L49" s="12"/>
      <c r="M49" s="12"/>
      <c r="N49" s="12"/>
      <c r="O49" s="12"/>
      <c r="P49" s="12"/>
      <c r="Q49" s="12"/>
      <c r="R49" s="12"/>
      <c r="S49" s="12"/>
      <c r="T49" s="13"/>
      <c r="U49" s="13"/>
      <c r="V49" s="13"/>
      <c r="W49" s="13"/>
      <c r="X49" s="13"/>
      <c r="Y49" s="13"/>
    </row>
    <row r="50" spans="1:25" s="10" customFormat="1" ht="18.600000000000001" customHeight="1">
      <c r="A50" s="5">
        <v>43862</v>
      </c>
      <c r="B50" s="23">
        <f t="shared" si="0"/>
        <v>1466.2966740665188</v>
      </c>
      <c r="C50" s="15">
        <f t="shared" si="1"/>
        <v>-4.1600706940117913</v>
      </c>
      <c r="D50" s="22">
        <f t="shared" si="5"/>
        <v>1047.3757142857144</v>
      </c>
      <c r="E50" s="22">
        <f>G50-G51</f>
        <v>7331.63</v>
      </c>
      <c r="F50" s="22">
        <f t="shared" si="3"/>
        <v>-28.064360724612502</v>
      </c>
      <c r="G50" s="22">
        <v>14981.5</v>
      </c>
      <c r="H50" s="22">
        <f t="shared" si="4"/>
        <v>-29.267820552769987</v>
      </c>
      <c r="I50" s="13"/>
      <c r="J50" s="13"/>
      <c r="K50" s="12"/>
      <c r="L50" s="12"/>
      <c r="M50" s="12"/>
      <c r="N50" s="12"/>
      <c r="O50" s="12"/>
      <c r="P50" s="12"/>
      <c r="Q50" s="12"/>
      <c r="R50" s="12"/>
      <c r="S50" s="12"/>
      <c r="T50" s="13"/>
      <c r="U50" s="13"/>
      <c r="V50" s="13"/>
      <c r="W50" s="13"/>
      <c r="X50" s="13"/>
      <c r="Y50" s="13"/>
    </row>
    <row r="51" spans="1:25" s="10" customFormat="1" ht="18.600000000000001" customHeight="1">
      <c r="A51" s="5">
        <v>43831</v>
      </c>
      <c r="B51" s="23">
        <f t="shared" si="0"/>
        <v>1529.9434011319775</v>
      </c>
      <c r="C51" s="15">
        <f>(B51-B52)/B52*100</f>
        <v>-61.626126781405652</v>
      </c>
      <c r="D51" s="22">
        <f t="shared" si="5"/>
        <v>1092.8385714285716</v>
      </c>
      <c r="E51" s="22">
        <v>7649.87</v>
      </c>
      <c r="F51" s="22">
        <f t="shared" si="3"/>
        <v>-30.384022816227983</v>
      </c>
      <c r="G51" s="22">
        <v>7649.87</v>
      </c>
      <c r="H51" s="22">
        <f t="shared" si="4"/>
        <v>-30.384022816227983</v>
      </c>
      <c r="I51" s="13"/>
      <c r="J51" s="13"/>
      <c r="K51" s="12"/>
      <c r="L51" s="12"/>
      <c r="M51" s="12"/>
      <c r="N51" s="12"/>
      <c r="O51" s="12"/>
      <c r="P51" s="12"/>
      <c r="Q51" s="12"/>
      <c r="R51" s="12"/>
      <c r="S51" s="12"/>
      <c r="T51" s="13"/>
      <c r="U51" s="13"/>
      <c r="V51" s="13"/>
      <c r="W51" s="13"/>
      <c r="X51" s="13"/>
      <c r="Y51" s="13"/>
    </row>
    <row r="52" spans="1:25" s="10" customFormat="1" ht="18.600000000000001" customHeight="1">
      <c r="A52" s="5">
        <v>43800</v>
      </c>
      <c r="B52" s="23">
        <f t="shared" si="0"/>
        <v>3986.9402611947758</v>
      </c>
      <c r="C52" s="15">
        <f t="shared" si="1"/>
        <v>-11.349911505998927</v>
      </c>
      <c r="D52" s="22">
        <f t="shared" si="5"/>
        <v>2847.8714285714286</v>
      </c>
      <c r="E52" s="22">
        <v>19935.099999999999</v>
      </c>
      <c r="F52" s="22">
        <f t="shared" si="3"/>
        <v>8.3782755246275986</v>
      </c>
      <c r="G52" s="22">
        <v>233035.7</v>
      </c>
      <c r="H52" s="22">
        <f t="shared" si="4"/>
        <v>7.0607460577359671</v>
      </c>
      <c r="I52" s="13"/>
      <c r="J52" s="13"/>
      <c r="K52" s="12"/>
      <c r="L52" s="12"/>
      <c r="M52" s="12"/>
      <c r="N52" s="12"/>
      <c r="O52" s="12"/>
      <c r="P52" s="12"/>
      <c r="Q52" s="12"/>
      <c r="R52" s="12"/>
      <c r="S52" s="12"/>
      <c r="T52" s="13"/>
      <c r="U52" s="13"/>
      <c r="V52" s="13"/>
      <c r="W52" s="13"/>
      <c r="X52" s="13"/>
      <c r="Y52" s="13"/>
    </row>
    <row r="53" spans="1:25" s="10" customFormat="1" ht="18.600000000000001" customHeight="1">
      <c r="A53" s="5">
        <v>43770</v>
      </c>
      <c r="B53" s="23">
        <f t="shared" si="0"/>
        <v>4497.3900521989563</v>
      </c>
      <c r="C53" s="15">
        <f t="shared" si="1"/>
        <v>2.9228149829738834</v>
      </c>
      <c r="D53" s="22">
        <f t="shared" si="5"/>
        <v>3212.4857142857149</v>
      </c>
      <c r="E53" s="22">
        <v>22487.4</v>
      </c>
      <c r="F53" s="22">
        <f t="shared" si="3"/>
        <v>9.5845150726587178</v>
      </c>
      <c r="G53" s="22">
        <v>213040.4</v>
      </c>
      <c r="H53" s="22">
        <f t="shared" si="4"/>
        <v>6.6011635837418536</v>
      </c>
      <c r="I53" s="13"/>
      <c r="J53" s="13"/>
      <c r="K53" s="12"/>
      <c r="L53" s="12"/>
      <c r="M53" s="12"/>
      <c r="N53" s="12"/>
      <c r="O53" s="12"/>
      <c r="P53" s="12"/>
      <c r="Q53" s="12"/>
      <c r="R53" s="12"/>
      <c r="S53" s="12"/>
      <c r="T53" s="13"/>
      <c r="U53" s="13"/>
      <c r="V53" s="13"/>
      <c r="W53" s="13"/>
      <c r="X53" s="13"/>
      <c r="Y53" s="13"/>
    </row>
    <row r="54" spans="1:25" s="10" customFormat="1" ht="18.600000000000001" customHeight="1">
      <c r="A54" s="5">
        <v>43739</v>
      </c>
      <c r="B54" s="23">
        <f t="shared" si="0"/>
        <v>4369.6726065478697</v>
      </c>
      <c r="C54" s="15">
        <f t="shared" si="1"/>
        <v>0.38686674691931416</v>
      </c>
      <c r="D54" s="22">
        <f t="shared" si="5"/>
        <v>3121.2571428571432</v>
      </c>
      <c r="E54" s="22">
        <v>21848.799999999999</v>
      </c>
      <c r="F54" s="22">
        <f t="shared" si="3"/>
        <v>-0.88190462364811095</v>
      </c>
      <c r="G54" s="22">
        <v>190720</v>
      </c>
      <c r="H54" s="22">
        <f t="shared" si="4"/>
        <v>6.2723652845092737</v>
      </c>
      <c r="I54" s="13"/>
      <c r="J54" s="13"/>
      <c r="K54" s="12"/>
      <c r="L54" s="12"/>
      <c r="M54" s="12"/>
      <c r="N54" s="12"/>
      <c r="O54" s="12"/>
      <c r="P54" s="12"/>
      <c r="Q54" s="12"/>
      <c r="R54" s="12"/>
      <c r="S54" s="12"/>
      <c r="T54" s="13"/>
      <c r="U54" s="13"/>
      <c r="V54" s="13"/>
      <c r="W54" s="13"/>
      <c r="X54" s="13"/>
      <c r="Y54" s="13"/>
    </row>
    <row r="55" spans="1:25" s="10" customFormat="1" ht="18.600000000000001" customHeight="1">
      <c r="A55" s="5">
        <v>43709</v>
      </c>
      <c r="B55" s="23">
        <f t="shared" si="0"/>
        <v>4352.8329433411336</v>
      </c>
      <c r="C55" s="15">
        <f t="shared" si="1"/>
        <v>3.5512080006851172</v>
      </c>
      <c r="D55" s="22">
        <f t="shared" si="5"/>
        <v>3109.2285714285717</v>
      </c>
      <c r="E55" s="22">
        <v>21764.6</v>
      </c>
      <c r="F55" s="22">
        <f t="shared" si="3"/>
        <v>4.7351857020490273</v>
      </c>
      <c r="G55" s="22">
        <v>169068.3</v>
      </c>
      <c r="H55" s="22">
        <f t="shared" si="4"/>
        <v>6.8360735089118219</v>
      </c>
      <c r="I55" s="13"/>
      <c r="J55" s="13"/>
      <c r="K55" s="12"/>
      <c r="L55" s="12"/>
      <c r="M55" s="12"/>
      <c r="N55" s="12"/>
      <c r="O55" s="12"/>
      <c r="P55" s="12"/>
      <c r="Q55" s="12"/>
      <c r="R55" s="12"/>
      <c r="S55" s="12"/>
      <c r="T55" s="13"/>
      <c r="U55" s="13"/>
      <c r="V55" s="13"/>
      <c r="W55" s="13"/>
      <c r="X55" s="13"/>
      <c r="Y55" s="13"/>
    </row>
    <row r="56" spans="1:25" s="10" customFormat="1" ht="18.600000000000001" customHeight="1">
      <c r="A56" s="5">
        <v>43678</v>
      </c>
      <c r="B56" s="23">
        <f t="shared" si="0"/>
        <v>4203.5559288814229</v>
      </c>
      <c r="C56" s="15">
        <f t="shared" si="1"/>
        <v>7.2370613721848151E-2</v>
      </c>
      <c r="D56" s="22">
        <f t="shared" si="5"/>
        <v>3002.6000000000004</v>
      </c>
      <c r="E56" s="22">
        <v>21018.2</v>
      </c>
      <c r="F56" s="22">
        <f t="shared" si="3"/>
        <v>4.995978639331411</v>
      </c>
      <c r="G56" s="22">
        <v>147275.4</v>
      </c>
      <c r="H56" s="22">
        <f t="shared" si="4"/>
        <v>6.5384134048144915</v>
      </c>
      <c r="I56" s="13"/>
      <c r="J56" s="13"/>
      <c r="K56" s="12"/>
      <c r="L56" s="12"/>
      <c r="M56" s="12"/>
      <c r="N56" s="12"/>
      <c r="O56" s="12"/>
      <c r="P56" s="12"/>
      <c r="Q56" s="12"/>
      <c r="R56" s="12"/>
      <c r="S56" s="12"/>
      <c r="T56" s="13"/>
      <c r="U56" s="13"/>
      <c r="V56" s="13"/>
      <c r="W56" s="13"/>
      <c r="X56" s="13"/>
      <c r="Y56" s="13"/>
    </row>
    <row r="57" spans="1:25" s="10" customFormat="1" ht="18.600000000000001" customHeight="1">
      <c r="A57" s="5">
        <v>43647</v>
      </c>
      <c r="B57" s="23">
        <f t="shared" si="0"/>
        <v>4200.515989680207</v>
      </c>
      <c r="C57" s="15">
        <f t="shared" si="1"/>
        <v>8.1483281631959767E-2</v>
      </c>
      <c r="D57" s="22">
        <f t="shared" si="5"/>
        <v>3000.428571428572</v>
      </c>
      <c r="E57" s="22">
        <v>21003</v>
      </c>
      <c r="F57" s="22">
        <f t="shared" si="3"/>
        <v>7.059297281592003</v>
      </c>
      <c r="G57" s="22">
        <v>126253.1</v>
      </c>
      <c r="H57" s="22">
        <f t="shared" si="4"/>
        <v>6.1283966557556635</v>
      </c>
      <c r="I57" s="13"/>
      <c r="J57" s="13"/>
      <c r="K57" s="12"/>
      <c r="L57" s="12"/>
      <c r="M57" s="12"/>
      <c r="N57" s="12"/>
      <c r="O57" s="12"/>
      <c r="P57" s="12"/>
      <c r="Q57" s="12"/>
      <c r="R57" s="12"/>
      <c r="S57" s="12"/>
      <c r="T57" s="13"/>
      <c r="U57" s="13"/>
      <c r="V57" s="13"/>
      <c r="W57" s="13"/>
      <c r="X57" s="13"/>
      <c r="Y57" s="13"/>
    </row>
    <row r="58" spans="1:25" s="10" customFormat="1" ht="18.600000000000001" customHeight="1">
      <c r="A58" s="5">
        <v>43617</v>
      </c>
      <c r="B58" s="23">
        <f t="shared" si="0"/>
        <v>4197.0960580788387</v>
      </c>
      <c r="C58" s="15">
        <f t="shared" si="1"/>
        <v>-7.5356227033600485</v>
      </c>
      <c r="D58" s="22">
        <f t="shared" si="5"/>
        <v>2997.9857142857145</v>
      </c>
      <c r="E58" s="22">
        <v>20985.9</v>
      </c>
      <c r="F58" s="22">
        <f t="shared" si="3"/>
        <v>4.8796821509782928</v>
      </c>
      <c r="G58" s="22">
        <v>104469.1</v>
      </c>
      <c r="H58" s="22">
        <f t="shared" si="4"/>
        <v>4.7751482079153362</v>
      </c>
      <c r="I58" s="13"/>
      <c r="J58" s="13"/>
      <c r="K58" s="12"/>
      <c r="L58" s="12"/>
      <c r="M58" s="12"/>
      <c r="N58" s="12"/>
      <c r="O58" s="12"/>
      <c r="P58" s="12"/>
      <c r="Q58" s="12"/>
      <c r="R58" s="12"/>
      <c r="S58" s="12"/>
      <c r="T58" s="13"/>
      <c r="U58" s="13"/>
      <c r="V58" s="13"/>
      <c r="W58" s="13"/>
      <c r="X58" s="13"/>
      <c r="Y58" s="13"/>
    </row>
    <row r="59" spans="1:25" s="10" customFormat="1" ht="18.600000000000001" customHeight="1">
      <c r="A59" s="5">
        <v>43586</v>
      </c>
      <c r="B59" s="23">
        <f t="shared" si="0"/>
        <v>4539.1492170156607</v>
      </c>
      <c r="C59" s="15">
        <f t="shared" si="1"/>
        <v>6.3282955578250988</v>
      </c>
      <c r="D59" s="22">
        <f t="shared" si="5"/>
        <v>3242.3142857142866</v>
      </c>
      <c r="E59" s="22">
        <v>22696.2</v>
      </c>
      <c r="F59" s="22">
        <f t="shared" si="3"/>
        <v>5.4631630305987278</v>
      </c>
      <c r="G59" s="22">
        <v>83319.600000000006</v>
      </c>
      <c r="H59" s="22">
        <f t="shared" si="4"/>
        <v>4.3009971984307338</v>
      </c>
      <c r="I59" s="13"/>
      <c r="J59" s="13"/>
      <c r="K59" s="12"/>
      <c r="L59" s="12"/>
      <c r="M59" s="12"/>
      <c r="N59" s="12"/>
      <c r="O59" s="12"/>
      <c r="P59" s="12"/>
      <c r="Q59" s="12"/>
      <c r="R59" s="12"/>
      <c r="S59" s="12"/>
      <c r="T59" s="13"/>
      <c r="U59" s="13"/>
      <c r="V59" s="13"/>
      <c r="W59" s="13"/>
      <c r="X59" s="13"/>
      <c r="Y59" s="13"/>
    </row>
    <row r="60" spans="1:25" s="10" customFormat="1" ht="18.600000000000001" customHeight="1">
      <c r="A60" s="5">
        <v>43556</v>
      </c>
      <c r="B60" s="23">
        <f t="shared" si="0"/>
        <v>4268.9946201075991</v>
      </c>
      <c r="C60" s="15">
        <f t="shared" si="1"/>
        <v>18.776257435549333</v>
      </c>
      <c r="D60" s="22">
        <f t="shared" si="5"/>
        <v>3049.3428571428581</v>
      </c>
      <c r="E60" s="22">
        <v>21345.4</v>
      </c>
      <c r="F60" s="22">
        <f t="shared" si="3"/>
        <v>1.2964949079830257</v>
      </c>
      <c r="G60" s="22">
        <v>60561.2</v>
      </c>
      <c r="H60" s="22">
        <f t="shared" si="4"/>
        <v>3.6634087057735965</v>
      </c>
      <c r="I60" s="13"/>
      <c r="J60" s="13"/>
      <c r="K60" s="12"/>
      <c r="L60" s="12"/>
      <c r="M60" s="12"/>
      <c r="N60" s="12"/>
      <c r="O60" s="12"/>
      <c r="P60" s="12"/>
      <c r="Q60" s="12"/>
      <c r="R60" s="12"/>
      <c r="S60" s="12"/>
      <c r="T60" s="13"/>
      <c r="U60" s="13"/>
      <c r="V60" s="13"/>
      <c r="W60" s="13"/>
      <c r="X60" s="13"/>
      <c r="Y60" s="13"/>
    </row>
    <row r="61" spans="1:25" s="10" customFormat="1" ht="18.600000000000001" customHeight="1">
      <c r="A61" s="5">
        <v>43525</v>
      </c>
      <c r="B61" s="23">
        <f t="shared" si="0"/>
        <v>3594.1481170376592</v>
      </c>
      <c r="C61" s="15">
        <f t="shared" si="1"/>
        <v>76.326760485992352</v>
      </c>
      <c r="D61" s="22">
        <f t="shared" si="5"/>
        <v>2567.3000000000002</v>
      </c>
      <c r="E61" s="22">
        <v>17971.099999999999</v>
      </c>
      <c r="F61" s="22">
        <f t="shared" si="3"/>
        <v>16.372784551924191</v>
      </c>
      <c r="G61" s="22">
        <v>39160</v>
      </c>
      <c r="H61" s="22">
        <f t="shared" si="4"/>
        <v>4.0332821491001924</v>
      </c>
      <c r="I61" s="13"/>
      <c r="J61" s="13"/>
      <c r="K61" s="12"/>
      <c r="L61" s="12"/>
      <c r="M61" s="12"/>
      <c r="N61" s="12"/>
      <c r="O61" s="12"/>
      <c r="P61" s="12"/>
      <c r="Q61" s="12"/>
      <c r="R61" s="12"/>
      <c r="S61" s="12"/>
      <c r="T61" s="13"/>
      <c r="U61" s="13"/>
      <c r="V61" s="13"/>
      <c r="W61" s="13"/>
      <c r="X61" s="13"/>
      <c r="Y61" s="13"/>
    </row>
    <row r="62" spans="1:25" s="10" customFormat="1" ht="18.600000000000001" customHeight="1">
      <c r="A62" s="5">
        <v>43497</v>
      </c>
      <c r="B62" s="23">
        <f t="shared" si="0"/>
        <v>2038.345233095338</v>
      </c>
      <c r="C62" s="15">
        <f t="shared" si="1"/>
        <v>-7.2505589848452958</v>
      </c>
      <c r="D62" s="22">
        <f t="shared" si="5"/>
        <v>1455.99</v>
      </c>
      <c r="E62" s="22">
        <f>G62-G63</f>
        <v>10191.929999999998</v>
      </c>
      <c r="F62" s="22">
        <f t="shared" si="3"/>
        <v>-7.2505589848453127</v>
      </c>
      <c r="G62" s="22">
        <v>21180.6</v>
      </c>
      <c r="H62" s="22">
        <f t="shared" si="4"/>
        <v>-4.8332382291755627</v>
      </c>
      <c r="I62" s="13"/>
      <c r="J62" s="13"/>
      <c r="K62" s="12"/>
      <c r="L62" s="12"/>
      <c r="M62" s="12"/>
      <c r="N62" s="12"/>
      <c r="O62" s="12"/>
      <c r="P62" s="12"/>
      <c r="Q62" s="12"/>
      <c r="R62" s="12"/>
      <c r="S62" s="12"/>
      <c r="T62" s="13"/>
      <c r="U62" s="13"/>
      <c r="V62" s="13"/>
      <c r="W62" s="13"/>
      <c r="X62" s="13"/>
      <c r="Y62" s="13"/>
    </row>
    <row r="63" spans="1:25" s="10" customFormat="1" ht="18.600000000000001" customHeight="1">
      <c r="A63" s="5">
        <v>43466</v>
      </c>
      <c r="B63" s="23">
        <f t="shared" si="0"/>
        <v>2197.6900461990758</v>
      </c>
      <c r="C63" s="15">
        <f>(B63-B64)/B64*100</f>
        <v>-40.259486789170396</v>
      </c>
      <c r="D63" s="22">
        <f t="shared" si="5"/>
        <v>1569.81</v>
      </c>
      <c r="E63" s="22">
        <v>10988.67</v>
      </c>
      <c r="F63" s="22">
        <f t="shared" si="3"/>
        <v>-2.47576464615894</v>
      </c>
      <c r="G63" s="22">
        <v>10988.67</v>
      </c>
      <c r="H63" s="22">
        <f t="shared" si="4"/>
        <v>-2.47576464615894</v>
      </c>
      <c r="I63" s="13"/>
      <c r="J63" s="13"/>
      <c r="K63" s="12"/>
      <c r="L63" s="12"/>
      <c r="M63" s="12"/>
      <c r="N63" s="12"/>
      <c r="O63" s="12"/>
      <c r="P63" s="12"/>
      <c r="Q63" s="12"/>
      <c r="R63" s="12"/>
      <c r="S63" s="12"/>
      <c r="T63" s="13"/>
      <c r="U63" s="13"/>
      <c r="V63" s="13"/>
      <c r="W63" s="13"/>
      <c r="X63" s="13"/>
      <c r="Y63" s="13"/>
    </row>
    <row r="64" spans="1:25" s="10" customFormat="1" ht="18.600000000000001" customHeight="1">
      <c r="A64" s="5">
        <v>43435</v>
      </c>
      <c r="B64" s="23">
        <f t="shared" si="0"/>
        <v>3678.726425471491</v>
      </c>
      <c r="C64" s="15">
        <f t="shared" si="1"/>
        <v>-10.363244739432552</v>
      </c>
      <c r="D64" s="22">
        <f t="shared" si="5"/>
        <v>2627.7142857142862</v>
      </c>
      <c r="E64" s="22">
        <v>18394</v>
      </c>
      <c r="F64" s="22">
        <f t="shared" si="3"/>
        <v>-3.9181784466232328</v>
      </c>
      <c r="G64" s="22">
        <v>217666.8</v>
      </c>
      <c r="H64" s="22">
        <f t="shared" si="4"/>
        <v>-6.0261655806435392</v>
      </c>
      <c r="I64" s="13"/>
      <c r="J64" s="13"/>
      <c r="K64" s="12"/>
      <c r="L64" s="12"/>
      <c r="M64" s="12"/>
      <c r="N64" s="12"/>
      <c r="O64" s="12"/>
      <c r="P64" s="12"/>
      <c r="Q64" s="12"/>
      <c r="R64" s="12"/>
      <c r="S64" s="12"/>
      <c r="T64" s="13"/>
      <c r="U64" s="13"/>
      <c r="V64" s="13"/>
      <c r="W64" s="13"/>
      <c r="X64" s="13"/>
      <c r="Y64" s="13"/>
    </row>
    <row r="65" spans="1:25" s="10" customFormat="1" ht="18.600000000000001" customHeight="1">
      <c r="A65" s="5">
        <v>43405</v>
      </c>
      <c r="B65" s="23">
        <f t="shared" si="0"/>
        <v>4104.0379192416149</v>
      </c>
      <c r="C65" s="15">
        <f t="shared" si="1"/>
        <v>-6.9073455759599458</v>
      </c>
      <c r="D65" s="22">
        <f t="shared" si="5"/>
        <v>2931.514285714286</v>
      </c>
      <c r="E65" s="22">
        <v>20520.599999999999</v>
      </c>
      <c r="F65" s="22">
        <f t="shared" si="3"/>
        <v>-6.9415408615365104</v>
      </c>
      <c r="G65" s="22">
        <v>199848.1</v>
      </c>
      <c r="H65" s="22">
        <f t="shared" si="4"/>
        <v>-7.2767022206014271</v>
      </c>
      <c r="I65" s="13"/>
      <c r="J65" s="13"/>
      <c r="K65" s="12"/>
      <c r="L65" s="12"/>
      <c r="M65" s="12"/>
      <c r="N65" s="12"/>
      <c r="O65" s="12"/>
      <c r="P65" s="12"/>
      <c r="Q65" s="12"/>
      <c r="R65" s="12"/>
      <c r="S65" s="12"/>
      <c r="T65" s="13"/>
      <c r="U65" s="13"/>
      <c r="V65" s="13"/>
      <c r="W65" s="13"/>
      <c r="X65" s="13"/>
      <c r="Y65" s="13"/>
    </row>
    <row r="66" spans="1:25" s="10" customFormat="1" ht="18.600000000000001" customHeight="1">
      <c r="A66" s="5">
        <v>43374</v>
      </c>
      <c r="B66" s="23">
        <f t="shared" si="0"/>
        <v>4408.551828963421</v>
      </c>
      <c r="C66" s="15">
        <f t="shared" si="1"/>
        <v>6.075859214844618</v>
      </c>
      <c r="D66" s="22">
        <f t="shared" si="5"/>
        <v>3149.0285714285719</v>
      </c>
      <c r="E66" s="22">
        <v>22043.200000000001</v>
      </c>
      <c r="F66" s="22">
        <f t="shared" si="3"/>
        <v>0.24375159166152294</v>
      </c>
      <c r="G66" s="22">
        <v>179463.4</v>
      </c>
      <c r="H66" s="22">
        <f t="shared" si="4"/>
        <v>-8.5715712186761888</v>
      </c>
      <c r="I66" s="13"/>
      <c r="J66" s="13"/>
      <c r="K66" s="12"/>
      <c r="L66" s="12"/>
      <c r="M66" s="12"/>
      <c r="N66" s="12"/>
      <c r="O66" s="12"/>
      <c r="P66" s="12"/>
      <c r="Q66" s="12"/>
      <c r="R66" s="12"/>
      <c r="S66" s="12"/>
      <c r="T66" s="13"/>
      <c r="U66" s="13"/>
      <c r="V66" s="13"/>
      <c r="W66" s="13"/>
      <c r="X66" s="13"/>
      <c r="Y66" s="13"/>
    </row>
    <row r="67" spans="1:25" s="10" customFormat="1" ht="18.600000000000001" customHeight="1">
      <c r="A67" s="5">
        <v>43344</v>
      </c>
      <c r="B67" s="23">
        <f t="shared" si="0"/>
        <v>4156.0368792624149</v>
      </c>
      <c r="C67" s="15">
        <f t="shared" si="1"/>
        <v>3.8090528072094716</v>
      </c>
      <c r="D67" s="22">
        <f t="shared" si="5"/>
        <v>2968.6571428571428</v>
      </c>
      <c r="E67" s="22">
        <v>20780.599999999999</v>
      </c>
      <c r="F67" s="22">
        <f t="shared" si="3"/>
        <v>-6.1387462341404913</v>
      </c>
      <c r="G67" s="22">
        <v>158250.20000000001</v>
      </c>
      <c r="H67" s="22">
        <f t="shared" si="4"/>
        <v>-10.148265111396137</v>
      </c>
      <c r="I67" s="13"/>
      <c r="J67" s="13"/>
      <c r="K67" s="12"/>
      <c r="L67" s="12"/>
      <c r="M67" s="12"/>
      <c r="N67" s="12"/>
      <c r="O67" s="12"/>
      <c r="P67" s="12"/>
      <c r="Q67" s="12"/>
      <c r="R67" s="12"/>
      <c r="S67" s="12"/>
      <c r="T67" s="13"/>
      <c r="U67" s="13"/>
      <c r="V67" s="13"/>
      <c r="W67" s="13"/>
      <c r="X67" s="13"/>
      <c r="Y67" s="13"/>
    </row>
    <row r="68" spans="1:25" s="10" customFormat="1" ht="18.600000000000001" customHeight="1">
      <c r="A68" s="5">
        <v>43313</v>
      </c>
      <c r="B68" s="23">
        <f t="shared" si="0"/>
        <v>4003.5399292014163</v>
      </c>
      <c r="C68" s="15">
        <f t="shared" ref="C68:C131" si="6">(B68-B69)/B69*100</f>
        <v>2.0389334339207221</v>
      </c>
      <c r="D68" s="22">
        <f t="shared" si="5"/>
        <v>2859.7285714285717</v>
      </c>
      <c r="E68" s="22">
        <v>20018.099999999999</v>
      </c>
      <c r="F68" s="22">
        <f t="shared" si="3"/>
        <v>-5.5072504814772882</v>
      </c>
      <c r="G68" s="22">
        <v>138236.9</v>
      </c>
      <c r="H68" s="22">
        <f t="shared" si="4"/>
        <v>-10.063673796544425</v>
      </c>
      <c r="I68" s="13"/>
      <c r="J68" s="13"/>
      <c r="K68" s="12"/>
      <c r="L68" s="12"/>
      <c r="M68" s="12"/>
      <c r="N68" s="12"/>
      <c r="O68" s="12"/>
      <c r="P68" s="12"/>
      <c r="Q68" s="12"/>
      <c r="R68" s="12"/>
      <c r="S68" s="12"/>
      <c r="T68" s="13"/>
      <c r="U68" s="13"/>
      <c r="V68" s="13"/>
      <c r="W68" s="13"/>
      <c r="X68" s="13"/>
      <c r="Y68" s="13"/>
    </row>
    <row r="69" spans="1:25" s="10" customFormat="1" ht="18.600000000000001" customHeight="1">
      <c r="A69" s="5">
        <v>43282</v>
      </c>
      <c r="B69" s="23">
        <f t="shared" si="0"/>
        <v>3923.5415291694167</v>
      </c>
      <c r="C69" s="15">
        <f t="shared" si="6"/>
        <v>-1.9560708663384991</v>
      </c>
      <c r="D69" s="22">
        <f t="shared" si="5"/>
        <v>2802.5857142857144</v>
      </c>
      <c r="E69" s="22">
        <v>19618.099999999999</v>
      </c>
      <c r="F69" s="22">
        <f t="shared" si="3"/>
        <v>-7.8244077544001538</v>
      </c>
      <c r="G69" s="22">
        <v>118962.6</v>
      </c>
      <c r="H69" s="22">
        <f t="shared" si="4"/>
        <v>-10.292801335624723</v>
      </c>
      <c r="I69" s="13"/>
      <c r="J69" s="13"/>
      <c r="K69" s="12"/>
      <c r="L69" s="12"/>
      <c r="M69" s="12"/>
      <c r="N69" s="12"/>
      <c r="O69" s="12"/>
      <c r="P69" s="12"/>
      <c r="Q69" s="12"/>
      <c r="R69" s="12"/>
      <c r="S69" s="12"/>
      <c r="T69" s="13"/>
      <c r="U69" s="13"/>
      <c r="V69" s="13"/>
      <c r="W69" s="13"/>
      <c r="X69" s="13"/>
      <c r="Y69" s="13"/>
    </row>
    <row r="70" spans="1:25" s="10" customFormat="1" ht="18.600000000000001" customHeight="1">
      <c r="A70" s="5">
        <v>43252</v>
      </c>
      <c r="B70" s="23">
        <f t="shared" si="0"/>
        <v>4001.8199636007284</v>
      </c>
      <c r="C70" s="15">
        <f t="shared" si="6"/>
        <v>-7.0212123324272149</v>
      </c>
      <c r="D70" s="22">
        <f t="shared" si="5"/>
        <v>2858.5000000000005</v>
      </c>
      <c r="E70" s="22">
        <v>20009.5</v>
      </c>
      <c r="F70" s="22">
        <f t="shared" si="3"/>
        <v>-9.3809582036964105</v>
      </c>
      <c r="G70" s="22">
        <v>99707.9</v>
      </c>
      <c r="H70" s="22">
        <f t="shared" si="4"/>
        <v>-10.422025272104108</v>
      </c>
      <c r="I70" s="13"/>
      <c r="J70" s="13"/>
      <c r="K70" s="12"/>
      <c r="L70" s="12"/>
      <c r="M70" s="12"/>
      <c r="N70" s="12"/>
      <c r="O70" s="12"/>
      <c r="P70" s="12"/>
      <c r="Q70" s="12"/>
      <c r="R70" s="12"/>
      <c r="S70" s="12"/>
      <c r="T70" s="13"/>
      <c r="U70" s="13"/>
      <c r="V70" s="13"/>
      <c r="W70" s="13"/>
      <c r="X70" s="13"/>
      <c r="Y70" s="13"/>
    </row>
    <row r="71" spans="1:25" s="10" customFormat="1" ht="18.600000000000001" customHeight="1">
      <c r="A71" s="5">
        <v>43221</v>
      </c>
      <c r="B71" s="23">
        <f t="shared" si="0"/>
        <v>4304.0139197216058</v>
      </c>
      <c r="C71" s="15">
        <f t="shared" si="6"/>
        <v>2.1274475375138735</v>
      </c>
      <c r="D71" s="22">
        <f t="shared" si="5"/>
        <v>3074.3571428571431</v>
      </c>
      <c r="E71" s="22">
        <v>21520.5</v>
      </c>
      <c r="F71" s="22">
        <f t="shared" si="3"/>
        <v>-5.8010662791410201</v>
      </c>
      <c r="G71" s="22">
        <v>79883.8</v>
      </c>
      <c r="H71" s="22">
        <f t="shared" si="4"/>
        <v>-10.401380031270534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5" s="10" customFormat="1" ht="18.600000000000001" customHeight="1">
      <c r="A72" s="5">
        <v>43191</v>
      </c>
      <c r="B72" s="23">
        <f t="shared" si="0"/>
        <v>4214.3557128857428</v>
      </c>
      <c r="C72" s="15">
        <f t="shared" si="6"/>
        <v>36.454117479456315</v>
      </c>
      <c r="D72" s="22">
        <f t="shared" si="5"/>
        <v>3010.3142857142861</v>
      </c>
      <c r="E72" s="22">
        <v>21072.2</v>
      </c>
      <c r="F72" s="22">
        <f t="shared" si="3"/>
        <v>-4.7058717123114153</v>
      </c>
      <c r="G72" s="22">
        <v>58421</v>
      </c>
      <c r="H72" s="22">
        <f t="shared" si="4"/>
        <v>-11.690058877325049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5" s="10" customFormat="1" ht="18.600000000000001" customHeight="1">
      <c r="A73" s="5">
        <v>43160</v>
      </c>
      <c r="B73" s="23">
        <f t="shared" si="0"/>
        <v>3088.4782304353917</v>
      </c>
      <c r="C73" s="15">
        <f t="shared" si="6"/>
        <v>40.532930736840797</v>
      </c>
      <c r="D73" s="22">
        <f t="shared" si="5"/>
        <v>2206.1000000000004</v>
      </c>
      <c r="E73" s="22">
        <v>15442.7</v>
      </c>
      <c r="F73" s="22">
        <f t="shared" si="3"/>
        <v>-23.408423600365037</v>
      </c>
      <c r="G73" s="22">
        <v>37641.800000000003</v>
      </c>
      <c r="H73" s="22">
        <f t="shared" si="4"/>
        <v>-14.673853909763512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5" s="10" customFormat="1" ht="18.600000000000001" customHeight="1">
      <c r="A74" s="5">
        <v>43132</v>
      </c>
      <c r="B74" s="23">
        <f t="shared" ref="B74:B137" si="7">D74/0.7143</f>
        <v>2197.6900461990758</v>
      </c>
      <c r="C74" s="15">
        <f t="shared" si="6"/>
        <v>-2.4757646461589551</v>
      </c>
      <c r="D74" s="22">
        <f t="shared" si="5"/>
        <v>1569.81</v>
      </c>
      <c r="E74" s="22">
        <v>10988.67</v>
      </c>
      <c r="F74" s="22">
        <f t="shared" ref="F74:F137" si="8">(E74/E86-1)*100</f>
        <v>-2.2622055837360322</v>
      </c>
      <c r="G74" s="22">
        <v>22256.3</v>
      </c>
      <c r="H74" s="22">
        <f t="shared" ref="H74:H137" si="9">(G74/G86-1)*100</f>
        <v>-7.2959317557970582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5" s="10" customFormat="1" ht="18.600000000000001" customHeight="1">
      <c r="A75" s="5">
        <v>43101</v>
      </c>
      <c r="B75" s="23">
        <f t="shared" si="7"/>
        <v>2253.4809303813922</v>
      </c>
      <c r="C75" s="15">
        <f>(B75-B76)/B76*100</f>
        <v>-41.143067576955829</v>
      </c>
      <c r="D75" s="22">
        <f t="shared" si="5"/>
        <v>1609.6614285714286</v>
      </c>
      <c r="E75" s="22">
        <v>11267.63</v>
      </c>
      <c r="F75" s="22">
        <f t="shared" si="8"/>
        <v>-11.10273935316204</v>
      </c>
      <c r="G75" s="22">
        <v>11267.63</v>
      </c>
      <c r="H75" s="22">
        <f t="shared" si="9"/>
        <v>-11.10273935316204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5" s="10" customFormat="1" ht="18.600000000000001" customHeight="1">
      <c r="A76" s="5">
        <v>43070</v>
      </c>
      <c r="B76" s="23">
        <f t="shared" si="7"/>
        <v>3828.7434251314971</v>
      </c>
      <c r="C76" s="15">
        <f t="shared" si="6"/>
        <v>-13.183803222485762</v>
      </c>
      <c r="D76" s="22">
        <f t="shared" si="5"/>
        <v>2734.8714285714286</v>
      </c>
      <c r="E76" s="22">
        <v>19144.099999999999</v>
      </c>
      <c r="F76" s="22">
        <f t="shared" si="8"/>
        <v>-4.1786000658693645</v>
      </c>
      <c r="G76" s="22">
        <v>231624.9</v>
      </c>
      <c r="H76" s="22">
        <f t="shared" si="9"/>
        <v>-3.6082471009114436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5" s="10" customFormat="1" ht="18.600000000000001" customHeight="1">
      <c r="A77" s="5">
        <v>43040</v>
      </c>
      <c r="B77" s="23">
        <f t="shared" si="7"/>
        <v>4410.1717965640692</v>
      </c>
      <c r="C77" s="15">
        <f t="shared" si="6"/>
        <v>0.28058718667007909</v>
      </c>
      <c r="D77" s="22">
        <f t="shared" si="5"/>
        <v>3150.1857142857148</v>
      </c>
      <c r="E77" s="22">
        <v>22051.3</v>
      </c>
      <c r="F77" s="22">
        <f t="shared" si="8"/>
        <v>3.2809075069786697</v>
      </c>
      <c r="G77" s="22">
        <v>215531.7</v>
      </c>
      <c r="H77" s="22">
        <f t="shared" si="9"/>
        <v>-2.176890817326893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5" s="10" customFormat="1" ht="18.600000000000001" customHeight="1">
      <c r="A78" s="5">
        <v>43009</v>
      </c>
      <c r="B78" s="23">
        <f t="shared" si="7"/>
        <v>4397.8320433591325</v>
      </c>
      <c r="C78" s="15">
        <f t="shared" si="6"/>
        <v>-0.67796763280444228</v>
      </c>
      <c r="D78" s="22">
        <f t="shared" si="5"/>
        <v>3141.3714285714286</v>
      </c>
      <c r="E78" s="22">
        <v>21989.599999999999</v>
      </c>
      <c r="F78" s="22">
        <f t="shared" si="8"/>
        <v>-3.4836920024755025</v>
      </c>
      <c r="G78" s="22">
        <v>196288.4</v>
      </c>
      <c r="H78" s="22">
        <f t="shared" si="9"/>
        <v>-1.3951179912551459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5" s="10" customFormat="1" ht="18.600000000000001" customHeight="1">
      <c r="A79" s="5">
        <v>42979</v>
      </c>
      <c r="B79" s="23">
        <f t="shared" si="7"/>
        <v>4427.8514429711413</v>
      </c>
      <c r="C79" s="15">
        <f t="shared" si="6"/>
        <v>4.5074770590234676</v>
      </c>
      <c r="D79" s="22">
        <f t="shared" si="5"/>
        <v>3162.8142857142861</v>
      </c>
      <c r="E79" s="22">
        <v>22139.7</v>
      </c>
      <c r="F79" s="22">
        <f t="shared" si="8"/>
        <v>-1.1298324900525625</v>
      </c>
      <c r="G79" s="22">
        <v>176123.7</v>
      </c>
      <c r="H79" s="22">
        <f t="shared" si="9"/>
        <v>-0.23168512122683227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5" s="10" customFormat="1" ht="18.600000000000001" customHeight="1">
      <c r="A80" s="5">
        <v>42948</v>
      </c>
      <c r="B80" s="23">
        <f t="shared" si="7"/>
        <v>4236.8752624947501</v>
      </c>
      <c r="C80" s="15">
        <f t="shared" si="6"/>
        <v>-0.46327184566374613</v>
      </c>
      <c r="D80" s="22">
        <f t="shared" ref="D80:D143" si="10">E80*0.1/0.7</f>
        <v>3026.4</v>
      </c>
      <c r="E80" s="22">
        <v>21184.799999999999</v>
      </c>
      <c r="F80" s="22">
        <f t="shared" si="8"/>
        <v>-2.696595152467185</v>
      </c>
      <c r="G80" s="22">
        <v>153705.29999999999</v>
      </c>
      <c r="H80" s="22">
        <f t="shared" si="9"/>
        <v>-0.23101209129879896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s="10" customFormat="1" ht="18.600000000000001" customHeight="1">
      <c r="A81" s="5">
        <v>42917</v>
      </c>
      <c r="B81" s="23">
        <f t="shared" si="7"/>
        <v>4256.5948681026375</v>
      </c>
      <c r="C81" s="15">
        <f t="shared" si="6"/>
        <v>-3.6117187252331435</v>
      </c>
      <c r="D81" s="22">
        <f t="shared" si="10"/>
        <v>3040.4857142857145</v>
      </c>
      <c r="E81" s="22">
        <v>21283.4</v>
      </c>
      <c r="F81" s="22">
        <f t="shared" si="8"/>
        <v>-0.59224108135373932</v>
      </c>
      <c r="G81" s="22">
        <v>132612.1</v>
      </c>
      <c r="H81" s="22">
        <f t="shared" si="9"/>
        <v>0.27372380058692247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s="10" customFormat="1" ht="18.600000000000001" customHeight="1">
      <c r="A82" s="5">
        <v>42887</v>
      </c>
      <c r="B82" s="23">
        <f t="shared" si="7"/>
        <v>4416.0916781664373</v>
      </c>
      <c r="C82" s="15">
        <f t="shared" si="6"/>
        <v>-3.348098994125813</v>
      </c>
      <c r="D82" s="22">
        <f t="shared" si="10"/>
        <v>3154.4142857142861</v>
      </c>
      <c r="E82" s="22">
        <v>22080.9</v>
      </c>
      <c r="F82" s="22">
        <f t="shared" si="8"/>
        <v>-0.88294968937406848</v>
      </c>
      <c r="G82" s="22">
        <v>111308.5</v>
      </c>
      <c r="H82" s="22">
        <f t="shared" si="9"/>
        <v>0.36418687773094316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s="10" customFormat="1" ht="18.600000000000001" customHeight="1">
      <c r="A83" s="5">
        <v>42856</v>
      </c>
      <c r="B83" s="23">
        <f t="shared" si="7"/>
        <v>4569.0686186276271</v>
      </c>
      <c r="C83" s="15">
        <f t="shared" si="6"/>
        <v>3.3148221844361418</v>
      </c>
      <c r="D83" s="22">
        <f t="shared" si="10"/>
        <v>3263.6857142857143</v>
      </c>
      <c r="E83" s="22">
        <v>22845.8</v>
      </c>
      <c r="F83" s="22">
        <f t="shared" si="8"/>
        <v>0.81772246861278042</v>
      </c>
      <c r="G83" s="22">
        <v>89157.4</v>
      </c>
      <c r="H83" s="22">
        <f t="shared" si="9"/>
        <v>0.67070595754001872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s="10" customFormat="1" ht="18.600000000000001" customHeight="1">
      <c r="A84" s="5">
        <v>42826</v>
      </c>
      <c r="B84" s="23">
        <f t="shared" si="7"/>
        <v>4422.4715505689892</v>
      </c>
      <c r="C84" s="15">
        <f t="shared" si="6"/>
        <v>9.6734515732254103</v>
      </c>
      <c r="D84" s="22">
        <f t="shared" si="10"/>
        <v>3158.971428571429</v>
      </c>
      <c r="E84" s="22">
        <v>22112.799999999999</v>
      </c>
      <c r="F84" s="22">
        <f t="shared" si="8"/>
        <v>2.2495757480475165</v>
      </c>
      <c r="G84" s="22">
        <v>66154.5</v>
      </c>
      <c r="H84" s="22">
        <f t="shared" si="9"/>
        <v>0.31631989251796888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s="10" customFormat="1" ht="18.600000000000001" customHeight="1">
      <c r="A85" s="5">
        <v>42795</v>
      </c>
      <c r="B85" s="23">
        <f t="shared" si="7"/>
        <v>4032.3993520129602</v>
      </c>
      <c r="C85" s="15">
        <f t="shared" si="6"/>
        <v>79.332758754105882</v>
      </c>
      <c r="D85" s="22">
        <f t="shared" si="10"/>
        <v>2880.3428571428576</v>
      </c>
      <c r="E85" s="22">
        <v>20162.400000000001</v>
      </c>
      <c r="F85" s="22">
        <f t="shared" si="8"/>
        <v>0.11818100563099065</v>
      </c>
      <c r="G85" s="22">
        <v>44115.199999999997</v>
      </c>
      <c r="H85" s="22">
        <f t="shared" si="9"/>
        <v>-0.58120798411650521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s="10" customFormat="1" ht="18.600000000000001" customHeight="1">
      <c r="A86" s="5">
        <v>42767</v>
      </c>
      <c r="B86" s="23">
        <f t="shared" si="7"/>
        <v>2248.5570288594231</v>
      </c>
      <c r="C86" s="15">
        <f t="shared" si="6"/>
        <v>-11.296981670057871</v>
      </c>
      <c r="D86" s="22">
        <f t="shared" si="10"/>
        <v>1606.1442857142861</v>
      </c>
      <c r="E86" s="22">
        <v>11243.01</v>
      </c>
      <c r="F86" s="22">
        <f t="shared" si="8"/>
        <v>912.61010537692528</v>
      </c>
      <c r="G86" s="22">
        <v>24007.9</v>
      </c>
      <c r="H86" s="22">
        <f t="shared" si="9"/>
        <v>0.55707039610637388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s="10" customFormat="1" ht="18.600000000000001" customHeight="1">
      <c r="A87" s="5">
        <v>42736</v>
      </c>
      <c r="B87" s="23">
        <f t="shared" si="7"/>
        <v>2534.9273014539708</v>
      </c>
      <c r="C87" s="15">
        <f>(B87-B88)/B88*100</f>
        <v>-36.558746359916995</v>
      </c>
      <c r="D87" s="22">
        <f t="shared" si="10"/>
        <v>1810.6985714285715</v>
      </c>
      <c r="E87" s="22">
        <v>12674.89</v>
      </c>
      <c r="F87" s="22">
        <f t="shared" si="8"/>
        <v>-0.70358096939215908</v>
      </c>
      <c r="G87" s="22">
        <v>12674.89</v>
      </c>
      <c r="H87" s="22">
        <f t="shared" si="9"/>
        <v>-0.70358096939215908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s="10" customFormat="1" ht="18.600000000000001" customHeight="1">
      <c r="A88" s="5">
        <v>42705</v>
      </c>
      <c r="B88" s="23">
        <f t="shared" si="7"/>
        <v>3995.7080858382833</v>
      </c>
      <c r="C88" s="15">
        <f t="shared" si="6"/>
        <v>-6.4253330085991971</v>
      </c>
      <c r="D88" s="22">
        <f t="shared" si="10"/>
        <v>2854.1342857142859</v>
      </c>
      <c r="E88" s="22">
        <v>19978.939999999999</v>
      </c>
      <c r="F88" s="22">
        <f t="shared" si="8"/>
        <v>0.91698909957871333</v>
      </c>
      <c r="G88" s="22">
        <v>240295.35</v>
      </c>
      <c r="H88" s="22">
        <f t="shared" si="9"/>
        <v>2.3420949742798181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s="10" customFormat="1" ht="18.600000000000001" customHeight="1">
      <c r="A89" s="5">
        <v>42675</v>
      </c>
      <c r="B89" s="23">
        <f t="shared" si="7"/>
        <v>4270.0745985080293</v>
      </c>
      <c r="C89" s="15">
        <f t="shared" si="6"/>
        <v>-6.2875000548647417</v>
      </c>
      <c r="D89" s="22">
        <f t="shared" si="10"/>
        <v>3050.1142857142859</v>
      </c>
      <c r="E89" s="22">
        <v>21350.799999999999</v>
      </c>
      <c r="F89" s="22">
        <f t="shared" si="8"/>
        <v>4.1787024748223711</v>
      </c>
      <c r="G89" s="22">
        <v>220328</v>
      </c>
      <c r="H89" s="22">
        <f t="shared" si="9"/>
        <v>2.6169349054441904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s="10" customFormat="1" ht="18.600000000000001" customHeight="1">
      <c r="A90" s="5">
        <v>42644</v>
      </c>
      <c r="B90" s="23">
        <f t="shared" si="7"/>
        <v>4556.5688686226267</v>
      </c>
      <c r="C90" s="15">
        <f t="shared" si="6"/>
        <v>1.7443184609269837</v>
      </c>
      <c r="D90" s="22">
        <f t="shared" si="10"/>
        <v>3254.7571428571428</v>
      </c>
      <c r="E90" s="22">
        <v>22783.3</v>
      </c>
      <c r="F90" s="22">
        <f t="shared" si="8"/>
        <v>1.2645118850783232</v>
      </c>
      <c r="G90" s="22">
        <v>199065.60000000001</v>
      </c>
      <c r="H90" s="22">
        <f t="shared" si="9"/>
        <v>2.2298115539444385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s="10" customFormat="1" ht="18.600000000000001" customHeight="1">
      <c r="A91" s="5">
        <v>42614</v>
      </c>
      <c r="B91" s="23">
        <f t="shared" si="7"/>
        <v>4478.45043099138</v>
      </c>
      <c r="C91" s="15">
        <f t="shared" si="6"/>
        <v>2.8513818270339266</v>
      </c>
      <c r="D91" s="22">
        <f t="shared" si="10"/>
        <v>3198.957142857143</v>
      </c>
      <c r="E91" s="22">
        <v>22392.7</v>
      </c>
      <c r="F91" s="22">
        <f t="shared" si="8"/>
        <v>2.8887153096857299</v>
      </c>
      <c r="G91" s="22">
        <v>176532.7</v>
      </c>
      <c r="H91" s="22">
        <f t="shared" si="9"/>
        <v>2.4345309280474181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s="10" customFormat="1" ht="18.600000000000001" customHeight="1">
      <c r="A92" s="5">
        <v>42583</v>
      </c>
      <c r="B92" s="23">
        <f t="shared" si="7"/>
        <v>4354.2929141417171</v>
      </c>
      <c r="C92" s="15">
        <f t="shared" si="6"/>
        <v>1.6893816965745168</v>
      </c>
      <c r="D92" s="22">
        <f t="shared" si="10"/>
        <v>3110.2714285714287</v>
      </c>
      <c r="E92" s="22">
        <v>21771.9</v>
      </c>
      <c r="F92" s="22">
        <f t="shared" si="8"/>
        <v>1.2674772319227534</v>
      </c>
      <c r="G92" s="22">
        <v>154061.20000000001</v>
      </c>
      <c r="H92" s="22">
        <f t="shared" si="9"/>
        <v>2.3338118084832882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s="10" customFormat="1" ht="18.600000000000001" customHeight="1">
      <c r="A93" s="5">
        <v>42552</v>
      </c>
      <c r="B93" s="23">
        <f t="shared" si="7"/>
        <v>4281.9543609127822</v>
      </c>
      <c r="C93" s="15">
        <f t="shared" si="6"/>
        <v>-3.8935971558874982</v>
      </c>
      <c r="D93" s="22">
        <f t="shared" si="10"/>
        <v>3058.6000000000004</v>
      </c>
      <c r="E93" s="22">
        <v>21410.2</v>
      </c>
      <c r="F93" s="22">
        <f t="shared" si="8"/>
        <v>1.0267734964091391</v>
      </c>
      <c r="G93" s="22">
        <v>132250.1</v>
      </c>
      <c r="H93" s="22">
        <f t="shared" si="9"/>
        <v>2.4727488555604138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s="10" customFormat="1" ht="18.600000000000001" customHeight="1">
      <c r="A94" s="5">
        <v>42522</v>
      </c>
      <c r="B94" s="23">
        <f t="shared" si="7"/>
        <v>4455.4308913821715</v>
      </c>
      <c r="C94" s="15">
        <f t="shared" si="6"/>
        <v>-1.6897244103175417</v>
      </c>
      <c r="D94" s="22">
        <f t="shared" si="10"/>
        <v>3182.5142857142855</v>
      </c>
      <c r="E94" s="22">
        <v>22277.599999999999</v>
      </c>
      <c r="F94" s="22">
        <f t="shared" si="8"/>
        <v>2.3053325740737263</v>
      </c>
      <c r="G94" s="22">
        <v>110904.6</v>
      </c>
      <c r="H94" s="22">
        <f t="shared" si="9"/>
        <v>2.961816583313448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s="10" customFormat="1" ht="18.600000000000001" customHeight="1">
      <c r="A95" s="5">
        <v>42491</v>
      </c>
      <c r="B95" s="23">
        <f t="shared" si="7"/>
        <v>4532.0093598128042</v>
      </c>
      <c r="C95" s="15">
        <f t="shared" si="6"/>
        <v>4.7821402644003026</v>
      </c>
      <c r="D95" s="22">
        <f t="shared" si="10"/>
        <v>3237.2142857142862</v>
      </c>
      <c r="E95" s="22">
        <v>22660.5</v>
      </c>
      <c r="F95" s="22">
        <f t="shared" si="8"/>
        <v>2.7985447023172405</v>
      </c>
      <c r="G95" s="22">
        <v>88563.4</v>
      </c>
      <c r="H95" s="22">
        <f t="shared" si="9"/>
        <v>3.3000871298584755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s="10" customFormat="1" ht="18.600000000000001" customHeight="1">
      <c r="A96" s="5">
        <v>42461</v>
      </c>
      <c r="B96" s="23">
        <f t="shared" si="7"/>
        <v>4325.1734965300693</v>
      </c>
      <c r="C96" s="15">
        <f t="shared" si="6"/>
        <v>7.3873059696304662</v>
      </c>
      <c r="D96" s="22">
        <f t="shared" si="10"/>
        <v>3089.471428571429</v>
      </c>
      <c r="E96" s="22">
        <v>21626.3</v>
      </c>
      <c r="F96" s="22">
        <f t="shared" si="8"/>
        <v>3.6481972288654241</v>
      </c>
      <c r="G96" s="22">
        <v>65945.899999999994</v>
      </c>
      <c r="H96" s="22">
        <f t="shared" si="9"/>
        <v>3.6630952156389229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s="10" customFormat="1" ht="18.600000000000001" customHeight="1">
      <c r="A97" s="5">
        <v>42430</v>
      </c>
      <c r="B97" s="23">
        <f t="shared" si="7"/>
        <v>4027.6394472110555</v>
      </c>
      <c r="C97" s="15">
        <f t="shared" si="6"/>
        <v>1713.7980725929929</v>
      </c>
      <c r="D97" s="22">
        <f t="shared" si="10"/>
        <v>2876.9428571428571</v>
      </c>
      <c r="E97" s="22">
        <v>20138.599999999999</v>
      </c>
      <c r="F97" s="22">
        <f t="shared" si="8"/>
        <v>24.786070576571539</v>
      </c>
      <c r="G97" s="22">
        <v>44373.1</v>
      </c>
      <c r="H97" s="22">
        <f t="shared" si="9"/>
        <v>3.6958188055599805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s="10" customFormat="1" ht="18.600000000000001" customHeight="1">
      <c r="A98" s="5">
        <v>42401</v>
      </c>
      <c r="B98" s="23">
        <f t="shared" si="7"/>
        <v>222.05555888882222</v>
      </c>
      <c r="C98" s="15">
        <f t="shared" si="6"/>
        <v>-91.301793226632824</v>
      </c>
      <c r="D98" s="22">
        <f t="shared" si="10"/>
        <v>158.61428571428573</v>
      </c>
      <c r="E98" s="22">
        <v>1110.3</v>
      </c>
      <c r="F98" s="22">
        <f t="shared" si="8"/>
        <v>-88.454219310559978</v>
      </c>
      <c r="G98" s="22">
        <v>23874.9</v>
      </c>
      <c r="H98" s="22">
        <f t="shared" si="9"/>
        <v>-9.4471225873009264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s="10" customFormat="1" ht="18.600000000000001" customHeight="1">
      <c r="A99" s="5">
        <v>42370</v>
      </c>
      <c r="B99" s="23">
        <f t="shared" si="7"/>
        <v>2552.888942221156</v>
      </c>
      <c r="C99" s="15">
        <f>(B99-B100)/B100*100</f>
        <v>-35.5233515512138</v>
      </c>
      <c r="D99" s="22">
        <f t="shared" si="10"/>
        <v>1823.5285714285719</v>
      </c>
      <c r="E99" s="22">
        <v>12764.7</v>
      </c>
      <c r="F99" s="22">
        <f t="shared" si="8"/>
        <v>-23.789195901893823</v>
      </c>
      <c r="G99" s="22">
        <v>12764.7</v>
      </c>
      <c r="H99" s="22">
        <f t="shared" si="9"/>
        <v>-23.789195901893823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s="10" customFormat="1" ht="18.600000000000001" customHeight="1">
      <c r="A100" s="5">
        <v>42339</v>
      </c>
      <c r="B100" s="23">
        <f t="shared" si="7"/>
        <v>3959.4008119837613</v>
      </c>
      <c r="C100" s="15">
        <f t="shared" si="6"/>
        <v>-3.4009290342727505</v>
      </c>
      <c r="D100" s="22">
        <f t="shared" si="10"/>
        <v>2828.2000000000007</v>
      </c>
      <c r="E100" s="22">
        <v>19797.400000000001</v>
      </c>
      <c r="F100" s="22">
        <f t="shared" si="8"/>
        <v>-2.9572514668614325</v>
      </c>
      <c r="G100" s="22">
        <v>234796.2</v>
      </c>
      <c r="H100" s="22">
        <f t="shared" si="9"/>
        <v>-5.1763332774666937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s="10" customFormat="1" ht="18.600000000000001" customHeight="1">
      <c r="A101" s="5">
        <v>42309</v>
      </c>
      <c r="B101" s="23">
        <f t="shared" si="7"/>
        <v>4098.7980240395191</v>
      </c>
      <c r="C101" s="15">
        <f t="shared" si="6"/>
        <v>-8.9089195868224014</v>
      </c>
      <c r="D101" s="22">
        <f t="shared" si="10"/>
        <v>2927.7714285714287</v>
      </c>
      <c r="E101" s="22">
        <v>20494.400000000001</v>
      </c>
      <c r="F101" s="22">
        <f t="shared" si="8"/>
        <v>-6.259891140282658</v>
      </c>
      <c r="G101" s="22">
        <v>214709.2</v>
      </c>
      <c r="H101" s="22">
        <f t="shared" si="9"/>
        <v>-5.4889756535595247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s="10" customFormat="1" ht="18.600000000000001" customHeight="1">
      <c r="A102" s="5">
        <v>42278</v>
      </c>
      <c r="B102" s="23">
        <f t="shared" si="7"/>
        <v>4499.6700065998675</v>
      </c>
      <c r="C102" s="15">
        <f t="shared" si="6"/>
        <v>3.3762176070575052</v>
      </c>
      <c r="D102" s="22">
        <f t="shared" si="10"/>
        <v>3214.1142857142859</v>
      </c>
      <c r="E102" s="22">
        <v>22498.799999999999</v>
      </c>
      <c r="F102" s="22">
        <f t="shared" si="8"/>
        <v>-3.657774161777938</v>
      </c>
      <c r="G102" s="22">
        <v>194723.63</v>
      </c>
      <c r="H102" s="22">
        <f t="shared" si="9"/>
        <v>-5.1507418484349587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s="10" customFormat="1" ht="18.600000000000001" customHeight="1">
      <c r="A103" s="5">
        <v>42248</v>
      </c>
      <c r="B103" s="23">
        <f t="shared" si="7"/>
        <v>4352.7129457410856</v>
      </c>
      <c r="C103" s="15">
        <f t="shared" si="6"/>
        <v>1.2307320204284753</v>
      </c>
      <c r="D103" s="22">
        <f t="shared" si="10"/>
        <v>3109.1428571428573</v>
      </c>
      <c r="E103" s="22">
        <v>21764</v>
      </c>
      <c r="F103" s="22">
        <f t="shared" si="8"/>
        <v>-2.9043484700653655</v>
      </c>
      <c r="G103" s="22">
        <v>172337.1</v>
      </c>
      <c r="H103" s="22">
        <f t="shared" si="9"/>
        <v>-5.3213546405073693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s="10" customFormat="1" ht="18.600000000000001" customHeight="1">
      <c r="A104" s="5">
        <v>42217</v>
      </c>
      <c r="B104" s="23">
        <f t="shared" si="7"/>
        <v>4299.7940041199181</v>
      </c>
      <c r="C104" s="15">
        <f t="shared" si="6"/>
        <v>1.447675131885688</v>
      </c>
      <c r="D104" s="22">
        <f t="shared" si="10"/>
        <v>3071.3428571428576</v>
      </c>
      <c r="E104" s="22">
        <v>21499.4</v>
      </c>
      <c r="F104" s="22">
        <f t="shared" si="8"/>
        <v>-4.3626527070795396</v>
      </c>
      <c r="G104" s="22">
        <v>150547.70000000001</v>
      </c>
      <c r="H104" s="22">
        <f t="shared" si="9"/>
        <v>-5.4567041609356775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s="10" customFormat="1" ht="18.600000000000001" customHeight="1">
      <c r="A105" s="5">
        <v>42186</v>
      </c>
      <c r="B105" s="23">
        <f t="shared" si="7"/>
        <v>4238.4352312953733</v>
      </c>
      <c r="C105" s="15">
        <f t="shared" si="6"/>
        <v>-2.6773085471812728</v>
      </c>
      <c r="D105" s="22">
        <f t="shared" si="10"/>
        <v>3027.5142857142855</v>
      </c>
      <c r="E105" s="22">
        <v>21192.6</v>
      </c>
      <c r="F105" s="22">
        <f t="shared" si="8"/>
        <v>-4.9523654045733885</v>
      </c>
      <c r="G105" s="22">
        <v>129058.8</v>
      </c>
      <c r="H105" s="22">
        <f t="shared" si="9"/>
        <v>-5.7228707294842973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s="10" customFormat="1" ht="18.600000000000001" customHeight="1">
      <c r="A106" s="5">
        <v>42156</v>
      </c>
      <c r="B106" s="23">
        <f t="shared" si="7"/>
        <v>4355.0328993420135</v>
      </c>
      <c r="C106" s="15">
        <f t="shared" si="6"/>
        <v>-1.2157723783774039</v>
      </c>
      <c r="D106" s="22">
        <f t="shared" si="10"/>
        <v>3110.8</v>
      </c>
      <c r="E106" s="22">
        <v>21775.599999999999</v>
      </c>
      <c r="F106" s="22">
        <f t="shared" si="8"/>
        <v>-6.122822023259344</v>
      </c>
      <c r="G106" s="22">
        <v>107714.3</v>
      </c>
      <c r="H106" s="22">
        <f t="shared" si="9"/>
        <v>-5.8230523304257487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s="10" customFormat="1" ht="18.600000000000001" customHeight="1">
      <c r="A107" s="5">
        <v>42125</v>
      </c>
      <c r="B107" s="23">
        <f t="shared" si="7"/>
        <v>4408.6318273634533</v>
      </c>
      <c r="C107" s="15">
        <f t="shared" si="6"/>
        <v>5.6481876434812479</v>
      </c>
      <c r="D107" s="22">
        <f t="shared" si="10"/>
        <v>3149.0857142857149</v>
      </c>
      <c r="E107" s="22">
        <v>22043.599999999999</v>
      </c>
      <c r="F107" s="22">
        <f t="shared" si="8"/>
        <v>-5.9051120096948129</v>
      </c>
      <c r="G107" s="22">
        <v>85734.1</v>
      </c>
      <c r="H107" s="22">
        <f t="shared" si="9"/>
        <v>-5.6301738289862291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s="10" customFormat="1" ht="18.600000000000001" customHeight="1">
      <c r="A108" s="5">
        <v>42095</v>
      </c>
      <c r="B108" s="23">
        <f t="shared" si="7"/>
        <v>4172.9365412691741</v>
      </c>
      <c r="C108" s="15">
        <f t="shared" si="6"/>
        <v>29.287728103603143</v>
      </c>
      <c r="D108" s="22">
        <f t="shared" si="10"/>
        <v>2980.7285714285713</v>
      </c>
      <c r="E108" s="22">
        <v>20865.099999999999</v>
      </c>
      <c r="F108" s="22">
        <f t="shared" si="8"/>
        <v>-7.6306092056403259</v>
      </c>
      <c r="G108" s="22">
        <v>63615.6</v>
      </c>
      <c r="H108" s="22">
        <f t="shared" si="9"/>
        <v>-5.3438730990464371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s="10" customFormat="1" ht="18.600000000000001" customHeight="1">
      <c r="A109" s="5">
        <v>42064</v>
      </c>
      <c r="B109" s="23">
        <f t="shared" si="7"/>
        <v>3227.6354472910548</v>
      </c>
      <c r="C109" s="15">
        <f t="shared" si="6"/>
        <v>67.820932771798496</v>
      </c>
      <c r="D109" s="22">
        <f t="shared" si="10"/>
        <v>2305.5000000000005</v>
      </c>
      <c r="E109" s="22">
        <v>16138.5</v>
      </c>
      <c r="F109" s="22">
        <f t="shared" si="8"/>
        <v>-21.216810595224732</v>
      </c>
      <c r="G109" s="22">
        <v>42791.6</v>
      </c>
      <c r="H109" s="22">
        <f t="shared" si="9"/>
        <v>-4.3292791987122214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s="10" customFormat="1" ht="18.600000000000001" customHeight="1">
      <c r="A110" s="5">
        <v>42036</v>
      </c>
      <c r="B110" s="23">
        <f t="shared" si="7"/>
        <v>1923.2615347693047</v>
      </c>
      <c r="C110" s="15">
        <f t="shared" si="6"/>
        <v>-42.585317507701852</v>
      </c>
      <c r="D110" s="22">
        <f t="shared" si="10"/>
        <v>1373.7857142857144</v>
      </c>
      <c r="E110" s="22">
        <v>9616.5</v>
      </c>
      <c r="F110" s="22">
        <f t="shared" si="8"/>
        <v>-4.0288616993672814</v>
      </c>
      <c r="G110" s="22">
        <v>26365.7</v>
      </c>
      <c r="H110" s="22">
        <f t="shared" si="9"/>
        <v>9.6179791163857331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 s="10" customFormat="1" ht="18.600000000000001" customHeight="1">
      <c r="A111" s="5">
        <v>42005</v>
      </c>
      <c r="B111" s="23">
        <f t="shared" si="7"/>
        <v>3349.7730045399089</v>
      </c>
      <c r="C111" s="15">
        <f>(B111-B112)/B112*100</f>
        <v>-17.898895626130486</v>
      </c>
      <c r="D111" s="22">
        <f t="shared" si="10"/>
        <v>2392.7428571428572</v>
      </c>
      <c r="E111" s="22">
        <v>16749.2</v>
      </c>
      <c r="F111" s="22">
        <f t="shared" si="8"/>
        <v>19.363034175090775</v>
      </c>
      <c r="G111" s="22">
        <v>16749.2</v>
      </c>
      <c r="H111" s="22">
        <f t="shared" si="9"/>
        <v>19.363034175090775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 s="10" customFormat="1" ht="18.600000000000001" customHeight="1">
      <c r="A112" s="5">
        <v>41974</v>
      </c>
      <c r="B112" s="23">
        <f t="shared" si="7"/>
        <v>4080.0583988320236</v>
      </c>
      <c r="C112" s="15">
        <f t="shared" si="6"/>
        <v>-6.6884691030508163</v>
      </c>
      <c r="D112" s="22">
        <f t="shared" si="10"/>
        <v>2914.3857142857146</v>
      </c>
      <c r="E112" s="22">
        <v>20400.7</v>
      </c>
      <c r="F112" s="22">
        <f t="shared" si="8"/>
        <v>-0.62738985362527089</v>
      </c>
      <c r="G112" s="22">
        <v>247613.5</v>
      </c>
      <c r="H112" s="22">
        <f t="shared" si="9"/>
        <v>2.5570943895464326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s="10" customFormat="1" ht="18.600000000000001" customHeight="1">
      <c r="A113" s="5">
        <v>41944</v>
      </c>
      <c r="B113" s="23">
        <f t="shared" si="7"/>
        <v>4372.5125497490053</v>
      </c>
      <c r="C113" s="15">
        <f t="shared" si="6"/>
        <v>-6.3803365734595188</v>
      </c>
      <c r="D113" s="22">
        <f t="shared" si="10"/>
        <v>3123.2857142857147</v>
      </c>
      <c r="E113" s="22">
        <v>21863</v>
      </c>
      <c r="F113" s="22">
        <f t="shared" si="8"/>
        <v>-2.2726317775089711</v>
      </c>
      <c r="G113" s="22">
        <v>227179</v>
      </c>
      <c r="H113" s="22">
        <f t="shared" si="9"/>
        <v>3.2217805004029376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s="10" customFormat="1" ht="18.600000000000001" customHeight="1">
      <c r="A114" s="5">
        <v>41913</v>
      </c>
      <c r="B114" s="23">
        <f t="shared" si="7"/>
        <v>4670.5065898682033</v>
      </c>
      <c r="C114" s="15">
        <f t="shared" si="6"/>
        <v>4.1846512671643019</v>
      </c>
      <c r="D114" s="22">
        <f t="shared" si="10"/>
        <v>3336.1428571428578</v>
      </c>
      <c r="E114" s="22">
        <v>23353</v>
      </c>
      <c r="F114" s="22">
        <f t="shared" si="8"/>
        <v>0.42689925444219234</v>
      </c>
      <c r="G114" s="22">
        <v>205298</v>
      </c>
      <c r="H114" s="22">
        <f t="shared" si="9"/>
        <v>3.7119908647689215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s="10" customFormat="1" ht="18.600000000000001" customHeight="1">
      <c r="A115" s="5">
        <v>41883</v>
      </c>
      <c r="B115" s="23">
        <f t="shared" si="7"/>
        <v>4482.9123417531646</v>
      </c>
      <c r="C115" s="15">
        <f t="shared" si="6"/>
        <v>-0.28967804011812121</v>
      </c>
      <c r="D115" s="22">
        <f t="shared" si="10"/>
        <v>3202.1442857142856</v>
      </c>
      <c r="E115" s="22">
        <v>22415.01</v>
      </c>
      <c r="F115" s="22">
        <f t="shared" si="8"/>
        <v>-0.40128289666621075</v>
      </c>
      <c r="G115" s="22">
        <v>182023.2</v>
      </c>
      <c r="H115" s="22">
        <f t="shared" si="9"/>
        <v>4.1123780760643047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s="10" customFormat="1" ht="18.600000000000001" customHeight="1">
      <c r="A116" s="5">
        <v>41852</v>
      </c>
      <c r="B116" s="23">
        <f t="shared" si="7"/>
        <v>4495.9360812783752</v>
      </c>
      <c r="C116" s="15">
        <f t="shared" si="6"/>
        <v>0.82213517443295492</v>
      </c>
      <c r="D116" s="22">
        <f t="shared" si="10"/>
        <v>3211.4471428571437</v>
      </c>
      <c r="E116" s="22">
        <v>22480.13</v>
      </c>
      <c r="F116" s="22">
        <f t="shared" si="8"/>
        <v>4.6395843486526145</v>
      </c>
      <c r="G116" s="22">
        <v>159236.78</v>
      </c>
      <c r="H116" s="22">
        <f t="shared" si="9"/>
        <v>4.6062428801905142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s="10" customFormat="1" ht="18.600000000000001" customHeight="1">
      <c r="A117" s="5">
        <v>41821</v>
      </c>
      <c r="B117" s="23">
        <f t="shared" si="7"/>
        <v>4459.2748145037103</v>
      </c>
      <c r="C117" s="15">
        <f t="shared" si="6"/>
        <v>-3.8757811745554456</v>
      </c>
      <c r="D117" s="22">
        <f t="shared" si="10"/>
        <v>3185.2600000000007</v>
      </c>
      <c r="E117" s="22">
        <v>22296.82</v>
      </c>
      <c r="F117" s="22">
        <f t="shared" si="8"/>
        <v>5.2618608796803246</v>
      </c>
      <c r="G117" s="22">
        <v>136893.01</v>
      </c>
      <c r="H117" s="22">
        <f t="shared" si="9"/>
        <v>4.7874061917286381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s="10" customFormat="1" ht="18.600000000000001" customHeight="1">
      <c r="A118" s="5">
        <v>41791</v>
      </c>
      <c r="B118" s="23">
        <f t="shared" si="7"/>
        <v>4639.0752184956309</v>
      </c>
      <c r="C118" s="15">
        <f t="shared" si="6"/>
        <v>-0.98668245472422655</v>
      </c>
      <c r="D118" s="22">
        <f t="shared" si="10"/>
        <v>3313.6914285714292</v>
      </c>
      <c r="E118" s="22">
        <v>23195.84</v>
      </c>
      <c r="F118" s="22">
        <f t="shared" si="8"/>
        <v>1.9431564976245541</v>
      </c>
      <c r="G118" s="22">
        <v>114374.38</v>
      </c>
      <c r="H118" s="22">
        <f t="shared" si="9"/>
        <v>4.3492263426590849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s="10" customFormat="1" ht="18.600000000000001" customHeight="1">
      <c r="A119" s="5">
        <v>41760</v>
      </c>
      <c r="B119" s="23">
        <f t="shared" si="7"/>
        <v>4685.3042939141224</v>
      </c>
      <c r="C119" s="15">
        <f t="shared" si="6"/>
        <v>3.710827863061132</v>
      </c>
      <c r="D119" s="22">
        <f t="shared" si="10"/>
        <v>3346.7128571428575</v>
      </c>
      <c r="E119" s="22">
        <v>23426.99</v>
      </c>
      <c r="F119" s="22">
        <f t="shared" si="8"/>
        <v>4.460124146498412</v>
      </c>
      <c r="G119" s="22">
        <v>90849.06</v>
      </c>
      <c r="H119" s="22">
        <f t="shared" si="9"/>
        <v>4.8639242321740106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 s="10" customFormat="1" ht="18.600000000000001" customHeight="1">
      <c r="A120" s="5">
        <v>41730</v>
      </c>
      <c r="B120" s="23">
        <f t="shared" si="7"/>
        <v>4517.6616467670638</v>
      </c>
      <c r="C120" s="15">
        <f t="shared" si="6"/>
        <v>10.271373268829851</v>
      </c>
      <c r="D120" s="22">
        <f t="shared" si="10"/>
        <v>3226.9657142857141</v>
      </c>
      <c r="E120" s="22">
        <v>22588.76</v>
      </c>
      <c r="F120" s="22">
        <f t="shared" si="8"/>
        <v>5.123651560420317</v>
      </c>
      <c r="G120" s="22">
        <v>67207.06</v>
      </c>
      <c r="H120" s="22">
        <f t="shared" si="9"/>
        <v>4.8203891672021548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 s="10" customFormat="1" ht="18.600000000000001" customHeight="1">
      <c r="A121" s="5">
        <v>41699</v>
      </c>
      <c r="B121" s="23">
        <f t="shared" si="7"/>
        <v>4096.8580628387444</v>
      </c>
      <c r="C121" s="15">
        <f t="shared" si="6"/>
        <v>104.43404323267006</v>
      </c>
      <c r="D121" s="22">
        <f t="shared" si="10"/>
        <v>2926.385714285715</v>
      </c>
      <c r="E121" s="22">
        <v>20484.7</v>
      </c>
      <c r="F121" s="22">
        <f t="shared" si="8"/>
        <v>9.5579111757658772</v>
      </c>
      <c r="G121" s="22">
        <v>44728</v>
      </c>
      <c r="H121" s="22">
        <f t="shared" si="9"/>
        <v>7.2516173586099963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 s="10" customFormat="1" ht="18.600000000000001" customHeight="1">
      <c r="A122" s="5">
        <v>41671</v>
      </c>
      <c r="B122" s="23">
        <f t="shared" si="7"/>
        <v>2003.9999200016</v>
      </c>
      <c r="C122" s="15">
        <f t="shared" si="6"/>
        <v>-28.591128230527758</v>
      </c>
      <c r="D122" s="22">
        <f t="shared" si="10"/>
        <v>1431.457142857143</v>
      </c>
      <c r="E122" s="22">
        <v>10020.200000000001</v>
      </c>
      <c r="F122" s="22">
        <f t="shared" si="8"/>
        <v>5.5146632970041631</v>
      </c>
      <c r="G122" s="22">
        <v>24052.35</v>
      </c>
      <c r="H122" s="22">
        <f t="shared" si="9"/>
        <v>1.3618242502907663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s="10" customFormat="1" ht="18.600000000000001" customHeight="1">
      <c r="A123" s="5">
        <v>41640</v>
      </c>
      <c r="B123" s="23">
        <f t="shared" si="7"/>
        <v>2806.3738725225498</v>
      </c>
      <c r="C123" s="15">
        <f>(B123-B124)/B124*100</f>
        <v>-31.648846781460826</v>
      </c>
      <c r="D123" s="22">
        <f t="shared" si="10"/>
        <v>2004.5928571428574</v>
      </c>
      <c r="E123" s="22">
        <v>14032.15</v>
      </c>
      <c r="F123" s="22">
        <f t="shared" si="8"/>
        <v>-1.409079092512322</v>
      </c>
      <c r="G123" s="22">
        <v>14032.15</v>
      </c>
      <c r="H123" s="22">
        <f t="shared" si="9"/>
        <v>-1.409079092512322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 s="10" customFormat="1" ht="18.600000000000001" customHeight="1">
      <c r="A124" s="5">
        <v>41609</v>
      </c>
      <c r="B124" s="23">
        <f t="shared" si="7"/>
        <v>4105.8178836423276</v>
      </c>
      <c r="C124" s="15">
        <f t="shared" si="6"/>
        <v>-8.2333620306623168</v>
      </c>
      <c r="D124" s="22">
        <f t="shared" si="10"/>
        <v>2932.7857142857147</v>
      </c>
      <c r="E124" s="22">
        <v>20529.5</v>
      </c>
      <c r="F124" s="22">
        <f t="shared" si="8"/>
        <v>12.925405809776835</v>
      </c>
      <c r="G124" s="22">
        <v>241439.66</v>
      </c>
      <c r="H124" s="22">
        <f t="shared" si="9"/>
        <v>10.546612193019133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s="10" customFormat="1" ht="18.600000000000001" customHeight="1">
      <c r="A125" s="5">
        <v>41579</v>
      </c>
      <c r="B125" s="23">
        <f t="shared" si="7"/>
        <v>4474.1945161096774</v>
      </c>
      <c r="C125" s="15">
        <f t="shared" si="6"/>
        <v>-3.7942730048039692</v>
      </c>
      <c r="D125" s="22">
        <f t="shared" si="10"/>
        <v>3195.9171428571426</v>
      </c>
      <c r="E125" s="22">
        <v>22371.42</v>
      </c>
      <c r="F125" s="22">
        <f t="shared" si="8"/>
        <v>11.258529113370063</v>
      </c>
      <c r="G125" s="22">
        <v>220088.24</v>
      </c>
      <c r="H125" s="22">
        <f t="shared" si="9"/>
        <v>9.5858866151188771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 s="10" customFormat="1" ht="18.600000000000001" customHeight="1">
      <c r="A126" s="5">
        <v>41548</v>
      </c>
      <c r="B126" s="23">
        <f t="shared" si="7"/>
        <v>4650.6529869402611</v>
      </c>
      <c r="C126" s="15">
        <f t="shared" si="6"/>
        <v>3.3254803753068085</v>
      </c>
      <c r="D126" s="22">
        <f t="shared" si="10"/>
        <v>3321.9614285714288</v>
      </c>
      <c r="E126" s="22">
        <v>23253.73</v>
      </c>
      <c r="F126" s="22">
        <f t="shared" si="8"/>
        <v>10.701472926525057</v>
      </c>
      <c r="G126" s="22">
        <v>197950.11</v>
      </c>
      <c r="H126" s="22">
        <f t="shared" si="9"/>
        <v>9.9439422282256107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 s="10" customFormat="1" ht="18.600000000000001" customHeight="1">
      <c r="A127" s="5">
        <v>41518</v>
      </c>
      <c r="B127" s="23">
        <f t="shared" si="7"/>
        <v>4500.9739805203899</v>
      </c>
      <c r="C127" s="15">
        <f t="shared" si="6"/>
        <v>4.7568377244001159</v>
      </c>
      <c r="D127" s="22">
        <f t="shared" si="10"/>
        <v>3215.0457142857149</v>
      </c>
      <c r="E127" s="22">
        <v>22505.32</v>
      </c>
      <c r="F127" s="22">
        <f t="shared" si="8"/>
        <v>7.3404463353095251</v>
      </c>
      <c r="G127" s="22">
        <v>174833.39</v>
      </c>
      <c r="H127" s="22">
        <f t="shared" si="9"/>
        <v>9.8726964447762633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s="10" customFormat="1" ht="18.600000000000001" customHeight="1">
      <c r="A128" s="5">
        <v>41487</v>
      </c>
      <c r="B128" s="23">
        <f t="shared" si="7"/>
        <v>4296.5920681586367</v>
      </c>
      <c r="C128" s="15">
        <f t="shared" si="6"/>
        <v>1.4217098852623586</v>
      </c>
      <c r="D128" s="22">
        <f t="shared" si="10"/>
        <v>3069.0557142857142</v>
      </c>
      <c r="E128" s="22">
        <v>21483.39</v>
      </c>
      <c r="F128" s="22">
        <f t="shared" si="8"/>
        <v>9.860241777123214</v>
      </c>
      <c r="G128" s="22">
        <v>152224.93</v>
      </c>
      <c r="H128" s="22">
        <f t="shared" si="9"/>
        <v>10.191101752272779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 s="10" customFormat="1" ht="18.600000000000001" customHeight="1">
      <c r="A129" s="5">
        <v>41456</v>
      </c>
      <c r="B129" s="23">
        <f t="shared" si="7"/>
        <v>4236.3632727345457</v>
      </c>
      <c r="C129" s="15">
        <f t="shared" si="6"/>
        <v>-6.9063932459336357</v>
      </c>
      <c r="D129" s="22">
        <f t="shared" si="10"/>
        <v>3026.0342857142859</v>
      </c>
      <c r="E129" s="22">
        <v>21182.240000000002</v>
      </c>
      <c r="F129" s="22">
        <f t="shared" si="8"/>
        <v>10.803159491552039</v>
      </c>
      <c r="G129" s="22">
        <v>130638.8</v>
      </c>
      <c r="H129" s="22">
        <f t="shared" si="9"/>
        <v>10.427385972786807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s="10" customFormat="1" ht="18.600000000000001" customHeight="1">
      <c r="A130" s="5">
        <v>41426</v>
      </c>
      <c r="B130" s="23">
        <f t="shared" si="7"/>
        <v>4550.6489870202604</v>
      </c>
      <c r="C130" s="15">
        <f t="shared" si="6"/>
        <v>1.4579477257719</v>
      </c>
      <c r="D130" s="22">
        <f t="shared" si="10"/>
        <v>3250.5285714285719</v>
      </c>
      <c r="E130" s="22">
        <v>22753.7</v>
      </c>
      <c r="F130" s="22">
        <f t="shared" si="8"/>
        <v>9.8337074312745862</v>
      </c>
      <c r="G130" s="22">
        <v>109607.31</v>
      </c>
      <c r="H130" s="22">
        <f t="shared" si="9"/>
        <v>10.25117687293795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s="10" customFormat="1" ht="18.600000000000001" customHeight="1">
      <c r="A131" s="5">
        <v>41395</v>
      </c>
      <c r="B131" s="23">
        <f t="shared" si="7"/>
        <v>4485.2562948741024</v>
      </c>
      <c r="C131" s="15">
        <f t="shared" si="6"/>
        <v>4.3695957706233131</v>
      </c>
      <c r="D131" s="22">
        <f t="shared" si="10"/>
        <v>3203.8185714285719</v>
      </c>
      <c r="E131" s="22">
        <v>22426.73</v>
      </c>
      <c r="F131" s="22">
        <f t="shared" si="8"/>
        <v>9.3405457585966403</v>
      </c>
      <c r="G131" s="22">
        <v>86635.19</v>
      </c>
      <c r="H131" s="22">
        <f t="shared" si="9"/>
        <v>9.1148036101574181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 s="10" customFormat="1" ht="18.600000000000001" customHeight="1">
      <c r="A132" s="5">
        <v>41365</v>
      </c>
      <c r="B132" s="23">
        <f t="shared" si="7"/>
        <v>4297.4740505189902</v>
      </c>
      <c r="C132" s="15">
        <f t="shared" ref="C132:C158" si="11">(B132-B133)/B133*100</f>
        <v>14.922770836898867</v>
      </c>
      <c r="D132" s="22">
        <f t="shared" si="10"/>
        <v>3069.6857142857148</v>
      </c>
      <c r="E132" s="22">
        <v>21487.8</v>
      </c>
      <c r="F132" s="22">
        <f t="shared" si="8"/>
        <v>9.2625926716905163</v>
      </c>
      <c r="G132" s="22">
        <v>64116.4</v>
      </c>
      <c r="H132" s="22">
        <f t="shared" si="9"/>
        <v>8.3636707803906862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 s="10" customFormat="1" ht="18.600000000000001" customHeight="1">
      <c r="A133" s="5">
        <v>41334</v>
      </c>
      <c r="B133" s="23">
        <f t="shared" si="7"/>
        <v>3739.4452110957782</v>
      </c>
      <c r="C133" s="15">
        <f t="shared" si="11"/>
        <v>96.889380298004525</v>
      </c>
      <c r="D133" s="22">
        <f t="shared" si="10"/>
        <v>2671.0857142857144</v>
      </c>
      <c r="E133" s="22">
        <v>18697.599999999999</v>
      </c>
      <c r="F133" s="22">
        <f t="shared" si="8"/>
        <v>4.2944716834842023</v>
      </c>
      <c r="G133" s="22">
        <v>41703.800000000003</v>
      </c>
      <c r="H133" s="22">
        <f t="shared" si="9"/>
        <v>4.7584119368492495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s="10" customFormat="1" ht="18.600000000000001" customHeight="1">
      <c r="A134" s="5">
        <v>41306</v>
      </c>
      <c r="B134" s="23">
        <f t="shared" si="7"/>
        <v>1899.2620147597049</v>
      </c>
      <c r="C134" s="15">
        <f t="shared" si="11"/>
        <v>-33.276890540796906</v>
      </c>
      <c r="D134" s="22">
        <f t="shared" si="10"/>
        <v>1356.6428571428573</v>
      </c>
      <c r="E134" s="22">
        <v>9496.5</v>
      </c>
      <c r="F134" s="22">
        <f t="shared" si="8"/>
        <v>-16.801148041653303</v>
      </c>
      <c r="G134" s="22">
        <v>23729.200000000001</v>
      </c>
      <c r="H134" s="22">
        <f t="shared" si="9"/>
        <v>9.9174549059208204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 s="10" customFormat="1" ht="18.600000000000001" customHeight="1">
      <c r="A135" s="5">
        <v>41275</v>
      </c>
      <c r="B135" s="23">
        <f t="shared" si="7"/>
        <v>2846.4830703385937</v>
      </c>
      <c r="C135" s="15">
        <f>(B135-B136)/B136*100</f>
        <v>-21.711029334917505</v>
      </c>
      <c r="D135" s="22">
        <f t="shared" si="10"/>
        <v>2033.2428571428575</v>
      </c>
      <c r="E135" s="22">
        <v>14232.7</v>
      </c>
      <c r="F135" s="22">
        <f t="shared" si="8"/>
        <v>39.890939185031861</v>
      </c>
      <c r="G135" s="22">
        <v>14232.7</v>
      </c>
      <c r="H135" s="22">
        <f t="shared" si="9"/>
        <v>39.890939185031861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s="10" customFormat="1" ht="18.600000000000001" customHeight="1">
      <c r="A136" s="5">
        <v>41244</v>
      </c>
      <c r="B136" s="23">
        <f t="shared" si="7"/>
        <v>3635.867282654347</v>
      </c>
      <c r="C136" s="15">
        <f t="shared" si="11"/>
        <v>-9.5879170065050054</v>
      </c>
      <c r="D136" s="22">
        <f t="shared" si="10"/>
        <v>2597.1000000000004</v>
      </c>
      <c r="E136" s="22">
        <v>18179.7</v>
      </c>
      <c r="F136" s="22">
        <f t="shared" si="8"/>
        <v>3.8347526601669069</v>
      </c>
      <c r="G136" s="22">
        <v>218405.3</v>
      </c>
      <c r="H136" s="22">
        <f t="shared" si="9"/>
        <v>5.8592958588887134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 s="10" customFormat="1" ht="18.600000000000001" customHeight="1">
      <c r="A137" s="5">
        <v>41214</v>
      </c>
      <c r="B137" s="23">
        <f t="shared" si="7"/>
        <v>4021.4395712085761</v>
      </c>
      <c r="C137" s="15">
        <f t="shared" si="11"/>
        <v>-4.2759618771958152</v>
      </c>
      <c r="D137" s="22">
        <f t="shared" si="10"/>
        <v>2872.514285714286</v>
      </c>
      <c r="E137" s="22">
        <v>20107.599999999999</v>
      </c>
      <c r="F137" s="22">
        <f t="shared" si="8"/>
        <v>6.9211953631819645</v>
      </c>
      <c r="G137" s="22">
        <v>200836.3</v>
      </c>
      <c r="H137" s="22">
        <f t="shared" si="9"/>
        <v>6.1737212555416532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 s="10" customFormat="1" ht="18.600000000000001" customHeight="1">
      <c r="A138" s="5">
        <v>41183</v>
      </c>
      <c r="B138" s="23">
        <f t="shared" ref="B138:B159" si="12">D138/0.7143</f>
        <v>4201.0759784804304</v>
      </c>
      <c r="C138" s="15">
        <f t="shared" si="11"/>
        <v>0.18839757134066226</v>
      </c>
      <c r="D138" s="22">
        <f t="shared" si="10"/>
        <v>3000.8285714285716</v>
      </c>
      <c r="E138" s="22">
        <v>21005.8</v>
      </c>
      <c r="F138" s="22">
        <f t="shared" ref="F138:F147" si="13">(E138/E150-1)*100</f>
        <v>10.193204530313116</v>
      </c>
      <c r="G138" s="22">
        <v>180046.4</v>
      </c>
      <c r="H138" s="22">
        <f t="shared" ref="H138:H147" si="14">(G138/G150-1)*100</f>
        <v>5.6576845569447975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 s="10" customFormat="1" ht="18.600000000000001" customHeight="1">
      <c r="A139" s="5">
        <v>41153</v>
      </c>
      <c r="B139" s="23">
        <f t="shared" si="12"/>
        <v>4193.176136477271</v>
      </c>
      <c r="C139" s="15">
        <f t="shared" si="11"/>
        <v>7.2159834724267808</v>
      </c>
      <c r="D139" s="22">
        <f t="shared" si="10"/>
        <v>2995.1857142857148</v>
      </c>
      <c r="E139" s="22">
        <v>20966.3</v>
      </c>
      <c r="F139" s="22">
        <f t="shared" si="13"/>
        <v>10.167460972187925</v>
      </c>
      <c r="G139" s="22">
        <v>159123.6</v>
      </c>
      <c r="H139" s="22">
        <f t="shared" si="14"/>
        <v>5.2037383770746848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 s="10" customFormat="1" ht="18.600000000000001" customHeight="1">
      <c r="A140" s="5">
        <v>41122</v>
      </c>
      <c r="B140" s="23">
        <f t="shared" si="12"/>
        <v>3910.9617807643849</v>
      </c>
      <c r="C140" s="15">
        <f t="shared" si="11"/>
        <v>2.2922006590992265</v>
      </c>
      <c r="D140" s="22">
        <f t="shared" si="10"/>
        <v>2793.6000000000004</v>
      </c>
      <c r="E140" s="22">
        <v>19555.2</v>
      </c>
      <c r="F140" s="22">
        <f t="shared" si="13"/>
        <v>7.1934834922079194</v>
      </c>
      <c r="G140" s="22">
        <v>138146.29999999999</v>
      </c>
      <c r="H140" s="22">
        <f t="shared" si="14"/>
        <v>4.6243457489872464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 s="10" customFormat="1" ht="18.600000000000001" customHeight="1">
      <c r="A141" s="5">
        <v>41091</v>
      </c>
      <c r="B141" s="23">
        <f t="shared" si="12"/>
        <v>3823.3235335293298</v>
      </c>
      <c r="C141" s="15">
        <f t="shared" si="11"/>
        <v>-7.7208988004730497</v>
      </c>
      <c r="D141" s="22">
        <f t="shared" si="10"/>
        <v>2731.0000000000005</v>
      </c>
      <c r="E141" s="22">
        <v>19117</v>
      </c>
      <c r="F141" s="22">
        <f t="shared" si="13"/>
        <v>4.420544361115808</v>
      </c>
      <c r="G141" s="22">
        <v>118302.9</v>
      </c>
      <c r="H141" s="22">
        <f t="shared" si="14"/>
        <v>4.2498162675074669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 s="10" customFormat="1" ht="18.600000000000001" customHeight="1">
      <c r="A142" s="5">
        <v>41061</v>
      </c>
      <c r="B142" s="23">
        <f t="shared" si="12"/>
        <v>4143.2171356572871</v>
      </c>
      <c r="C142" s="15">
        <f t="shared" si="11"/>
        <v>1.0023938491241275</v>
      </c>
      <c r="D142" s="22">
        <f t="shared" si="10"/>
        <v>2959.5000000000005</v>
      </c>
      <c r="E142" s="22">
        <v>20716.5</v>
      </c>
      <c r="F142" s="22">
        <f t="shared" si="13"/>
        <v>4.6578595064285633</v>
      </c>
      <c r="G142" s="22">
        <v>99416</v>
      </c>
      <c r="H142" s="22">
        <f t="shared" si="14"/>
        <v>4.5570711904336259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 s="10" customFormat="1" ht="18.600000000000001" customHeight="1">
      <c r="A143" s="5">
        <v>41030</v>
      </c>
      <c r="B143" s="23">
        <f t="shared" si="12"/>
        <v>4102.0979580408393</v>
      </c>
      <c r="C143" s="15">
        <f t="shared" si="11"/>
        <v>4.295186665446308</v>
      </c>
      <c r="D143" s="22">
        <f t="shared" si="10"/>
        <v>2930.1285714285718</v>
      </c>
      <c r="E143" s="22">
        <v>20510.900000000001</v>
      </c>
      <c r="F143" s="22">
        <f t="shared" si="13"/>
        <v>4.4965687298441637</v>
      </c>
      <c r="G143" s="22">
        <v>79398.2</v>
      </c>
      <c r="H143" s="22">
        <f t="shared" si="14"/>
        <v>5.5445370823319129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 s="10" customFormat="1" ht="18.600000000000001" customHeight="1">
      <c r="A144" s="5">
        <v>41000</v>
      </c>
      <c r="B144" s="23">
        <f t="shared" si="12"/>
        <v>3933.1613367732643</v>
      </c>
      <c r="C144" s="15">
        <f t="shared" si="11"/>
        <v>9.6972840910992293</v>
      </c>
      <c r="D144" s="22">
        <f t="shared" ref="D144:D159" si="15">E144*0.1/0.7</f>
        <v>2809.457142857143</v>
      </c>
      <c r="E144" s="22">
        <v>19666.2</v>
      </c>
      <c r="F144" s="22">
        <f t="shared" si="13"/>
        <v>5.9852551251374342</v>
      </c>
      <c r="G144" s="22">
        <v>59167.8</v>
      </c>
      <c r="H144" s="22">
        <f t="shared" si="14"/>
        <v>6.6870780682015019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 s="10" customFormat="1" ht="18.600000000000001" customHeight="1">
      <c r="A145" s="5">
        <v>40969</v>
      </c>
      <c r="B145" s="23">
        <f t="shared" si="12"/>
        <v>3585.4682906341877</v>
      </c>
      <c r="C145" s="15">
        <f t="shared" si="11"/>
        <v>57.06460888260434</v>
      </c>
      <c r="D145" s="22">
        <f t="shared" si="15"/>
        <v>2561.1000000000004</v>
      </c>
      <c r="E145" s="22">
        <v>17927.7</v>
      </c>
      <c r="F145" s="22">
        <f t="shared" si="13"/>
        <v>8.9458907605921567</v>
      </c>
      <c r="G145" s="22">
        <v>39809.5</v>
      </c>
      <c r="H145" s="22">
        <f t="shared" si="14"/>
        <v>7.6374618762302227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 s="10" customFormat="1" ht="18.600000000000001" customHeight="1">
      <c r="A146" s="5">
        <v>40940</v>
      </c>
      <c r="B146" s="23">
        <f t="shared" si="12"/>
        <v>2282.7983440331195</v>
      </c>
      <c r="C146" s="15">
        <f t="shared" si="11"/>
        <v>12.188548614428353</v>
      </c>
      <c r="D146" s="22">
        <f t="shared" si="15"/>
        <v>1630.6028571428574</v>
      </c>
      <c r="E146" s="22">
        <v>11414.22</v>
      </c>
      <c r="F146" s="22">
        <f t="shared" si="13"/>
        <v>29.499551854415063</v>
      </c>
      <c r="G146" s="22">
        <v>21588.2</v>
      </c>
      <c r="H146" s="22">
        <f t="shared" si="14"/>
        <v>5.673252011826202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 s="10" customFormat="1" ht="18.600000000000001" customHeight="1">
      <c r="A147" s="5">
        <v>40909</v>
      </c>
      <c r="B147" s="23">
        <f t="shared" si="12"/>
        <v>2034.787304253915</v>
      </c>
      <c r="C147" s="15">
        <f>(B147-B148)/B148*100</f>
        <v>-41.889618066859711</v>
      </c>
      <c r="D147" s="22">
        <f t="shared" si="15"/>
        <v>1453.4485714285715</v>
      </c>
      <c r="E147" s="22">
        <v>10174.14</v>
      </c>
      <c r="F147" s="22">
        <f t="shared" si="13"/>
        <v>-12.404788655999388</v>
      </c>
      <c r="G147" s="22">
        <v>10174.14</v>
      </c>
      <c r="H147" s="22">
        <f t="shared" si="14"/>
        <v>-12.404788655999388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 s="10" customFormat="1" ht="18.600000000000001" customHeight="1">
      <c r="A148" s="5">
        <v>40878</v>
      </c>
      <c r="B148" s="23">
        <f t="shared" si="12"/>
        <v>3501.5899682006357</v>
      </c>
      <c r="C148" s="15">
        <f t="shared" si="11"/>
        <v>-6.9004573008614454</v>
      </c>
      <c r="D148" s="22">
        <f t="shared" si="15"/>
        <v>2501.1857142857143</v>
      </c>
      <c r="E148" s="22">
        <v>17508.3</v>
      </c>
      <c r="F148" s="22">
        <v>3.2</v>
      </c>
      <c r="G148" s="22">
        <v>206316.6</v>
      </c>
      <c r="H148" s="22">
        <v>10.45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 s="10" customFormat="1" ht="18.600000000000001" customHeight="1">
      <c r="A149" s="5">
        <v>40848</v>
      </c>
      <c r="B149" s="23">
        <f t="shared" si="12"/>
        <v>3761.1247775044503</v>
      </c>
      <c r="C149" s="15">
        <f t="shared" si="11"/>
        <v>-1.3466088224648118</v>
      </c>
      <c r="D149" s="22">
        <f t="shared" si="15"/>
        <v>2686.5714285714289</v>
      </c>
      <c r="E149" s="22">
        <v>18806</v>
      </c>
      <c r="F149" s="22">
        <v>6.5</v>
      </c>
      <c r="G149" s="22">
        <v>189158.2</v>
      </c>
      <c r="H149" s="22">
        <v>11.24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 s="10" customFormat="1" ht="18.600000000000001" customHeight="1">
      <c r="A150" s="5">
        <v>40817</v>
      </c>
      <c r="B150" s="23">
        <f t="shared" si="12"/>
        <v>3812.4637507249859</v>
      </c>
      <c r="C150" s="15">
        <f t="shared" si="11"/>
        <v>0.16499135634455417</v>
      </c>
      <c r="D150" s="22">
        <f t="shared" si="15"/>
        <v>2723.2428571428577</v>
      </c>
      <c r="E150" s="22">
        <v>19062.7</v>
      </c>
      <c r="F150" s="22">
        <v>11.94</v>
      </c>
      <c r="G150" s="22">
        <v>170405.4</v>
      </c>
      <c r="H150" s="22">
        <v>12.15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 s="10" customFormat="1" ht="18.600000000000001" customHeight="1">
      <c r="A151" s="5">
        <v>40787</v>
      </c>
      <c r="B151" s="23">
        <f t="shared" si="12"/>
        <v>3806.1838763224737</v>
      </c>
      <c r="C151" s="15">
        <f t="shared" si="11"/>
        <v>4.321681311633558</v>
      </c>
      <c r="D151" s="22">
        <f t="shared" si="15"/>
        <v>2718.7571428571432</v>
      </c>
      <c r="E151" s="22">
        <v>19031.3</v>
      </c>
      <c r="F151" s="22">
        <v>11.65</v>
      </c>
      <c r="G151" s="22">
        <v>151252.79999999999</v>
      </c>
      <c r="H151" s="22">
        <v>12.14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 s="10" customFormat="1" ht="18.600000000000001" customHeight="1">
      <c r="A152" s="5">
        <v>40756</v>
      </c>
      <c r="B152" s="23">
        <f t="shared" si="12"/>
        <v>3648.5070298594032</v>
      </c>
      <c r="C152" s="15">
        <f t="shared" si="11"/>
        <v>-0.35394943111367705</v>
      </c>
      <c r="D152" s="22">
        <f t="shared" si="15"/>
        <v>2606.1285714285718</v>
      </c>
      <c r="E152" s="22">
        <v>18242.900000000001</v>
      </c>
      <c r="F152" s="22">
        <v>8.7200000000000006</v>
      </c>
      <c r="G152" s="22">
        <v>132040.29999999999</v>
      </c>
      <c r="H152" s="22">
        <v>12.04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 s="10" customFormat="1" ht="18.600000000000001" customHeight="1">
      <c r="A153" s="5">
        <v>40725</v>
      </c>
      <c r="B153" s="23">
        <f t="shared" si="12"/>
        <v>3661.4667706645869</v>
      </c>
      <c r="C153" s="15">
        <f t="shared" si="11"/>
        <v>-7.5111773472429242</v>
      </c>
      <c r="D153" s="22">
        <f t="shared" si="15"/>
        <v>2615.3857142857146</v>
      </c>
      <c r="E153" s="22">
        <v>18307.7</v>
      </c>
      <c r="F153" s="22">
        <v>11.01</v>
      </c>
      <c r="G153" s="22">
        <v>113480.2</v>
      </c>
      <c r="H153" s="22">
        <v>12.46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 s="10" customFormat="1" ht="18.600000000000001" customHeight="1">
      <c r="A154" s="5">
        <v>40695</v>
      </c>
      <c r="B154" s="23">
        <f t="shared" si="12"/>
        <v>3958.8208235835286</v>
      </c>
      <c r="C154" s="15">
        <f t="shared" si="11"/>
        <v>0.84673659970552939</v>
      </c>
      <c r="D154" s="22">
        <f t="shared" si="15"/>
        <v>2827.7857142857147</v>
      </c>
      <c r="E154" s="22">
        <v>19794.5</v>
      </c>
      <c r="F154" s="22">
        <v>13.45</v>
      </c>
      <c r="G154" s="22">
        <v>95083</v>
      </c>
      <c r="H154" s="22">
        <v>12.06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 s="10" customFormat="1" ht="18.600000000000001" customHeight="1">
      <c r="A155" s="5">
        <v>40664</v>
      </c>
      <c r="B155" s="23">
        <f t="shared" si="12"/>
        <v>3925.5814883702328</v>
      </c>
      <c r="C155" s="15">
        <f t="shared" si="11"/>
        <v>5.7810041173554101</v>
      </c>
      <c r="D155" s="22">
        <f t="shared" si="15"/>
        <v>2804.0428571428574</v>
      </c>
      <c r="E155" s="22">
        <v>19628.3</v>
      </c>
      <c r="F155" s="22">
        <v>13.08</v>
      </c>
      <c r="G155" s="22">
        <v>75227.199999999997</v>
      </c>
      <c r="H155" s="22">
        <v>11.53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 s="10" customFormat="1" ht="18.600000000000001" customHeight="1">
      <c r="A156" s="5">
        <v>40634</v>
      </c>
      <c r="B156" s="23">
        <f t="shared" si="12"/>
        <v>3711.0457790844184</v>
      </c>
      <c r="C156" s="15">
        <f t="shared" si="11"/>
        <v>12.761613067891783</v>
      </c>
      <c r="D156" s="22">
        <f t="shared" si="15"/>
        <v>2650.8</v>
      </c>
      <c r="E156" s="22">
        <v>18555.599999999999</v>
      </c>
      <c r="F156" s="22">
        <v>15.15</v>
      </c>
      <c r="G156" s="22">
        <v>55459.199999999997</v>
      </c>
      <c r="H156" s="22">
        <v>11.02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 s="10" customFormat="1" ht="18.600000000000001" customHeight="1">
      <c r="A157" s="5">
        <v>40603</v>
      </c>
      <c r="B157" s="23">
        <f t="shared" si="12"/>
        <v>3291.0541789164217</v>
      </c>
      <c r="C157" s="15">
        <f t="shared" si="11"/>
        <v>86.696316129837385</v>
      </c>
      <c r="D157" s="22">
        <f t="shared" si="15"/>
        <v>2350.8000000000002</v>
      </c>
      <c r="E157" s="22">
        <v>16455.599999999999</v>
      </c>
      <c r="F157" s="22">
        <v>21.01</v>
      </c>
      <c r="G157" s="22">
        <v>36984.800000000003</v>
      </c>
      <c r="H157" s="22">
        <v>10.119999999999999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 s="10" customFormat="1" ht="18.600000000000001" customHeight="1">
      <c r="A158" s="5">
        <v>40575</v>
      </c>
      <c r="B158" s="23">
        <f t="shared" si="12"/>
        <v>1762.7847443051141</v>
      </c>
      <c r="C158" s="15">
        <f t="shared" si="11"/>
        <v>-24.114180431254535</v>
      </c>
      <c r="D158" s="22">
        <f t="shared" si="15"/>
        <v>1259.1571428571431</v>
      </c>
      <c r="E158" s="22">
        <v>8814.1</v>
      </c>
      <c r="F158" s="22">
        <v>5.21</v>
      </c>
      <c r="G158" s="22">
        <v>20429.2</v>
      </c>
      <c r="H158" s="22">
        <v>2.67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 s="10" customFormat="1" ht="18.600000000000001" customHeight="1">
      <c r="A159" s="5">
        <v>40544</v>
      </c>
      <c r="B159" s="23">
        <f t="shared" si="12"/>
        <v>2322.9435411291774</v>
      </c>
      <c r="C159" s="15">
        <v>-31.54</v>
      </c>
      <c r="D159" s="22">
        <f t="shared" si="15"/>
        <v>1659.2785714285717</v>
      </c>
      <c r="E159" s="22">
        <v>11614.95</v>
      </c>
      <c r="F159" s="22">
        <v>0.82</v>
      </c>
      <c r="G159" s="22">
        <v>11614.95</v>
      </c>
      <c r="H159" s="22">
        <v>0.82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</sheetData>
  <mergeCells count="2">
    <mergeCell ref="A2:A3"/>
    <mergeCell ref="B1:H1"/>
  </mergeCells>
  <phoneticPr fontId="1" type="noConversion"/>
  <pageMargins left="0.7" right="0.7" top="0.75" bottom="0.75" header="0.3" footer="0.3"/>
  <ignoredErrors>
    <ignoredError sqref="G1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BD78-71F1-B64D-B2EE-5C10223CF9F0}">
  <dimension ref="A1:Y159"/>
  <sheetViews>
    <sheetView zoomScale="78" zoomScaleNormal="125" workbookViewId="0">
      <pane ySplit="3" topLeftCell="A4" activePane="bottomLeft" state="frozen"/>
      <selection pane="bottomLeft" activeCell="O24" sqref="O24"/>
    </sheetView>
  </sheetViews>
  <sheetFormatPr defaultColWidth="10.875" defaultRowHeight="15.75"/>
  <cols>
    <col min="1" max="1" width="11.875" style="9" bestFit="1" customWidth="1"/>
    <col min="2" max="3" width="21.375" style="9" customWidth="1"/>
    <col min="4" max="4" width="18.125" style="9" hidden="1" customWidth="1"/>
    <col min="5" max="5" width="26.625" style="9" customWidth="1"/>
    <col min="6" max="6" width="23.875" style="9" customWidth="1"/>
    <col min="7" max="7" width="26.375" style="9" hidden="1" customWidth="1"/>
    <col min="8" max="8" width="24.375" style="9" hidden="1" customWidth="1"/>
    <col min="9" max="16384" width="10.875" style="9"/>
  </cols>
  <sheetData>
    <row r="1" spans="1:25" s="1" customFormat="1" ht="51.75" customHeight="1" thickBot="1">
      <c r="A1" s="2"/>
      <c r="B1" s="50" t="s">
        <v>63</v>
      </c>
      <c r="C1" s="50"/>
      <c r="D1" s="49"/>
      <c r="E1" s="49"/>
      <c r="F1" s="49"/>
      <c r="G1" s="49"/>
      <c r="H1" s="49"/>
    </row>
    <row r="2" spans="1:25" ht="31.5">
      <c r="A2" s="45" t="s">
        <v>25</v>
      </c>
      <c r="B2" s="29" t="s">
        <v>64</v>
      </c>
      <c r="C2" s="29" t="s">
        <v>65</v>
      </c>
      <c r="D2" s="3" t="s">
        <v>26</v>
      </c>
      <c r="E2" s="3" t="s">
        <v>30</v>
      </c>
      <c r="F2" s="3" t="s">
        <v>31</v>
      </c>
      <c r="G2" s="3" t="s">
        <v>32</v>
      </c>
      <c r="H2" s="3" t="s">
        <v>33</v>
      </c>
    </row>
    <row r="3" spans="1:25" ht="16.5" thickBot="1">
      <c r="A3" s="46"/>
      <c r="B3" s="30" t="s">
        <v>24</v>
      </c>
      <c r="C3" s="30" t="s">
        <v>46</v>
      </c>
      <c r="D3" s="4" t="s">
        <v>24</v>
      </c>
      <c r="E3" s="4" t="s">
        <v>34</v>
      </c>
      <c r="F3" s="4" t="s">
        <v>46</v>
      </c>
      <c r="G3" s="4" t="s">
        <v>34</v>
      </c>
      <c r="H3" s="4" t="s">
        <v>46</v>
      </c>
    </row>
    <row r="4" spans="1:25" s="10" customFormat="1" ht="18.600000000000001" customHeight="1">
      <c r="A4" s="5">
        <v>45289</v>
      </c>
      <c r="B4" s="23">
        <f t="shared" ref="B4:B73" si="0">D4/0.7143</f>
        <v>4035.2232955340887</v>
      </c>
      <c r="C4" s="15">
        <f t="shared" ref="C4:C67" si="1">(B4-B5)/B5*100</f>
        <v>3.0842739224353752</v>
      </c>
      <c r="D4" s="22">
        <f t="shared" ref="D4:D73" si="2">E4*10^4*40*10^(-7)</f>
        <v>2882.3599999999997</v>
      </c>
      <c r="E4" s="22">
        <f t="shared" ref="E4:E13" si="3">G4-G5</f>
        <v>72059</v>
      </c>
      <c r="F4" s="15">
        <f t="shared" ref="F4:F73" si="4">(E4/E16-1)*100</f>
        <v>15.30546932505521</v>
      </c>
      <c r="G4" s="15">
        <v>566735</v>
      </c>
      <c r="H4" s="15">
        <f t="shared" ref="H4:H73" si="5">(G4/G16-1)*100</f>
        <v>11.151970879079931</v>
      </c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Y4" s="11"/>
    </row>
    <row r="5" spans="1:25" s="10" customFormat="1" ht="18.600000000000001" customHeight="1">
      <c r="A5" s="5">
        <v>45260</v>
      </c>
      <c r="B5" s="23">
        <f t="shared" si="0"/>
        <v>3914.4897102057953</v>
      </c>
      <c r="C5" s="15">
        <f t="shared" si="1"/>
        <v>98.115293050674524</v>
      </c>
      <c r="D5" s="22">
        <f t="shared" si="2"/>
        <v>2796.12</v>
      </c>
      <c r="E5" s="22">
        <f t="shared" si="3"/>
        <v>69903</v>
      </c>
      <c r="F5" s="15">
        <f t="shared" si="4"/>
        <v>13.670807857421629</v>
      </c>
      <c r="G5" s="15">
        <v>494676</v>
      </c>
      <c r="H5" s="15">
        <f t="shared" si="5"/>
        <v>10.571773436452236</v>
      </c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Y5" s="11"/>
    </row>
    <row r="6" spans="1:25" s="10" customFormat="1" ht="18.600000000000001" customHeight="1">
      <c r="A6" s="5">
        <v>45200</v>
      </c>
      <c r="B6" s="23">
        <f t="shared" si="0"/>
        <v>1975.8644827103456</v>
      </c>
      <c r="C6" s="15">
        <f t="shared" si="1"/>
        <v>27.933284989122541</v>
      </c>
      <c r="D6" s="22">
        <f t="shared" si="2"/>
        <v>1411.36</v>
      </c>
      <c r="E6" s="22">
        <f t="shared" si="3"/>
        <v>35284</v>
      </c>
      <c r="F6" s="15">
        <f t="shared" si="4"/>
        <v>26.009785364808401</v>
      </c>
      <c r="G6" s="15">
        <v>424773</v>
      </c>
      <c r="H6" s="15">
        <f t="shared" si="5"/>
        <v>10.077899057747919</v>
      </c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Y6" s="11"/>
    </row>
    <row r="7" spans="1:25" s="10" customFormat="1" ht="18.600000000000001" customHeight="1">
      <c r="A7" s="5">
        <v>45170</v>
      </c>
      <c r="B7" s="23">
        <f t="shared" si="0"/>
        <v>1544.4491110177796</v>
      </c>
      <c r="C7" s="15">
        <f t="shared" si="1"/>
        <v>-5.5673491748270809</v>
      </c>
      <c r="D7" s="22">
        <f t="shared" si="2"/>
        <v>1103.2</v>
      </c>
      <c r="E7" s="22">
        <f t="shared" si="3"/>
        <v>27580</v>
      </c>
      <c r="F7" s="15">
        <f t="shared" si="4"/>
        <v>13.816441069659957</v>
      </c>
      <c r="G7" s="15">
        <v>389489</v>
      </c>
      <c r="H7" s="15">
        <f t="shared" si="5"/>
        <v>8.8313778525384024</v>
      </c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Y7" s="11"/>
    </row>
    <row r="8" spans="1:25" s="10" customFormat="1" ht="18.600000000000001" customHeight="1">
      <c r="A8" s="5">
        <v>45139</v>
      </c>
      <c r="B8" s="23">
        <f t="shared" si="0"/>
        <v>1635.5032899342011</v>
      </c>
      <c r="C8" s="15">
        <f t="shared" si="1"/>
        <v>9.3366277328541472</v>
      </c>
      <c r="D8" s="22">
        <f t="shared" si="2"/>
        <v>1168.24</v>
      </c>
      <c r="E8" s="22">
        <f t="shared" si="3"/>
        <v>29206</v>
      </c>
      <c r="F8" s="15">
        <f t="shared" si="4"/>
        <v>50.298476739398936</v>
      </c>
      <c r="G8" s="15">
        <v>361909</v>
      </c>
      <c r="H8" s="15">
        <f t="shared" si="5"/>
        <v>8.469328729720571</v>
      </c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Y8" s="11"/>
    </row>
    <row r="9" spans="1:25" s="10" customFormat="1" ht="18.600000000000001" customHeight="1">
      <c r="A9" s="5">
        <v>45108</v>
      </c>
      <c r="B9" s="23">
        <f t="shared" si="0"/>
        <v>1495.8420831583367</v>
      </c>
      <c r="C9" s="15">
        <f t="shared" si="1"/>
        <v>-2.322009726843894</v>
      </c>
      <c r="D9" s="22">
        <f t="shared" si="2"/>
        <v>1068.48</v>
      </c>
      <c r="E9" s="22">
        <f t="shared" si="3"/>
        <v>26712</v>
      </c>
      <c r="F9" s="15">
        <f t="shared" si="4"/>
        <v>36.174551386623158</v>
      </c>
      <c r="G9" s="15">
        <v>332703</v>
      </c>
      <c r="H9" s="15">
        <f t="shared" si="5"/>
        <v>5.8825214261390979</v>
      </c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Y9" s="11"/>
    </row>
    <row r="10" spans="1:25" s="10" customFormat="1" ht="18.600000000000001" customHeight="1">
      <c r="A10" s="5">
        <v>45078</v>
      </c>
      <c r="B10" s="23">
        <f t="shared" si="0"/>
        <v>1531.4013719725604</v>
      </c>
      <c r="C10" s="15">
        <f t="shared" si="1"/>
        <v>-0.66112099967306126</v>
      </c>
      <c r="D10" s="22">
        <f t="shared" si="2"/>
        <v>1093.8799999999999</v>
      </c>
      <c r="E10" s="22">
        <f t="shared" si="3"/>
        <v>27347</v>
      </c>
      <c r="F10" s="15">
        <f t="shared" si="4"/>
        <v>86.860266484455082</v>
      </c>
      <c r="G10" s="15">
        <v>305991</v>
      </c>
      <c r="H10" s="15">
        <f t="shared" si="5"/>
        <v>3.8655410841030191</v>
      </c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Y10" s="11"/>
    </row>
    <row r="11" spans="1:25" s="10" customFormat="1" ht="18.600000000000001" customHeight="1">
      <c r="A11" s="5">
        <v>45047</v>
      </c>
      <c r="B11" s="23">
        <f t="shared" si="0"/>
        <v>1541.5931681366369</v>
      </c>
      <c r="C11" s="15">
        <f t="shared" si="1"/>
        <v>-16.093145173580421</v>
      </c>
      <c r="D11" s="22">
        <f t="shared" si="2"/>
        <v>1101.1599999999999</v>
      </c>
      <c r="E11" s="22">
        <f t="shared" si="3"/>
        <v>27529</v>
      </c>
      <c r="F11" s="15">
        <f t="shared" si="4"/>
        <v>34.893179145433173</v>
      </c>
      <c r="G11" s="15">
        <v>278644</v>
      </c>
      <c r="H11" s="15">
        <f t="shared" si="5"/>
        <v>-0.47291118985026692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Y11" s="11"/>
    </row>
    <row r="12" spans="1:25" s="10" customFormat="1" ht="18.600000000000001" customHeight="1">
      <c r="A12" s="5">
        <v>45017</v>
      </c>
      <c r="B12" s="23">
        <f t="shared" si="0"/>
        <v>1837.2672546549065</v>
      </c>
      <c r="C12" s="15">
        <f t="shared" si="1"/>
        <v>-43.21639349936828</v>
      </c>
      <c r="D12" s="22">
        <f t="shared" si="2"/>
        <v>1312.36</v>
      </c>
      <c r="E12" s="22">
        <f t="shared" si="3"/>
        <v>32809</v>
      </c>
      <c r="F12" s="15">
        <f t="shared" si="4"/>
        <v>-20.522758654102368</v>
      </c>
      <c r="G12" s="15">
        <v>251115</v>
      </c>
      <c r="H12" s="15">
        <f t="shared" si="5"/>
        <v>-3.2535829865926957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Y12" s="11"/>
    </row>
    <row r="13" spans="1:25" s="10" customFormat="1" ht="18.600000000000001" customHeight="1">
      <c r="A13" s="5">
        <v>44986</v>
      </c>
      <c r="B13" s="23">
        <f t="shared" si="0"/>
        <v>3235.5592888142232</v>
      </c>
      <c r="C13" s="15">
        <f t="shared" si="1"/>
        <v>-35.21957678726676</v>
      </c>
      <c r="D13" s="22">
        <f t="shared" si="2"/>
        <v>2311.16</v>
      </c>
      <c r="E13" s="22">
        <f t="shared" si="3"/>
        <v>57779</v>
      </c>
      <c r="F13" s="15">
        <f t="shared" si="4"/>
        <v>-2.0943827840379514</v>
      </c>
      <c r="G13" s="15">
        <v>218306</v>
      </c>
      <c r="H13" s="15">
        <f t="shared" si="5"/>
        <v>1.2369490422803331E-2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Y13" s="11"/>
    </row>
    <row r="14" spans="1:25" s="10" customFormat="1" ht="18.600000000000001" customHeight="1">
      <c r="A14" s="5">
        <v>44958</v>
      </c>
      <c r="B14" s="23">
        <f t="shared" si="0"/>
        <v>4994.6559907287574</v>
      </c>
      <c r="C14" s="15">
        <f t="shared" si="1"/>
        <v>25.032811481381529</v>
      </c>
      <c r="D14" s="22">
        <f t="shared" si="2"/>
        <v>3567.6827741775519</v>
      </c>
      <c r="E14" s="22">
        <v>89192.069354438805</v>
      </c>
      <c r="F14" s="15">
        <f t="shared" si="4"/>
        <v>19.695192112350114</v>
      </c>
      <c r="G14" s="15">
        <v>160527</v>
      </c>
      <c r="H14" s="15">
        <f t="shared" si="5"/>
        <v>0.7930229053646709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Y14" s="11"/>
    </row>
    <row r="15" spans="1:25" s="10" customFormat="1" ht="18.600000000000001" customHeight="1">
      <c r="A15" s="5">
        <v>44927</v>
      </c>
      <c r="B15" s="23">
        <f t="shared" si="0"/>
        <v>3994.6762226269743</v>
      </c>
      <c r="C15" s="15">
        <f t="shared" si="1"/>
        <v>14.146847130222437</v>
      </c>
      <c r="D15" s="22">
        <f t="shared" si="2"/>
        <v>2853.397225822448</v>
      </c>
      <c r="E15" s="22">
        <v>71334.930645561195</v>
      </c>
      <c r="F15" s="15">
        <f t="shared" si="4"/>
        <v>-15.827004005332046</v>
      </c>
      <c r="G15" s="22">
        <v>71334.930645561195</v>
      </c>
      <c r="H15" s="15">
        <f t="shared" si="5"/>
        <v>-15.827004005332046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Y15" s="11"/>
    </row>
    <row r="16" spans="1:25" s="10" customFormat="1" ht="18.600000000000001" customHeight="1">
      <c r="A16" s="5">
        <v>44896</v>
      </c>
      <c r="B16" s="23">
        <f t="shared" si="0"/>
        <v>3499.5940081198369</v>
      </c>
      <c r="C16" s="15">
        <f t="shared" si="1"/>
        <v>1.6228697801483072</v>
      </c>
      <c r="D16" s="22">
        <f t="shared" si="2"/>
        <v>2499.7599999999998</v>
      </c>
      <c r="E16" s="22">
        <f t="shared" ref="E16:E26" si="6">G16-G17</f>
        <v>62494</v>
      </c>
      <c r="F16" s="15">
        <f t="shared" si="4"/>
        <v>4.6169813847596108</v>
      </c>
      <c r="G16" s="15">
        <v>509874</v>
      </c>
      <c r="H16" s="15">
        <f t="shared" si="5"/>
        <v>-5.5568521543915779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Y16" s="11"/>
    </row>
    <row r="17" spans="1:25" s="10" customFormat="1" ht="18.600000000000001" customHeight="1">
      <c r="A17" s="5">
        <v>44866</v>
      </c>
      <c r="B17" s="23">
        <f t="shared" si="0"/>
        <v>3443.707125857482</v>
      </c>
      <c r="C17" s="15">
        <f t="shared" si="1"/>
        <v>119.62072783114886</v>
      </c>
      <c r="D17" s="22">
        <f t="shared" si="2"/>
        <v>2459.8399999999997</v>
      </c>
      <c r="E17" s="22">
        <f t="shared" si="6"/>
        <v>61496</v>
      </c>
      <c r="F17" s="15">
        <f t="shared" si="4"/>
        <v>-4.0324594257178497</v>
      </c>
      <c r="G17" s="15">
        <v>447380</v>
      </c>
      <c r="H17" s="15">
        <f t="shared" si="5"/>
        <v>-6.82262182955734</v>
      </c>
      <c r="I17" s="13"/>
      <c r="J17" s="13"/>
      <c r="K17" s="12"/>
      <c r="L17" s="12"/>
      <c r="M17" s="12"/>
      <c r="N17" s="12"/>
      <c r="O17" s="12"/>
      <c r="P17" s="12"/>
      <c r="Q17" s="12"/>
      <c r="R17" s="12"/>
      <c r="S17" s="12"/>
      <c r="T17" s="13"/>
      <c r="U17" s="13"/>
      <c r="V17" s="13"/>
      <c r="W17" s="13"/>
      <c r="X17" s="13"/>
      <c r="Y17" s="13"/>
    </row>
    <row r="18" spans="1:25" s="10" customFormat="1" ht="18.600000000000001" customHeight="1">
      <c r="A18" s="5">
        <v>44835</v>
      </c>
      <c r="B18" s="23">
        <f t="shared" si="0"/>
        <v>1568.0246395072097</v>
      </c>
      <c r="C18" s="15">
        <f t="shared" si="1"/>
        <v>15.553813139650041</v>
      </c>
      <c r="D18" s="22">
        <f t="shared" si="2"/>
        <v>1120.04</v>
      </c>
      <c r="E18" s="22">
        <f t="shared" si="6"/>
        <v>28001</v>
      </c>
      <c r="F18" s="15">
        <f t="shared" si="4"/>
        <v>-52.03912097699672</v>
      </c>
      <c r="G18" s="15">
        <v>385884</v>
      </c>
      <c r="H18" s="15">
        <f t="shared" si="5"/>
        <v>-7.2523542390724334</v>
      </c>
      <c r="I18" s="13"/>
      <c r="J18" s="13"/>
      <c r="K18" s="12"/>
      <c r="L18" s="12"/>
      <c r="M18" s="12"/>
      <c r="N18" s="12"/>
      <c r="O18" s="12"/>
      <c r="P18" s="12"/>
      <c r="Q18" s="12"/>
      <c r="R18" s="12"/>
      <c r="S18" s="12"/>
      <c r="T18" s="13"/>
      <c r="U18" s="13"/>
      <c r="V18" s="13"/>
      <c r="W18" s="13"/>
      <c r="X18" s="13"/>
      <c r="Y18" s="13"/>
    </row>
    <row r="19" spans="1:25" s="10" customFormat="1" ht="18.600000000000001" customHeight="1">
      <c r="A19" s="5">
        <v>44805</v>
      </c>
      <c r="B19" s="23">
        <f t="shared" si="0"/>
        <v>1356.9648607027859</v>
      </c>
      <c r="C19" s="15">
        <f t="shared" si="1"/>
        <v>24.701523260601071</v>
      </c>
      <c r="D19" s="22">
        <f t="shared" si="2"/>
        <v>969.28</v>
      </c>
      <c r="E19" s="22">
        <f t="shared" si="6"/>
        <v>24232</v>
      </c>
      <c r="F19" s="15">
        <f t="shared" si="4"/>
        <v>6.234107847435344</v>
      </c>
      <c r="G19" s="15">
        <v>357883</v>
      </c>
      <c r="H19" s="15">
        <f t="shared" si="5"/>
        <v>5.815335150625156E-2</v>
      </c>
      <c r="I19" s="13"/>
      <c r="J19" s="13"/>
      <c r="K19" s="12"/>
      <c r="L19" s="12"/>
      <c r="M19" s="12"/>
      <c r="N19" s="12"/>
      <c r="O19" s="12"/>
      <c r="P19" s="12"/>
      <c r="Q19" s="12"/>
      <c r="R19" s="12"/>
      <c r="S19" s="12"/>
      <c r="T19" s="13"/>
      <c r="U19" s="13"/>
      <c r="V19" s="13"/>
      <c r="W19" s="13"/>
      <c r="X19" s="13"/>
      <c r="Y19" s="13"/>
    </row>
    <row r="20" spans="1:25" s="10" customFormat="1" ht="18.600000000000001" customHeight="1">
      <c r="A20" s="5">
        <v>44774</v>
      </c>
      <c r="B20" s="23">
        <f t="shared" si="0"/>
        <v>1088.1702365952681</v>
      </c>
      <c r="C20" s="15">
        <f t="shared" si="1"/>
        <v>-0.93800978792821699</v>
      </c>
      <c r="D20" s="22">
        <f t="shared" si="2"/>
        <v>777.28</v>
      </c>
      <c r="E20" s="22">
        <f t="shared" si="6"/>
        <v>19432</v>
      </c>
      <c r="F20" s="15">
        <f t="shared" si="4"/>
        <v>17.506198222168479</v>
      </c>
      <c r="G20" s="15">
        <v>333651</v>
      </c>
      <c r="H20" s="15">
        <f t="shared" si="5"/>
        <v>-0.3625341555552275</v>
      </c>
      <c r="I20" s="13"/>
      <c r="J20" s="13"/>
      <c r="K20" s="12"/>
      <c r="L20" s="12"/>
      <c r="M20" s="12"/>
      <c r="N20" s="12"/>
      <c r="O20" s="12"/>
      <c r="P20" s="12"/>
      <c r="Q20" s="12"/>
      <c r="R20" s="12"/>
      <c r="S20" s="12"/>
      <c r="T20" s="13"/>
      <c r="U20" s="13"/>
      <c r="V20" s="13"/>
      <c r="W20" s="13"/>
      <c r="X20" s="13"/>
      <c r="Y20" s="13"/>
    </row>
    <row r="21" spans="1:25" s="10" customFormat="1" ht="18.600000000000001" customHeight="1">
      <c r="A21" s="5">
        <v>44743</v>
      </c>
      <c r="B21" s="23">
        <f t="shared" si="0"/>
        <v>1098.4740305193895</v>
      </c>
      <c r="C21" s="15">
        <f t="shared" si="1"/>
        <v>34.034847967201912</v>
      </c>
      <c r="D21" s="22">
        <f t="shared" si="2"/>
        <v>784.64</v>
      </c>
      <c r="E21" s="22">
        <f t="shared" si="6"/>
        <v>19616</v>
      </c>
      <c r="F21" s="15">
        <f t="shared" si="4"/>
        <v>-5.9906067286494729</v>
      </c>
      <c r="G21" s="15">
        <v>314219</v>
      </c>
      <c r="H21" s="15">
        <f t="shared" si="5"/>
        <v>-1.2908069663994381</v>
      </c>
      <c r="I21" s="13"/>
      <c r="J21" s="13"/>
      <c r="K21" s="12"/>
      <c r="L21" s="12"/>
      <c r="M21" s="12"/>
      <c r="N21" s="12"/>
      <c r="O21" s="12"/>
      <c r="P21" s="12"/>
      <c r="Q21" s="12"/>
      <c r="R21" s="12"/>
      <c r="S21" s="12"/>
      <c r="T21" s="13"/>
      <c r="U21" s="13"/>
      <c r="V21" s="13"/>
      <c r="W21" s="13"/>
      <c r="X21" s="13"/>
      <c r="Y21" s="13"/>
    </row>
    <row r="22" spans="1:25" s="10" customFormat="1" ht="18.600000000000001" customHeight="1">
      <c r="A22" s="5">
        <v>44713</v>
      </c>
      <c r="B22" s="23">
        <f t="shared" si="0"/>
        <v>819.54360912781738</v>
      </c>
      <c r="C22" s="15">
        <f t="shared" si="1"/>
        <v>-28.287926303410423</v>
      </c>
      <c r="D22" s="22">
        <f t="shared" si="2"/>
        <v>585.4</v>
      </c>
      <c r="E22" s="22">
        <f t="shared" si="6"/>
        <v>14635</v>
      </c>
      <c r="F22" s="15">
        <f t="shared" si="4"/>
        <v>-31.762017997855175</v>
      </c>
      <c r="G22" s="15">
        <v>294603</v>
      </c>
      <c r="H22" s="15">
        <f t="shared" si="5"/>
        <v>-0.96113116969562817</v>
      </c>
      <c r="I22" s="13"/>
      <c r="J22" s="13"/>
      <c r="K22" s="12"/>
      <c r="L22" s="12"/>
      <c r="M22" s="12"/>
      <c r="N22" s="12"/>
      <c r="O22" s="12"/>
      <c r="P22" s="12"/>
      <c r="Q22" s="12"/>
      <c r="R22" s="12"/>
      <c r="S22" s="12"/>
      <c r="T22" s="13"/>
      <c r="U22" s="13"/>
      <c r="V22" s="13"/>
      <c r="W22" s="13"/>
      <c r="X22" s="13"/>
      <c r="Y22" s="13"/>
    </row>
    <row r="23" spans="1:25" s="10" customFormat="1" ht="18.600000000000001" customHeight="1">
      <c r="A23" s="5">
        <v>44682</v>
      </c>
      <c r="B23" s="23">
        <f t="shared" si="0"/>
        <v>1142.8251434971298</v>
      </c>
      <c r="C23" s="15">
        <f t="shared" si="1"/>
        <v>-50.563213100457851</v>
      </c>
      <c r="D23" s="22">
        <f t="shared" si="2"/>
        <v>816.31999999999994</v>
      </c>
      <c r="E23" s="22">
        <f t="shared" si="6"/>
        <v>20408</v>
      </c>
      <c r="F23" s="15">
        <f t="shared" si="4"/>
        <v>-25.829547519534803</v>
      </c>
      <c r="G23" s="15">
        <v>279968</v>
      </c>
      <c r="H23" s="15">
        <f t="shared" si="5"/>
        <v>1.43216854156476</v>
      </c>
      <c r="I23" s="13"/>
      <c r="J23" s="13"/>
      <c r="K23" s="12"/>
      <c r="L23" s="12"/>
      <c r="M23" s="12"/>
      <c r="N23" s="12"/>
      <c r="O23" s="12"/>
      <c r="P23" s="12"/>
      <c r="Q23" s="12"/>
      <c r="R23" s="12"/>
      <c r="S23" s="12"/>
      <c r="T23" s="13"/>
      <c r="U23" s="13"/>
      <c r="V23" s="13"/>
      <c r="W23" s="13"/>
      <c r="X23" s="13"/>
      <c r="Y23" s="13"/>
    </row>
    <row r="24" spans="1:25" s="10" customFormat="1" ht="18.600000000000001" customHeight="1">
      <c r="A24" s="5">
        <v>44652</v>
      </c>
      <c r="B24" s="23">
        <f t="shared" si="0"/>
        <v>2311.6897662046758</v>
      </c>
      <c r="C24" s="15">
        <f t="shared" si="1"/>
        <v>-30.049987291366591</v>
      </c>
      <c r="D24" s="22">
        <f t="shared" si="2"/>
        <v>1651.24</v>
      </c>
      <c r="E24" s="22">
        <f t="shared" si="6"/>
        <v>41281</v>
      </c>
      <c r="F24" s="15">
        <f t="shared" si="4"/>
        <v>19.561502592174239</v>
      </c>
      <c r="G24" s="15">
        <v>259560</v>
      </c>
      <c r="H24" s="15">
        <f t="shared" si="5"/>
        <v>4.4507042253521201</v>
      </c>
      <c r="I24" s="13"/>
      <c r="J24" s="13"/>
      <c r="K24" s="12"/>
      <c r="L24" s="12"/>
      <c r="M24" s="12"/>
      <c r="N24" s="12"/>
      <c r="O24" s="12"/>
      <c r="P24" s="12"/>
      <c r="Q24" s="12"/>
      <c r="R24" s="12"/>
      <c r="S24" s="12"/>
      <c r="T24" s="13"/>
      <c r="U24" s="13"/>
      <c r="V24" s="13"/>
      <c r="W24" s="13"/>
      <c r="X24" s="13"/>
      <c r="Y24" s="13"/>
    </row>
    <row r="25" spans="1:25" s="10" customFormat="1" ht="18.600000000000001" customHeight="1">
      <c r="A25" s="5">
        <v>44621</v>
      </c>
      <c r="B25" s="23">
        <f t="shared" si="0"/>
        <v>3304.7739045219091</v>
      </c>
      <c r="C25" s="15">
        <f t="shared" si="1"/>
        <v>-20.802243813409198</v>
      </c>
      <c r="D25" s="22">
        <f t="shared" si="2"/>
        <v>2360.6</v>
      </c>
      <c r="E25" s="22">
        <f t="shared" si="6"/>
        <v>59015</v>
      </c>
      <c r="F25" s="15">
        <f t="shared" si="4"/>
        <v>-1.7333821766351454</v>
      </c>
      <c r="G25" s="15">
        <v>218279</v>
      </c>
      <c r="H25" s="15">
        <f t="shared" si="5"/>
        <v>2.012403434078136</v>
      </c>
      <c r="I25" s="13"/>
      <c r="J25" s="13"/>
      <c r="K25" s="12"/>
      <c r="L25" s="12"/>
      <c r="M25" s="12"/>
      <c r="N25" s="12"/>
      <c r="O25" s="12"/>
      <c r="P25" s="12"/>
      <c r="Q25" s="12"/>
      <c r="R25" s="12"/>
      <c r="S25" s="12"/>
      <c r="T25" s="13"/>
      <c r="U25" s="13"/>
      <c r="V25" s="13"/>
      <c r="W25" s="13"/>
      <c r="X25" s="13"/>
      <c r="Y25" s="13"/>
    </row>
    <row r="26" spans="1:25" s="10" customFormat="1" ht="18.600000000000001" customHeight="1">
      <c r="A26" s="5">
        <v>44593</v>
      </c>
      <c r="B26" s="23">
        <f t="shared" si="0"/>
        <v>4172.8125437491244</v>
      </c>
      <c r="C26" s="15">
        <f t="shared" si="1"/>
        <v>-12.073441261150709</v>
      </c>
      <c r="D26" s="22">
        <f t="shared" si="2"/>
        <v>2980.64</v>
      </c>
      <c r="E26" s="22">
        <f t="shared" si="6"/>
        <v>74516</v>
      </c>
      <c r="F26" s="15">
        <f t="shared" si="4"/>
        <v>-0.86870917532493319</v>
      </c>
      <c r="G26" s="15">
        <v>159264</v>
      </c>
      <c r="H26" s="15">
        <f t="shared" si="5"/>
        <v>3.4739502459117499</v>
      </c>
      <c r="I26" s="13"/>
      <c r="J26" s="13"/>
      <c r="K26" s="12"/>
      <c r="L26" s="12"/>
      <c r="M26" s="12"/>
      <c r="N26" s="12"/>
      <c r="O26" s="12"/>
      <c r="P26" s="12"/>
      <c r="Q26" s="12"/>
      <c r="R26" s="12"/>
      <c r="S26" s="12"/>
      <c r="T26" s="13"/>
      <c r="U26" s="13"/>
      <c r="V26" s="13"/>
      <c r="W26" s="13"/>
      <c r="X26" s="13"/>
      <c r="Y26" s="13"/>
    </row>
    <row r="27" spans="1:25" s="10" customFormat="1" ht="18.600000000000001" customHeight="1">
      <c r="A27" s="5">
        <v>44562</v>
      </c>
      <c r="B27" s="23">
        <f t="shared" si="0"/>
        <v>4745.7930841383168</v>
      </c>
      <c r="C27" s="15">
        <f t="shared" si="1"/>
        <v>41.870898620597288</v>
      </c>
      <c r="D27" s="22">
        <f t="shared" si="2"/>
        <v>3389.92</v>
      </c>
      <c r="E27" s="22">
        <v>84748</v>
      </c>
      <c r="F27" s="15">
        <f t="shared" si="4"/>
        <v>7.6192411235840973</v>
      </c>
      <c r="G27" s="15">
        <v>84748</v>
      </c>
      <c r="H27" s="15">
        <f t="shared" si="5"/>
        <v>7.6192411235840973</v>
      </c>
      <c r="I27" s="13"/>
      <c r="J27" s="13"/>
      <c r="K27" s="12"/>
      <c r="L27" s="12"/>
      <c r="M27" s="12"/>
      <c r="N27" s="12"/>
      <c r="O27" s="12"/>
      <c r="P27" s="12"/>
      <c r="Q27" s="12"/>
      <c r="R27" s="12"/>
      <c r="S27" s="12"/>
      <c r="T27" s="13"/>
      <c r="U27" s="13"/>
      <c r="V27" s="13"/>
      <c r="W27" s="13"/>
      <c r="X27" s="13"/>
      <c r="Y27" s="13"/>
    </row>
    <row r="28" spans="1:25" s="10" customFormat="1" ht="18.600000000000001" customHeight="1">
      <c r="A28" s="5">
        <v>44531</v>
      </c>
      <c r="B28" s="23">
        <f t="shared" si="0"/>
        <v>3345.1490970180594</v>
      </c>
      <c r="C28" s="15">
        <f t="shared" si="1"/>
        <v>-6.7790262172284539</v>
      </c>
      <c r="D28" s="22">
        <f t="shared" si="2"/>
        <v>2389.44</v>
      </c>
      <c r="E28" s="22">
        <f t="shared" ref="E28:E38" si="7">G28-G29</f>
        <v>59736</v>
      </c>
      <c r="F28" s="15">
        <f t="shared" si="4"/>
        <v>-23.90027644368574</v>
      </c>
      <c r="G28" s="15">
        <v>539874</v>
      </c>
      <c r="H28" s="15">
        <f t="shared" si="5"/>
        <v>15.391471435014093</v>
      </c>
      <c r="I28" s="13"/>
      <c r="J28" s="13"/>
      <c r="K28" s="12"/>
      <c r="L28" s="12"/>
      <c r="M28" s="12"/>
      <c r="N28" s="12"/>
      <c r="O28" s="12"/>
      <c r="P28" s="12"/>
      <c r="Q28" s="12"/>
      <c r="R28" s="12"/>
      <c r="S28" s="12"/>
      <c r="T28" s="13"/>
      <c r="U28" s="13"/>
      <c r="V28" s="13"/>
      <c r="W28" s="13"/>
      <c r="X28" s="13"/>
      <c r="Y28" s="13"/>
    </row>
    <row r="29" spans="1:25" s="10" customFormat="1" ht="18.600000000000001" customHeight="1">
      <c r="A29" s="5">
        <v>44501</v>
      </c>
      <c r="B29" s="23">
        <f t="shared" si="0"/>
        <v>3588.4082318353626</v>
      </c>
      <c r="C29" s="15">
        <f t="shared" si="1"/>
        <v>9.7579774934484327</v>
      </c>
      <c r="D29" s="22">
        <f t="shared" si="2"/>
        <v>2563.1999999999998</v>
      </c>
      <c r="E29" s="22">
        <f t="shared" si="7"/>
        <v>64080</v>
      </c>
      <c r="F29" s="15">
        <f t="shared" si="4"/>
        <v>62.962209450180559</v>
      </c>
      <c r="G29" s="15">
        <v>480138</v>
      </c>
      <c r="H29" s="15">
        <f t="shared" si="5"/>
        <v>23.312769990189185</v>
      </c>
      <c r="I29" s="13"/>
      <c r="J29" s="13"/>
      <c r="K29" s="12"/>
      <c r="L29" s="12"/>
      <c r="M29" s="12"/>
      <c r="N29" s="12"/>
      <c r="O29" s="12"/>
      <c r="P29" s="12"/>
      <c r="Q29" s="12"/>
      <c r="R29" s="12"/>
      <c r="S29" s="12"/>
      <c r="T29" s="13"/>
      <c r="U29" s="13"/>
      <c r="V29" s="13"/>
      <c r="W29" s="13"/>
      <c r="X29" s="13"/>
      <c r="Y29" s="13"/>
    </row>
    <row r="30" spans="1:25" s="10" customFormat="1" ht="18.600000000000001" customHeight="1">
      <c r="A30" s="5">
        <v>44470</v>
      </c>
      <c r="B30" s="23">
        <f t="shared" si="0"/>
        <v>3269.3826123477525</v>
      </c>
      <c r="C30" s="15">
        <f t="shared" si="1"/>
        <v>155.95352915387986</v>
      </c>
      <c r="D30" s="22">
        <f t="shared" si="2"/>
        <v>2335.3199999999997</v>
      </c>
      <c r="E30" s="22">
        <f t="shared" si="7"/>
        <v>58383</v>
      </c>
      <c r="F30" s="15">
        <f t="shared" si="4"/>
        <v>121.20638047967263</v>
      </c>
      <c r="G30" s="15">
        <v>416058</v>
      </c>
      <c r="H30" s="15">
        <f t="shared" si="5"/>
        <v>18.858772040086393</v>
      </c>
      <c r="I30" s="13"/>
      <c r="J30" s="13"/>
      <c r="K30" s="12"/>
      <c r="L30" s="12"/>
      <c r="M30" s="12"/>
      <c r="N30" s="12"/>
      <c r="O30" s="12"/>
      <c r="P30" s="12"/>
      <c r="Q30" s="12"/>
      <c r="R30" s="12"/>
      <c r="S30" s="12"/>
      <c r="T30" s="13"/>
      <c r="U30" s="13"/>
      <c r="V30" s="13"/>
      <c r="W30" s="13"/>
      <c r="X30" s="13"/>
      <c r="Y30" s="13"/>
    </row>
    <row r="31" spans="1:25" s="10" customFormat="1" ht="18.600000000000001" customHeight="1">
      <c r="A31" s="5">
        <v>44440</v>
      </c>
      <c r="B31" s="23">
        <f t="shared" si="0"/>
        <v>1277.3344533109337</v>
      </c>
      <c r="C31" s="15">
        <f t="shared" si="1"/>
        <v>37.9331196710407</v>
      </c>
      <c r="D31" s="22">
        <f t="shared" si="2"/>
        <v>912.4</v>
      </c>
      <c r="E31" s="22">
        <f t="shared" si="7"/>
        <v>22810</v>
      </c>
      <c r="F31" s="15">
        <f t="shared" si="4"/>
        <v>17.383696994648012</v>
      </c>
      <c r="G31" s="15">
        <v>357675</v>
      </c>
      <c r="H31" s="15">
        <f t="shared" si="5"/>
        <v>10.512558280369898</v>
      </c>
      <c r="I31" s="13"/>
      <c r="J31" s="13"/>
      <c r="K31" s="12"/>
      <c r="L31" s="12"/>
      <c r="M31" s="12"/>
      <c r="N31" s="12"/>
      <c r="O31" s="12"/>
      <c r="P31" s="12"/>
      <c r="Q31" s="12"/>
      <c r="R31" s="12"/>
      <c r="S31" s="12"/>
      <c r="T31" s="13"/>
      <c r="U31" s="13"/>
      <c r="V31" s="13"/>
      <c r="W31" s="13"/>
      <c r="X31" s="13"/>
      <c r="Y31" s="13"/>
    </row>
    <row r="32" spans="1:25" s="10" customFormat="1" ht="18.600000000000001" customHeight="1">
      <c r="A32" s="5">
        <v>44409</v>
      </c>
      <c r="B32" s="23">
        <f t="shared" si="0"/>
        <v>926.05347893042131</v>
      </c>
      <c r="C32" s="15">
        <f t="shared" si="1"/>
        <v>-20.74666922265887</v>
      </c>
      <c r="D32" s="22">
        <f t="shared" si="2"/>
        <v>661.48</v>
      </c>
      <c r="E32" s="22">
        <f t="shared" si="7"/>
        <v>16537</v>
      </c>
      <c r="F32" s="15">
        <f t="shared" si="4"/>
        <v>-4.2221707401830173</v>
      </c>
      <c r="G32" s="15">
        <v>334865</v>
      </c>
      <c r="H32" s="15">
        <f t="shared" si="5"/>
        <v>10.073664038077833</v>
      </c>
      <c r="I32" s="13"/>
      <c r="J32" s="13"/>
      <c r="K32" s="12"/>
      <c r="L32" s="12"/>
      <c r="M32" s="12"/>
      <c r="N32" s="12"/>
      <c r="O32" s="12"/>
      <c r="P32" s="12"/>
      <c r="Q32" s="12"/>
      <c r="R32" s="12"/>
      <c r="S32" s="12"/>
      <c r="T32" s="13"/>
      <c r="U32" s="13"/>
      <c r="V32" s="13"/>
      <c r="W32" s="13"/>
      <c r="X32" s="13"/>
      <c r="Y32" s="13"/>
    </row>
    <row r="33" spans="1:25" s="10" customFormat="1" ht="18.600000000000001" customHeight="1">
      <c r="A33" s="5">
        <v>44378</v>
      </c>
      <c r="B33" s="23">
        <f t="shared" si="0"/>
        <v>1168.4726305473889</v>
      </c>
      <c r="C33" s="15">
        <f t="shared" si="1"/>
        <v>-2.7090035902457252</v>
      </c>
      <c r="D33" s="22">
        <f t="shared" si="2"/>
        <v>834.64</v>
      </c>
      <c r="E33" s="22">
        <f t="shared" si="7"/>
        <v>20866</v>
      </c>
      <c r="F33" s="15">
        <f t="shared" si="4"/>
        <v>11.392269912449283</v>
      </c>
      <c r="G33" s="15">
        <v>318328</v>
      </c>
      <c r="H33" s="15">
        <f t="shared" si="5"/>
        <v>10.933846309325922</v>
      </c>
      <c r="I33" s="13"/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3"/>
      <c r="U33" s="13"/>
      <c r="V33" s="13"/>
      <c r="W33" s="13"/>
      <c r="X33" s="13"/>
      <c r="Y33" s="13"/>
    </row>
    <row r="34" spans="1:25" s="10" customFormat="1" ht="18.600000000000001" customHeight="1">
      <c r="A34" s="5">
        <v>44348</v>
      </c>
      <c r="B34" s="23">
        <f t="shared" si="0"/>
        <v>1201.0079798404031</v>
      </c>
      <c r="C34" s="15">
        <f t="shared" si="1"/>
        <v>-22.053425404324905</v>
      </c>
      <c r="D34" s="22">
        <f t="shared" si="2"/>
        <v>857.88</v>
      </c>
      <c r="E34" s="22">
        <f t="shared" si="7"/>
        <v>21447</v>
      </c>
      <c r="F34" s="15">
        <f t="shared" si="4"/>
        <v>-6.7521739130434799</v>
      </c>
      <c r="G34" s="15">
        <v>297462</v>
      </c>
      <c r="H34" s="15">
        <f t="shared" si="5"/>
        <v>10.901830952833681</v>
      </c>
      <c r="I34" s="13"/>
      <c r="J34" s="13"/>
      <c r="K34" s="12"/>
      <c r="L34" s="12"/>
      <c r="M34" s="12"/>
      <c r="N34" s="12"/>
      <c r="O34" s="12"/>
      <c r="P34" s="12"/>
      <c r="Q34" s="12"/>
      <c r="R34" s="12"/>
      <c r="S34" s="12"/>
      <c r="T34" s="13"/>
      <c r="U34" s="13"/>
      <c r="V34" s="13"/>
      <c r="W34" s="13"/>
      <c r="X34" s="13"/>
      <c r="Y34" s="13"/>
    </row>
    <row r="35" spans="1:25" s="10" customFormat="1" ht="18.600000000000001" customHeight="1">
      <c r="A35" s="5">
        <v>44317</v>
      </c>
      <c r="B35" s="23">
        <f t="shared" si="0"/>
        <v>1540.8091838163234</v>
      </c>
      <c r="C35" s="15">
        <f t="shared" si="1"/>
        <v>-20.308743881599909</v>
      </c>
      <c r="D35" s="22">
        <f t="shared" si="2"/>
        <v>1100.5999999999999</v>
      </c>
      <c r="E35" s="22">
        <f t="shared" si="7"/>
        <v>27515</v>
      </c>
      <c r="F35" s="15">
        <f t="shared" si="4"/>
        <v>23.457621034683896</v>
      </c>
      <c r="G35" s="15">
        <v>276015</v>
      </c>
      <c r="H35" s="15">
        <f t="shared" si="5"/>
        <v>12.557652077105953</v>
      </c>
      <c r="I35" s="13"/>
      <c r="J35" s="13"/>
      <c r="K35" s="12"/>
      <c r="L35" s="12"/>
      <c r="M35" s="12"/>
      <c r="N35" s="12"/>
      <c r="O35" s="12"/>
      <c r="P35" s="12"/>
      <c r="Q35" s="12"/>
      <c r="R35" s="12"/>
      <c r="S35" s="12"/>
      <c r="T35" s="13"/>
      <c r="U35" s="13"/>
      <c r="V35" s="13"/>
      <c r="W35" s="13"/>
      <c r="X35" s="13"/>
      <c r="Y35" s="13"/>
    </row>
    <row r="36" spans="1:25" s="10" customFormat="1" ht="18.600000000000001" customHeight="1">
      <c r="A36" s="5">
        <v>44287</v>
      </c>
      <c r="B36" s="23">
        <f t="shared" si="0"/>
        <v>1933.4733305333891</v>
      </c>
      <c r="C36" s="15">
        <f t="shared" si="1"/>
        <v>-42.508658585320369</v>
      </c>
      <c r="D36" s="22">
        <f t="shared" si="2"/>
        <v>1381.08</v>
      </c>
      <c r="E36" s="22">
        <f t="shared" si="7"/>
        <v>34527</v>
      </c>
      <c r="F36" s="15">
        <f t="shared" si="4"/>
        <v>48.535168853516872</v>
      </c>
      <c r="G36" s="15">
        <v>248500</v>
      </c>
      <c r="H36" s="15">
        <f t="shared" si="5"/>
        <v>11.467968098181514</v>
      </c>
      <c r="I36" s="13"/>
      <c r="J36" s="13"/>
      <c r="K36" s="12"/>
      <c r="L36" s="12"/>
      <c r="M36" s="12"/>
      <c r="N36" s="12"/>
      <c r="O36" s="12"/>
      <c r="P36" s="12"/>
      <c r="Q36" s="12"/>
      <c r="R36" s="12"/>
      <c r="S36" s="12"/>
      <c r="T36" s="13"/>
      <c r="U36" s="13"/>
      <c r="V36" s="13"/>
      <c r="W36" s="13"/>
      <c r="X36" s="13"/>
      <c r="Y36" s="13"/>
    </row>
    <row r="37" spans="1:25" s="10" customFormat="1" ht="18.600000000000001" customHeight="1">
      <c r="A37" s="5">
        <v>44256</v>
      </c>
      <c r="B37" s="23">
        <f t="shared" si="0"/>
        <v>3363.0687386252271</v>
      </c>
      <c r="C37" s="15">
        <f t="shared" si="1"/>
        <v>-20.105362582979684</v>
      </c>
      <c r="D37" s="22">
        <f t="shared" si="2"/>
        <v>2402.2399999999998</v>
      </c>
      <c r="E37" s="22">
        <f t="shared" si="7"/>
        <v>60056</v>
      </c>
      <c r="F37" s="15">
        <f t="shared" si="4"/>
        <v>7.4097258240480857</v>
      </c>
      <c r="G37" s="15">
        <v>213973</v>
      </c>
      <c r="H37" s="15">
        <f t="shared" si="5"/>
        <v>7.1531231064305034</v>
      </c>
      <c r="I37" s="13"/>
      <c r="J37" s="13"/>
      <c r="K37" s="12"/>
      <c r="L37" s="12"/>
      <c r="M37" s="12"/>
      <c r="N37" s="12"/>
      <c r="O37" s="12"/>
      <c r="P37" s="12"/>
      <c r="Q37" s="12"/>
      <c r="R37" s="12"/>
      <c r="S37" s="12"/>
      <c r="T37" s="13"/>
      <c r="U37" s="13"/>
      <c r="V37" s="13"/>
      <c r="W37" s="13"/>
      <c r="X37" s="13"/>
      <c r="Y37" s="13"/>
    </row>
    <row r="38" spans="1:25" s="10" customFormat="1" ht="18.600000000000001" customHeight="1">
      <c r="A38" s="5">
        <v>44228</v>
      </c>
      <c r="B38" s="23">
        <f t="shared" si="0"/>
        <v>4209.3798124037512</v>
      </c>
      <c r="C38" s="15">
        <f t="shared" si="1"/>
        <v>-4.5448773302179317</v>
      </c>
      <c r="D38" s="22">
        <f t="shared" si="2"/>
        <v>3006.7599999999998</v>
      </c>
      <c r="E38" s="22">
        <f t="shared" si="7"/>
        <v>75169</v>
      </c>
      <c r="F38" s="15">
        <f t="shared" si="4"/>
        <v>14.190010329950775</v>
      </c>
      <c r="G38" s="15">
        <v>153917</v>
      </c>
      <c r="H38" s="15">
        <f t="shared" si="5"/>
        <v>7.0533329623859276</v>
      </c>
      <c r="I38" s="13"/>
      <c r="J38" s="13"/>
      <c r="K38" s="12"/>
      <c r="L38" s="12"/>
      <c r="M38" s="12"/>
      <c r="N38" s="12"/>
      <c r="O38" s="12"/>
      <c r="P38" s="12"/>
      <c r="Q38" s="12"/>
      <c r="R38" s="12"/>
      <c r="S38" s="12"/>
      <c r="T38" s="13"/>
      <c r="U38" s="13"/>
      <c r="V38" s="13"/>
      <c r="W38" s="13"/>
      <c r="X38" s="13"/>
      <c r="Y38" s="13"/>
    </row>
    <row r="39" spans="1:25" s="10" customFormat="1" ht="18.600000000000001" customHeight="1">
      <c r="A39" s="5">
        <v>44197</v>
      </c>
      <c r="B39" s="23">
        <f t="shared" si="0"/>
        <v>4409.7998040039201</v>
      </c>
      <c r="C39" s="15">
        <f t="shared" si="1"/>
        <v>0.31975744295963621</v>
      </c>
      <c r="D39" s="22">
        <f t="shared" si="2"/>
        <v>3149.92</v>
      </c>
      <c r="E39" s="22">
        <v>78748</v>
      </c>
      <c r="F39" s="15">
        <f t="shared" si="4"/>
        <v>1.0263252424693281</v>
      </c>
      <c r="G39" s="15">
        <v>78748</v>
      </c>
      <c r="H39" s="15">
        <f t="shared" si="5"/>
        <v>1.0263252424693281</v>
      </c>
      <c r="I39" s="13"/>
      <c r="J39" s="13"/>
      <c r="K39" s="12"/>
      <c r="L39" s="12"/>
      <c r="M39" s="12"/>
      <c r="N39" s="12"/>
      <c r="O39" s="12"/>
      <c r="P39" s="12"/>
      <c r="Q39" s="12"/>
      <c r="R39" s="12"/>
      <c r="S39" s="12"/>
      <c r="T39" s="13"/>
      <c r="U39" s="13"/>
      <c r="V39" s="13"/>
      <c r="W39" s="13"/>
      <c r="X39" s="13"/>
      <c r="Y39" s="13"/>
    </row>
    <row r="40" spans="1:25" s="10" customFormat="1" ht="18.600000000000001" customHeight="1">
      <c r="A40" s="5">
        <v>44166</v>
      </c>
      <c r="B40" s="23">
        <f t="shared" si="0"/>
        <v>4395.7440851182964</v>
      </c>
      <c r="C40" s="15">
        <f t="shared" si="1"/>
        <v>99.626163470830548</v>
      </c>
      <c r="D40" s="22">
        <f t="shared" si="2"/>
        <v>3139.8799999999997</v>
      </c>
      <c r="E40" s="22">
        <f t="shared" ref="E40:E50" si="8">G40-G41</f>
        <v>78497</v>
      </c>
      <c r="F40" s="15">
        <f t="shared" si="4"/>
        <v>34.523238278036736</v>
      </c>
      <c r="G40" s="24">
        <v>467863</v>
      </c>
      <c r="H40" s="15">
        <f t="shared" si="5"/>
        <v>5.3437300945979871E-3</v>
      </c>
      <c r="I40" s="13"/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3"/>
      <c r="U40" s="13"/>
      <c r="V40" s="13"/>
      <c r="W40" s="13"/>
      <c r="X40" s="13"/>
      <c r="Y40" s="13"/>
    </row>
    <row r="41" spans="1:25" s="10" customFormat="1" ht="18.600000000000001" customHeight="1">
      <c r="A41" s="5">
        <v>44136</v>
      </c>
      <c r="B41" s="23">
        <f t="shared" si="0"/>
        <v>2201.987960240795</v>
      </c>
      <c r="C41" s="15">
        <f t="shared" si="1"/>
        <v>48.986473686204675</v>
      </c>
      <c r="D41" s="22">
        <f t="shared" si="2"/>
        <v>1572.8799999999999</v>
      </c>
      <c r="E41" s="22">
        <f t="shared" si="8"/>
        <v>39322</v>
      </c>
      <c r="F41" s="15">
        <f t="shared" si="4"/>
        <v>-34.558223908665767</v>
      </c>
      <c r="G41" s="15">
        <v>389366</v>
      </c>
      <c r="H41" s="15">
        <f t="shared" si="5"/>
        <v>-4.9134768954249957</v>
      </c>
      <c r="I41" s="13"/>
      <c r="J41" s="13"/>
      <c r="K41" s="12"/>
      <c r="L41" s="12"/>
      <c r="M41" s="12"/>
      <c r="N41" s="12"/>
      <c r="O41" s="12"/>
      <c r="P41" s="12"/>
      <c r="Q41" s="12"/>
      <c r="R41" s="12"/>
      <c r="S41" s="12"/>
      <c r="T41" s="13"/>
      <c r="U41" s="13"/>
      <c r="V41" s="13"/>
      <c r="W41" s="13"/>
      <c r="X41" s="13"/>
      <c r="Y41" s="13"/>
    </row>
    <row r="42" spans="1:25" s="10" customFormat="1" ht="18.600000000000001" customHeight="1">
      <c r="A42" s="5">
        <v>44105</v>
      </c>
      <c r="B42" s="23">
        <f t="shared" si="0"/>
        <v>1477.9784404311913</v>
      </c>
      <c r="C42" s="15">
        <f t="shared" si="1"/>
        <v>35.82235487855084</v>
      </c>
      <c r="D42" s="22">
        <f t="shared" si="2"/>
        <v>1055.72</v>
      </c>
      <c r="E42" s="22">
        <f t="shared" si="8"/>
        <v>26393</v>
      </c>
      <c r="F42" s="15">
        <f t="shared" si="4"/>
        <v>8.9269500619067355</v>
      </c>
      <c r="G42" s="15">
        <v>350044</v>
      </c>
      <c r="H42" s="15">
        <f t="shared" si="5"/>
        <v>0.18460270349944796</v>
      </c>
      <c r="I42" s="13"/>
      <c r="J42" s="13"/>
      <c r="K42" s="12"/>
      <c r="L42" s="12"/>
      <c r="M42" s="12"/>
      <c r="N42" s="12"/>
      <c r="O42" s="12"/>
      <c r="P42" s="12"/>
      <c r="Q42" s="12"/>
      <c r="R42" s="12"/>
      <c r="S42" s="12"/>
      <c r="T42" s="13"/>
      <c r="U42" s="13"/>
      <c r="V42" s="13"/>
      <c r="W42" s="13"/>
      <c r="X42" s="13"/>
      <c r="Y42" s="13"/>
    </row>
    <row r="43" spans="1:25" s="10" customFormat="1" ht="18.600000000000001" customHeight="1">
      <c r="A43" s="5">
        <v>44075</v>
      </c>
      <c r="B43" s="23">
        <f t="shared" si="0"/>
        <v>1088.1702365952681</v>
      </c>
      <c r="C43" s="15">
        <f t="shared" si="1"/>
        <v>12.544885902930631</v>
      </c>
      <c r="D43" s="22">
        <f t="shared" si="2"/>
        <v>777.28</v>
      </c>
      <c r="E43" s="22">
        <f t="shared" si="8"/>
        <v>19432</v>
      </c>
      <c r="F43" s="15">
        <f t="shared" si="4"/>
        <v>-24.040340864670473</v>
      </c>
      <c r="G43" s="15">
        <v>323651</v>
      </c>
      <c r="H43" s="15">
        <f t="shared" si="5"/>
        <v>-0.46683416930888288</v>
      </c>
      <c r="I43" s="13"/>
      <c r="J43" s="13"/>
      <c r="K43" s="12"/>
      <c r="L43" s="12"/>
      <c r="M43" s="12"/>
      <c r="N43" s="12"/>
      <c r="O43" s="12"/>
      <c r="P43" s="12"/>
      <c r="Q43" s="12"/>
      <c r="R43" s="12"/>
      <c r="S43" s="12"/>
      <c r="T43" s="13"/>
      <c r="U43" s="13"/>
      <c r="V43" s="13"/>
      <c r="W43" s="13"/>
      <c r="X43" s="13"/>
      <c r="Y43" s="13"/>
    </row>
    <row r="44" spans="1:25" s="10" customFormat="1" ht="18.600000000000001" customHeight="1">
      <c r="A44" s="5">
        <v>44044</v>
      </c>
      <c r="B44" s="23">
        <f t="shared" si="0"/>
        <v>966.87666246675053</v>
      </c>
      <c r="C44" s="15">
        <f t="shared" si="1"/>
        <v>-7.8261797992739828</v>
      </c>
      <c r="D44" s="22">
        <f t="shared" si="2"/>
        <v>690.64</v>
      </c>
      <c r="E44" s="22">
        <f t="shared" si="8"/>
        <v>17266</v>
      </c>
      <c r="F44" s="15">
        <f t="shared" si="4"/>
        <v>-16.160046615519086</v>
      </c>
      <c r="G44" s="15">
        <v>304219</v>
      </c>
      <c r="H44" s="15">
        <f t="shared" si="5"/>
        <v>1.5461285035732519</v>
      </c>
      <c r="I44" s="13"/>
      <c r="J44" s="13"/>
      <c r="K44" s="12"/>
      <c r="L44" s="12"/>
      <c r="M44" s="12"/>
      <c r="N44" s="12"/>
      <c r="O44" s="12"/>
      <c r="P44" s="12"/>
      <c r="Q44" s="12"/>
      <c r="R44" s="12"/>
      <c r="S44" s="12"/>
      <c r="T44" s="13"/>
      <c r="U44" s="13"/>
      <c r="V44" s="13"/>
      <c r="W44" s="13"/>
      <c r="X44" s="13"/>
      <c r="Y44" s="13"/>
    </row>
    <row r="45" spans="1:25" s="10" customFormat="1" ht="18.600000000000001" customHeight="1">
      <c r="A45" s="5">
        <v>44013</v>
      </c>
      <c r="B45" s="23">
        <f t="shared" si="0"/>
        <v>1048.9710205795884</v>
      </c>
      <c r="C45" s="15">
        <f t="shared" si="1"/>
        <v>-18.556521739130432</v>
      </c>
      <c r="D45" s="22">
        <f t="shared" si="2"/>
        <v>749.28</v>
      </c>
      <c r="E45" s="22">
        <f t="shared" si="8"/>
        <v>18732</v>
      </c>
      <c r="F45" s="15">
        <f t="shared" si="4"/>
        <v>-20.299536229417527</v>
      </c>
      <c r="G45" s="15">
        <v>286953</v>
      </c>
      <c r="H45" s="15">
        <f t="shared" si="5"/>
        <v>2.8531181785922843</v>
      </c>
      <c r="I45" s="13"/>
      <c r="J45" s="13"/>
      <c r="K45" s="12"/>
      <c r="L45" s="12"/>
      <c r="M45" s="12"/>
      <c r="N45" s="12"/>
      <c r="O45" s="12"/>
      <c r="P45" s="12"/>
      <c r="Q45" s="12"/>
      <c r="R45" s="12"/>
      <c r="S45" s="12"/>
      <c r="T45" s="13"/>
      <c r="U45" s="13"/>
      <c r="V45" s="13"/>
      <c r="W45" s="13"/>
      <c r="X45" s="13"/>
      <c r="Y45" s="13"/>
    </row>
    <row r="46" spans="1:25" s="10" customFormat="1" ht="18.600000000000001" customHeight="1">
      <c r="A46" s="5">
        <v>43983</v>
      </c>
      <c r="B46" s="23">
        <f t="shared" si="0"/>
        <v>1287.9742405151896</v>
      </c>
      <c r="C46" s="15">
        <f t="shared" si="1"/>
        <v>3.1991744066047607</v>
      </c>
      <c r="D46" s="22">
        <f t="shared" si="2"/>
        <v>920</v>
      </c>
      <c r="E46" s="22">
        <f t="shared" si="8"/>
        <v>23000</v>
      </c>
      <c r="F46" s="15">
        <f t="shared" si="4"/>
        <v>2.4544523141342589</v>
      </c>
      <c r="G46" s="15">
        <v>268221</v>
      </c>
      <c r="H46" s="15">
        <f t="shared" si="5"/>
        <v>4.9829738933030665</v>
      </c>
      <c r="I46" s="13"/>
      <c r="J46" s="13"/>
      <c r="K46" s="12"/>
      <c r="L46" s="12"/>
      <c r="M46" s="12"/>
      <c r="N46" s="12"/>
      <c r="O46" s="12"/>
      <c r="P46" s="12"/>
      <c r="Q46" s="12"/>
      <c r="R46" s="12"/>
      <c r="S46" s="12"/>
      <c r="T46" s="13"/>
      <c r="U46" s="13"/>
      <c r="V46" s="13"/>
      <c r="W46" s="13"/>
      <c r="X46" s="13"/>
      <c r="Y46" s="13"/>
    </row>
    <row r="47" spans="1:25" s="10" customFormat="1" ht="18.600000000000001" customHeight="1">
      <c r="A47" s="5">
        <v>43952</v>
      </c>
      <c r="B47" s="23">
        <f t="shared" si="0"/>
        <v>1248.0470390592186</v>
      </c>
      <c r="C47" s="15">
        <f t="shared" si="1"/>
        <v>-4.1213164121316499</v>
      </c>
      <c r="D47" s="22">
        <f t="shared" si="2"/>
        <v>891.4799999999999</v>
      </c>
      <c r="E47" s="22">
        <f t="shared" si="8"/>
        <v>22287</v>
      </c>
      <c r="F47" s="15">
        <f t="shared" si="4"/>
        <v>5.6756756756756843</v>
      </c>
      <c r="G47" s="15">
        <v>245221</v>
      </c>
      <c r="H47" s="15">
        <f t="shared" si="5"/>
        <v>5.2265481181422935</v>
      </c>
      <c r="I47" s="13"/>
      <c r="J47" s="13"/>
      <c r="K47" s="12"/>
      <c r="L47" s="12"/>
      <c r="M47" s="12"/>
      <c r="N47" s="12"/>
      <c r="O47" s="12"/>
      <c r="P47" s="12"/>
      <c r="Q47" s="12"/>
      <c r="R47" s="12"/>
      <c r="S47" s="12"/>
      <c r="T47" s="13"/>
      <c r="U47" s="13"/>
      <c r="V47" s="13"/>
      <c r="W47" s="13"/>
      <c r="X47" s="13"/>
      <c r="Y47" s="13"/>
    </row>
    <row r="48" spans="1:25" s="10" customFormat="1" ht="18.600000000000001" customHeight="1">
      <c r="A48" s="5">
        <v>43922</v>
      </c>
      <c r="B48" s="23">
        <f t="shared" si="0"/>
        <v>1301.6939661206775</v>
      </c>
      <c r="C48" s="15">
        <f t="shared" si="1"/>
        <v>-58.42648400193157</v>
      </c>
      <c r="D48" s="22">
        <f t="shared" si="2"/>
        <v>929.8</v>
      </c>
      <c r="E48" s="22">
        <f t="shared" si="8"/>
        <v>23245</v>
      </c>
      <c r="F48" s="15">
        <f t="shared" si="4"/>
        <v>-26.90481431401528</v>
      </c>
      <c r="G48" s="15">
        <v>222934</v>
      </c>
      <c r="H48" s="15">
        <f t="shared" si="5"/>
        <v>5.1818580709692252</v>
      </c>
      <c r="I48" s="13"/>
      <c r="J48" s="13"/>
      <c r="K48" s="12"/>
      <c r="L48" s="12"/>
      <c r="M48" s="12"/>
      <c r="N48" s="12"/>
      <c r="O48" s="12"/>
      <c r="P48" s="12"/>
      <c r="Q48" s="12"/>
      <c r="R48" s="12"/>
      <c r="S48" s="12"/>
      <c r="T48" s="13"/>
      <c r="U48" s="13"/>
      <c r="V48" s="13"/>
      <c r="W48" s="13"/>
      <c r="X48" s="13"/>
      <c r="Y48" s="13"/>
    </row>
    <row r="49" spans="1:25" s="10" customFormat="1" ht="18.600000000000001" customHeight="1">
      <c r="A49" s="5">
        <v>43891</v>
      </c>
      <c r="B49" s="23">
        <f t="shared" si="0"/>
        <v>3131.0653786924258</v>
      </c>
      <c r="C49" s="15">
        <f t="shared" si="1"/>
        <v>-15.061979704684941</v>
      </c>
      <c r="D49" s="22">
        <f t="shared" si="2"/>
        <v>2236.52</v>
      </c>
      <c r="E49" s="22">
        <f t="shared" si="8"/>
        <v>55913</v>
      </c>
      <c r="F49" s="15">
        <f t="shared" si="4"/>
        <v>14.453860640301318</v>
      </c>
      <c r="G49" s="15">
        <v>199689</v>
      </c>
      <c r="H49" s="15">
        <f t="shared" si="5"/>
        <v>10.845961698584517</v>
      </c>
      <c r="I49" s="13"/>
      <c r="J49" s="13"/>
      <c r="K49" s="12"/>
      <c r="L49" s="12"/>
      <c r="M49" s="12"/>
      <c r="N49" s="12"/>
      <c r="O49" s="12"/>
      <c r="P49" s="12"/>
      <c r="Q49" s="12"/>
      <c r="R49" s="12"/>
      <c r="S49" s="12"/>
      <c r="T49" s="13"/>
      <c r="U49" s="13"/>
      <c r="V49" s="13"/>
      <c r="W49" s="13"/>
      <c r="X49" s="13"/>
      <c r="Y49" s="13"/>
    </row>
    <row r="50" spans="1:25" s="10" customFormat="1" ht="18.600000000000001" customHeight="1">
      <c r="A50" s="5">
        <v>43862</v>
      </c>
      <c r="B50" s="23">
        <f t="shared" si="0"/>
        <v>3686.2942741145175</v>
      </c>
      <c r="C50" s="15">
        <f t="shared" si="1"/>
        <v>-15.548827423410472</v>
      </c>
      <c r="D50" s="22">
        <f t="shared" si="2"/>
        <v>2633.12</v>
      </c>
      <c r="E50" s="22">
        <f t="shared" si="8"/>
        <v>65828</v>
      </c>
      <c r="F50" s="15">
        <f t="shared" si="4"/>
        <v>25.260213498753647</v>
      </c>
      <c r="G50" s="15">
        <v>143776</v>
      </c>
      <c r="H50" s="15">
        <f t="shared" si="5"/>
        <v>9.5035720269920354</v>
      </c>
      <c r="I50" s="13"/>
      <c r="J50" s="13"/>
      <c r="K50" s="12"/>
      <c r="L50" s="12"/>
      <c r="M50" s="12"/>
      <c r="N50" s="12"/>
      <c r="O50" s="12"/>
      <c r="P50" s="12"/>
      <c r="Q50" s="12"/>
      <c r="R50" s="12"/>
      <c r="S50" s="12"/>
      <c r="T50" s="13"/>
      <c r="U50" s="13"/>
      <c r="V50" s="13"/>
      <c r="W50" s="13"/>
      <c r="X50" s="13"/>
      <c r="Y50" s="13"/>
    </row>
    <row r="51" spans="1:25" s="10" customFormat="1" ht="18.600000000000001" customHeight="1">
      <c r="A51" s="5">
        <v>43831</v>
      </c>
      <c r="B51" s="23">
        <f t="shared" si="0"/>
        <v>4365.0006999859997</v>
      </c>
      <c r="C51" s="15">
        <f>(B51-B52)/B52*100</f>
        <v>33.582396490265964</v>
      </c>
      <c r="D51" s="22">
        <f t="shared" si="2"/>
        <v>3117.92</v>
      </c>
      <c r="E51" s="22">
        <v>77948</v>
      </c>
      <c r="F51" s="15">
        <f t="shared" si="4"/>
        <v>-1.0121277541431217</v>
      </c>
      <c r="G51" s="15">
        <v>77948</v>
      </c>
      <c r="H51" s="15">
        <f t="shared" si="5"/>
        <v>-1.0121277541431217</v>
      </c>
      <c r="I51" s="13"/>
      <c r="J51" s="13"/>
      <c r="K51" s="12"/>
      <c r="L51" s="12"/>
      <c r="M51" s="12"/>
      <c r="N51" s="12"/>
      <c r="O51" s="12"/>
      <c r="P51" s="12"/>
      <c r="Q51" s="12"/>
      <c r="R51" s="12"/>
      <c r="S51" s="12"/>
      <c r="T51" s="13"/>
      <c r="U51" s="13"/>
      <c r="V51" s="13"/>
      <c r="W51" s="13"/>
      <c r="X51" s="13"/>
      <c r="Y51" s="13"/>
    </row>
    <row r="52" spans="1:25" s="10" customFormat="1" ht="18.600000000000001" customHeight="1">
      <c r="A52" s="5">
        <v>43800</v>
      </c>
      <c r="B52" s="23">
        <f t="shared" si="0"/>
        <v>3267.6466470670584</v>
      </c>
      <c r="C52" s="15">
        <f t="shared" si="1"/>
        <v>-2.8874798209263206</v>
      </c>
      <c r="D52" s="22">
        <f t="shared" si="2"/>
        <v>2334.08</v>
      </c>
      <c r="E52" s="22">
        <f t="shared" ref="E52:E62" si="9">G52-G53</f>
        <v>58352</v>
      </c>
      <c r="F52" s="15">
        <f t="shared" si="4"/>
        <v>-27.893728761198645</v>
      </c>
      <c r="G52" s="24">
        <v>467838</v>
      </c>
      <c r="H52" s="15">
        <f t="shared" si="5"/>
        <v>-4.0997216289013982</v>
      </c>
      <c r="I52" s="13"/>
      <c r="J52" s="13"/>
      <c r="K52" s="12"/>
      <c r="L52" s="12"/>
      <c r="M52" s="12"/>
      <c r="N52" s="12"/>
      <c r="O52" s="12"/>
      <c r="P52" s="12"/>
      <c r="Q52" s="12"/>
      <c r="R52" s="12"/>
      <c r="S52" s="12"/>
      <c r="T52" s="13"/>
      <c r="U52" s="13"/>
      <c r="V52" s="13"/>
      <c r="W52" s="13"/>
      <c r="X52" s="13"/>
      <c r="Y52" s="13"/>
    </row>
    <row r="53" spans="1:25" s="10" customFormat="1" ht="18.600000000000001" customHeight="1">
      <c r="A53" s="5">
        <v>43770</v>
      </c>
      <c r="B53" s="23">
        <f t="shared" si="0"/>
        <v>3364.8047039059215</v>
      </c>
      <c r="C53" s="15">
        <f t="shared" si="1"/>
        <v>147.98596780850187</v>
      </c>
      <c r="D53" s="22">
        <f t="shared" si="2"/>
        <v>2403.48</v>
      </c>
      <c r="E53" s="22">
        <f t="shared" si="9"/>
        <v>60087</v>
      </c>
      <c r="F53" s="15">
        <f t="shared" si="4"/>
        <v>-20.219079864568812</v>
      </c>
      <c r="G53" s="15">
        <v>409486</v>
      </c>
      <c r="H53" s="15">
        <f t="shared" si="5"/>
        <v>0.63232189681823314</v>
      </c>
      <c r="I53" s="13"/>
      <c r="J53" s="13"/>
      <c r="K53" s="12"/>
      <c r="L53" s="12"/>
      <c r="M53" s="12"/>
      <c r="N53" s="12"/>
      <c r="O53" s="12"/>
      <c r="P53" s="12"/>
      <c r="Q53" s="12"/>
      <c r="R53" s="12"/>
      <c r="S53" s="12"/>
      <c r="T53" s="13"/>
      <c r="U53" s="13"/>
      <c r="V53" s="13"/>
      <c r="W53" s="13"/>
      <c r="X53" s="13"/>
      <c r="Y53" s="13"/>
    </row>
    <row r="54" spans="1:25" s="10" customFormat="1" ht="18.600000000000001" customHeight="1">
      <c r="A54" s="5">
        <v>43739</v>
      </c>
      <c r="B54" s="23">
        <f t="shared" si="0"/>
        <v>1356.852862942741</v>
      </c>
      <c r="C54" s="15">
        <f t="shared" si="1"/>
        <v>-5.2849659917129177</v>
      </c>
      <c r="D54" s="22">
        <f t="shared" si="2"/>
        <v>969.19999999999993</v>
      </c>
      <c r="E54" s="22">
        <f t="shared" si="9"/>
        <v>24230</v>
      </c>
      <c r="F54" s="15">
        <f t="shared" si="4"/>
        <v>-23.463263630046114</v>
      </c>
      <c r="G54" s="15">
        <v>349399</v>
      </c>
      <c r="H54" s="15">
        <f t="shared" si="5"/>
        <v>5.3682470943733129</v>
      </c>
      <c r="I54" s="13"/>
      <c r="J54" s="13"/>
      <c r="K54" s="12"/>
      <c r="L54" s="12"/>
      <c r="M54" s="12"/>
      <c r="N54" s="12"/>
      <c r="O54" s="12"/>
      <c r="P54" s="12"/>
      <c r="Q54" s="12"/>
      <c r="R54" s="12"/>
      <c r="S54" s="12"/>
      <c r="T54" s="13"/>
      <c r="U54" s="13"/>
      <c r="V54" s="13"/>
      <c r="W54" s="13"/>
      <c r="X54" s="13"/>
      <c r="Y54" s="13"/>
    </row>
    <row r="55" spans="1:25" s="10" customFormat="1" ht="18.600000000000001" customHeight="1">
      <c r="A55" s="5">
        <v>43709</v>
      </c>
      <c r="B55" s="23">
        <f t="shared" si="0"/>
        <v>1432.5633487330251</v>
      </c>
      <c r="C55" s="15">
        <f t="shared" si="1"/>
        <v>24.22064679032728</v>
      </c>
      <c r="D55" s="22">
        <f t="shared" si="2"/>
        <v>1023.28</v>
      </c>
      <c r="E55" s="22">
        <f t="shared" si="9"/>
        <v>25582</v>
      </c>
      <c r="F55" s="15">
        <f t="shared" si="4"/>
        <v>12.098505762236545</v>
      </c>
      <c r="G55" s="15">
        <v>325169</v>
      </c>
      <c r="H55" s="15">
        <f t="shared" si="5"/>
        <v>8.4113489364539653</v>
      </c>
      <c r="I55" s="13"/>
      <c r="J55" s="13"/>
      <c r="K55" s="12"/>
      <c r="L55" s="12"/>
      <c r="M55" s="12"/>
      <c r="N55" s="12"/>
      <c r="O55" s="12"/>
      <c r="P55" s="12"/>
      <c r="Q55" s="12"/>
      <c r="R55" s="12"/>
      <c r="S55" s="12"/>
      <c r="T55" s="13"/>
      <c r="U55" s="13"/>
      <c r="V55" s="13"/>
      <c r="W55" s="13"/>
      <c r="X55" s="13"/>
      <c r="Y55" s="13"/>
    </row>
    <row r="56" spans="1:25" s="10" customFormat="1" ht="18.600000000000001" customHeight="1">
      <c r="A56" s="5">
        <v>43678</v>
      </c>
      <c r="B56" s="23">
        <f t="shared" si="0"/>
        <v>1153.2409351812962</v>
      </c>
      <c r="C56" s="15">
        <f t="shared" si="1"/>
        <v>-12.377143343402984</v>
      </c>
      <c r="D56" s="22">
        <f t="shared" si="2"/>
        <v>823.76</v>
      </c>
      <c r="E56" s="22">
        <f t="shared" si="9"/>
        <v>20594</v>
      </c>
      <c r="F56" s="15">
        <f t="shared" si="4"/>
        <v>16.133761912817903</v>
      </c>
      <c r="G56" s="15">
        <v>299587</v>
      </c>
      <c r="H56" s="15">
        <f t="shared" si="5"/>
        <v>8.1077082408640422</v>
      </c>
      <c r="I56" s="13"/>
      <c r="J56" s="13"/>
      <c r="K56" s="12"/>
      <c r="L56" s="12"/>
      <c r="M56" s="12"/>
      <c r="N56" s="12"/>
      <c r="O56" s="12"/>
      <c r="P56" s="12"/>
      <c r="Q56" s="12"/>
      <c r="R56" s="12"/>
      <c r="S56" s="12"/>
      <c r="T56" s="13"/>
      <c r="U56" s="13"/>
      <c r="V56" s="13"/>
      <c r="W56" s="13"/>
      <c r="X56" s="13"/>
      <c r="Y56" s="13"/>
    </row>
    <row r="57" spans="1:25" s="10" customFormat="1" ht="18.600000000000001" customHeight="1">
      <c r="A57" s="5">
        <v>43647</v>
      </c>
      <c r="B57" s="23">
        <f t="shared" si="0"/>
        <v>1316.1416771664567</v>
      </c>
      <c r="C57" s="15">
        <f t="shared" si="1"/>
        <v>4.6950866408303433</v>
      </c>
      <c r="D57" s="22">
        <f t="shared" si="2"/>
        <v>940.12</v>
      </c>
      <c r="E57" s="22">
        <f t="shared" si="9"/>
        <v>23503</v>
      </c>
      <c r="F57" s="15">
        <f t="shared" si="4"/>
        <v>29.671724137931044</v>
      </c>
      <c r="G57" s="15">
        <v>278993</v>
      </c>
      <c r="H57" s="15">
        <f t="shared" si="5"/>
        <v>7.5590047265465365</v>
      </c>
      <c r="I57" s="13"/>
      <c r="J57" s="13"/>
      <c r="K57" s="12"/>
      <c r="L57" s="12"/>
      <c r="M57" s="12"/>
      <c r="N57" s="12"/>
      <c r="O57" s="12"/>
      <c r="P57" s="12"/>
      <c r="Q57" s="12"/>
      <c r="R57" s="12"/>
      <c r="S57" s="12"/>
      <c r="T57" s="13"/>
      <c r="U57" s="13"/>
      <c r="V57" s="13"/>
      <c r="W57" s="13"/>
      <c r="X57" s="13"/>
      <c r="Y57" s="13"/>
    </row>
    <row r="58" spans="1:25" s="10" customFormat="1" ht="18.600000000000001" customHeight="1">
      <c r="A58" s="5">
        <v>43617</v>
      </c>
      <c r="B58" s="23">
        <f t="shared" si="0"/>
        <v>1257.1188576228474</v>
      </c>
      <c r="C58" s="15">
        <f t="shared" si="1"/>
        <v>6.4438122332859171</v>
      </c>
      <c r="D58" s="22">
        <f t="shared" si="2"/>
        <v>897.95999999999992</v>
      </c>
      <c r="E58" s="22">
        <f t="shared" si="9"/>
        <v>22449</v>
      </c>
      <c r="F58" s="15">
        <f t="shared" si="4"/>
        <v>13.155905035536076</v>
      </c>
      <c r="G58" s="15">
        <v>255490</v>
      </c>
      <c r="H58" s="15">
        <f t="shared" si="5"/>
        <v>5.897762174574428</v>
      </c>
      <c r="I58" s="13"/>
      <c r="J58" s="13"/>
      <c r="K58" s="12"/>
      <c r="L58" s="12"/>
      <c r="M58" s="12"/>
      <c r="N58" s="12"/>
      <c r="O58" s="12"/>
      <c r="P58" s="12"/>
      <c r="Q58" s="12"/>
      <c r="R58" s="12"/>
      <c r="S58" s="12"/>
      <c r="T58" s="13"/>
      <c r="U58" s="13"/>
      <c r="V58" s="13"/>
      <c r="W58" s="13"/>
      <c r="X58" s="13"/>
      <c r="Y58" s="13"/>
    </row>
    <row r="59" spans="1:25" s="10" customFormat="1" ht="18.600000000000001" customHeight="1">
      <c r="A59" s="5">
        <v>43586</v>
      </c>
      <c r="B59" s="23">
        <f t="shared" si="0"/>
        <v>1181.0163796724064</v>
      </c>
      <c r="C59" s="15">
        <f t="shared" si="1"/>
        <v>-33.681330775761772</v>
      </c>
      <c r="D59" s="22">
        <f t="shared" si="2"/>
        <v>843.59999999999991</v>
      </c>
      <c r="E59" s="22">
        <f t="shared" si="9"/>
        <v>21090</v>
      </c>
      <c r="F59" s="15">
        <f t="shared" si="4"/>
        <v>-8.6736240419174599</v>
      </c>
      <c r="G59" s="15">
        <v>233041</v>
      </c>
      <c r="H59" s="15">
        <f t="shared" si="5"/>
        <v>5.2474460532377032</v>
      </c>
      <c r="I59" s="13"/>
      <c r="J59" s="13"/>
      <c r="K59" s="12"/>
      <c r="L59" s="12"/>
      <c r="M59" s="12"/>
      <c r="N59" s="12"/>
      <c r="O59" s="12"/>
      <c r="P59" s="12"/>
      <c r="Q59" s="12"/>
      <c r="R59" s="12"/>
      <c r="S59" s="12"/>
      <c r="T59" s="13"/>
      <c r="U59" s="13"/>
      <c r="V59" s="13"/>
      <c r="W59" s="13"/>
      <c r="X59" s="13"/>
      <c r="Y59" s="13"/>
    </row>
    <row r="60" spans="1:25" s="10" customFormat="1" ht="18.600000000000001" customHeight="1">
      <c r="A60" s="5">
        <v>43556</v>
      </c>
      <c r="B60" s="23">
        <f t="shared" si="0"/>
        <v>1780.820383592328</v>
      </c>
      <c r="C60" s="15">
        <f t="shared" si="1"/>
        <v>-34.903381642512073</v>
      </c>
      <c r="D60" s="22">
        <f t="shared" si="2"/>
        <v>1272.04</v>
      </c>
      <c r="E60" s="22">
        <f t="shared" si="9"/>
        <v>31801</v>
      </c>
      <c r="F60" s="15">
        <f t="shared" si="4"/>
        <v>21.978443481262701</v>
      </c>
      <c r="G60" s="15">
        <v>211951</v>
      </c>
      <c r="H60" s="15">
        <f t="shared" si="5"/>
        <v>6.8683853596801292</v>
      </c>
      <c r="I60" s="13"/>
      <c r="J60" s="13"/>
      <c r="K60" s="12"/>
      <c r="L60" s="12"/>
      <c r="M60" s="12"/>
      <c r="N60" s="12"/>
      <c r="O60" s="12"/>
      <c r="P60" s="12"/>
      <c r="Q60" s="12"/>
      <c r="R60" s="12"/>
      <c r="S60" s="12"/>
      <c r="T60" s="13"/>
      <c r="U60" s="13"/>
      <c r="V60" s="13"/>
      <c r="W60" s="13"/>
      <c r="X60" s="13"/>
      <c r="Y60" s="13"/>
    </row>
    <row r="61" spans="1:25" s="10" customFormat="1" ht="18.600000000000001" customHeight="1">
      <c r="A61" s="5">
        <v>43525</v>
      </c>
      <c r="B61" s="23">
        <f t="shared" si="0"/>
        <v>2735.6572868542626</v>
      </c>
      <c r="C61" s="15">
        <f t="shared" si="1"/>
        <v>-7.04241432458661</v>
      </c>
      <c r="D61" s="22">
        <f t="shared" si="2"/>
        <v>1954.08</v>
      </c>
      <c r="E61" s="22">
        <f t="shared" si="9"/>
        <v>48852</v>
      </c>
      <c r="F61" s="15">
        <f t="shared" si="4"/>
        <v>3.693326541008668</v>
      </c>
      <c r="G61" s="15">
        <v>180150</v>
      </c>
      <c r="H61" s="15">
        <f t="shared" si="5"/>
        <v>4.5814998432583742</v>
      </c>
      <c r="I61" s="13"/>
      <c r="J61" s="13"/>
      <c r="K61" s="12"/>
      <c r="L61" s="12"/>
      <c r="M61" s="12"/>
      <c r="N61" s="12"/>
      <c r="O61" s="12"/>
      <c r="P61" s="12"/>
      <c r="Q61" s="12"/>
      <c r="R61" s="12"/>
      <c r="S61" s="12"/>
      <c r="T61" s="13"/>
      <c r="U61" s="13"/>
      <c r="V61" s="13"/>
      <c r="W61" s="13"/>
      <c r="X61" s="13"/>
      <c r="Y61" s="13"/>
    </row>
    <row r="62" spans="1:25" s="10" customFormat="1" ht="18.600000000000001" customHeight="1">
      <c r="A62" s="5">
        <v>43497</v>
      </c>
      <c r="B62" s="23">
        <f t="shared" si="0"/>
        <v>2942.9091418171633</v>
      </c>
      <c r="C62" s="15">
        <f t="shared" si="1"/>
        <v>-33.261794399644423</v>
      </c>
      <c r="D62" s="22">
        <f t="shared" si="2"/>
        <v>2102.12</v>
      </c>
      <c r="E62" s="22">
        <f t="shared" si="9"/>
        <v>52553</v>
      </c>
      <c r="F62" s="15">
        <f t="shared" si="4"/>
        <v>-4.915867559254572</v>
      </c>
      <c r="G62" s="15">
        <v>131298</v>
      </c>
      <c r="H62" s="15">
        <f t="shared" si="5"/>
        <v>4.9158582775318482</v>
      </c>
      <c r="I62" s="13"/>
      <c r="J62" s="13"/>
      <c r="K62" s="12"/>
      <c r="L62" s="12"/>
      <c r="M62" s="12"/>
      <c r="N62" s="12"/>
      <c r="O62" s="12"/>
      <c r="P62" s="12"/>
      <c r="Q62" s="12"/>
      <c r="R62" s="12"/>
      <c r="S62" s="12"/>
      <c r="T62" s="13"/>
      <c r="U62" s="13"/>
      <c r="V62" s="13"/>
      <c r="W62" s="13"/>
      <c r="X62" s="13"/>
      <c r="Y62" s="13"/>
    </row>
    <row r="63" spans="1:25" s="10" customFormat="1" ht="18.600000000000001" customHeight="1">
      <c r="A63" s="5">
        <v>43466</v>
      </c>
      <c r="B63" s="23">
        <f t="shared" si="0"/>
        <v>4409.6318073638522</v>
      </c>
      <c r="C63" s="15">
        <f>(B63-B64)/B64*100</f>
        <v>-2.69385233240655</v>
      </c>
      <c r="D63" s="22">
        <f t="shared" si="2"/>
        <v>3149.7999999999997</v>
      </c>
      <c r="E63" s="22">
        <v>78745</v>
      </c>
      <c r="F63" s="15">
        <f t="shared" si="4"/>
        <v>12.692483828496194</v>
      </c>
      <c r="G63" s="15">
        <v>78745</v>
      </c>
      <c r="H63" s="15">
        <f t="shared" si="5"/>
        <v>12.692483828496194</v>
      </c>
      <c r="I63" s="13"/>
      <c r="J63" s="13"/>
      <c r="K63" s="12"/>
      <c r="L63" s="12"/>
      <c r="M63" s="12"/>
      <c r="N63" s="12"/>
      <c r="O63" s="12"/>
      <c r="P63" s="12"/>
      <c r="Q63" s="12"/>
      <c r="R63" s="12"/>
      <c r="S63" s="12"/>
      <c r="T63" s="13"/>
      <c r="U63" s="13"/>
      <c r="V63" s="13"/>
      <c r="W63" s="13"/>
      <c r="X63" s="13"/>
      <c r="Y63" s="13"/>
    </row>
    <row r="64" spans="1:25" s="10" customFormat="1" ht="18.600000000000001" customHeight="1">
      <c r="A64" s="5">
        <v>43435</v>
      </c>
      <c r="B64" s="23">
        <f t="shared" si="0"/>
        <v>4531.7093658126832</v>
      </c>
      <c r="C64" s="15">
        <f t="shared" si="1"/>
        <v>7.4487153953395797</v>
      </c>
      <c r="D64" s="22">
        <f t="shared" si="2"/>
        <v>3237</v>
      </c>
      <c r="E64" s="22">
        <f t="shared" ref="E64:E74" si="10">G64-G65</f>
        <v>80925</v>
      </c>
      <c r="F64" s="15">
        <f t="shared" si="4"/>
        <v>14.17259679910401</v>
      </c>
      <c r="G64" s="15">
        <v>487838</v>
      </c>
      <c r="H64" s="15">
        <f t="shared" si="5"/>
        <v>14.3053293813044</v>
      </c>
      <c r="I64" s="13"/>
      <c r="J64" s="13"/>
      <c r="K64" s="12"/>
      <c r="L64" s="12"/>
      <c r="M64" s="12"/>
      <c r="N64" s="12"/>
      <c r="O64" s="12"/>
      <c r="P64" s="12"/>
      <c r="Q64" s="12"/>
      <c r="R64" s="12"/>
      <c r="S64" s="12"/>
      <c r="T64" s="13"/>
      <c r="U64" s="13"/>
      <c r="V64" s="13"/>
      <c r="W64" s="13"/>
      <c r="X64" s="13"/>
      <c r="Y64" s="13"/>
    </row>
    <row r="65" spans="1:25" s="10" customFormat="1" ht="18.600000000000001" customHeight="1">
      <c r="A65" s="5">
        <v>43405</v>
      </c>
      <c r="B65" s="23">
        <f t="shared" si="0"/>
        <v>4217.5556488870216</v>
      </c>
      <c r="C65" s="15">
        <f t="shared" si="1"/>
        <v>137.90195211320992</v>
      </c>
      <c r="D65" s="22">
        <f t="shared" si="2"/>
        <v>3012.6</v>
      </c>
      <c r="E65" s="22">
        <f t="shared" si="10"/>
        <v>75315</v>
      </c>
      <c r="F65" s="15">
        <f t="shared" si="4"/>
        <v>58.357331009820079</v>
      </c>
      <c r="G65" s="15">
        <v>406913</v>
      </c>
      <c r="H65" s="15">
        <f t="shared" si="5"/>
        <v>14.33176343145275</v>
      </c>
      <c r="I65" s="13"/>
      <c r="J65" s="13"/>
      <c r="K65" s="12"/>
      <c r="L65" s="12"/>
      <c r="M65" s="12"/>
      <c r="N65" s="12"/>
      <c r="O65" s="12"/>
      <c r="P65" s="12"/>
      <c r="Q65" s="12"/>
      <c r="R65" s="12"/>
      <c r="S65" s="12"/>
      <c r="T65" s="13"/>
      <c r="U65" s="13"/>
      <c r="V65" s="13"/>
      <c r="W65" s="13"/>
      <c r="X65" s="13"/>
      <c r="Y65" s="13"/>
    </row>
    <row r="66" spans="1:25" s="10" customFormat="1" ht="18.600000000000001" customHeight="1">
      <c r="A66" s="5">
        <v>43374</v>
      </c>
      <c r="B66" s="23">
        <f t="shared" si="0"/>
        <v>1772.8125437491249</v>
      </c>
      <c r="C66" s="15">
        <f t="shared" si="1"/>
        <v>38.723105911222142</v>
      </c>
      <c r="D66" s="22">
        <f t="shared" si="2"/>
        <v>1266.32</v>
      </c>
      <c r="E66" s="22">
        <f t="shared" si="10"/>
        <v>31658</v>
      </c>
      <c r="F66" s="15">
        <f t="shared" si="4"/>
        <v>19.926933138973311</v>
      </c>
      <c r="G66" s="15">
        <v>331598</v>
      </c>
      <c r="H66" s="15">
        <f t="shared" si="5"/>
        <v>7.5411200514124976</v>
      </c>
      <c r="I66" s="13"/>
      <c r="J66" s="13"/>
      <c r="K66" s="12"/>
      <c r="L66" s="12"/>
      <c r="M66" s="12"/>
      <c r="N66" s="12"/>
      <c r="O66" s="12"/>
      <c r="P66" s="12"/>
      <c r="Q66" s="12"/>
      <c r="R66" s="12"/>
      <c r="S66" s="12"/>
      <c r="T66" s="13"/>
      <c r="U66" s="13"/>
      <c r="V66" s="13"/>
      <c r="W66" s="13"/>
      <c r="X66" s="13"/>
      <c r="Y66" s="13"/>
    </row>
    <row r="67" spans="1:25" s="10" customFormat="1" ht="18.600000000000001" customHeight="1">
      <c r="A67" s="5">
        <v>43344</v>
      </c>
      <c r="B67" s="23">
        <f t="shared" si="0"/>
        <v>1277.9504409911799</v>
      </c>
      <c r="C67" s="15">
        <f t="shared" si="1"/>
        <v>28.692268651666385</v>
      </c>
      <c r="D67" s="22">
        <f t="shared" si="2"/>
        <v>912.83999999999992</v>
      </c>
      <c r="E67" s="22">
        <f t="shared" si="10"/>
        <v>22821</v>
      </c>
      <c r="F67" s="15">
        <f t="shared" si="4"/>
        <v>-13.017692615251253</v>
      </c>
      <c r="G67" s="15">
        <v>299940</v>
      </c>
      <c r="H67" s="15">
        <f t="shared" si="5"/>
        <v>6.3814807838209031</v>
      </c>
      <c r="I67" s="13"/>
      <c r="J67" s="13"/>
      <c r="K67" s="12"/>
      <c r="L67" s="12"/>
      <c r="M67" s="12"/>
      <c r="N67" s="12"/>
      <c r="O67" s="12"/>
      <c r="P67" s="12"/>
      <c r="Q67" s="12"/>
      <c r="R67" s="12"/>
      <c r="S67" s="12"/>
      <c r="T67" s="13"/>
      <c r="U67" s="13"/>
      <c r="V67" s="13"/>
      <c r="W67" s="13"/>
      <c r="X67" s="13"/>
      <c r="Y67" s="13"/>
    </row>
    <row r="68" spans="1:25" s="10" customFormat="1" ht="18.600000000000001" customHeight="1">
      <c r="A68" s="5">
        <v>43313</v>
      </c>
      <c r="B68" s="23">
        <f t="shared" si="0"/>
        <v>993.02813943721105</v>
      </c>
      <c r="C68" s="15">
        <f t="shared" ref="C68:C131" si="11">(B68-B69)/B69*100</f>
        <v>-2.1627586206896696</v>
      </c>
      <c r="D68" s="22">
        <f t="shared" si="2"/>
        <v>709.31999999999994</v>
      </c>
      <c r="E68" s="22">
        <f t="shared" si="10"/>
        <v>17733</v>
      </c>
      <c r="F68" s="15">
        <f t="shared" si="4"/>
        <v>25.502935337643294</v>
      </c>
      <c r="G68" s="15">
        <v>277119</v>
      </c>
      <c r="H68" s="15">
        <f t="shared" si="5"/>
        <v>8.371866386767568</v>
      </c>
      <c r="I68" s="13"/>
      <c r="J68" s="13"/>
      <c r="K68" s="12"/>
      <c r="L68" s="12"/>
      <c r="M68" s="12"/>
      <c r="N68" s="12"/>
      <c r="O68" s="12"/>
      <c r="P68" s="12"/>
      <c r="Q68" s="12"/>
      <c r="R68" s="12"/>
      <c r="S68" s="12"/>
      <c r="T68" s="13"/>
      <c r="U68" s="13"/>
      <c r="V68" s="13"/>
      <c r="W68" s="13"/>
      <c r="X68" s="13"/>
      <c r="Y68" s="13"/>
    </row>
    <row r="69" spans="1:25" s="10" customFormat="1" ht="18.600000000000001" customHeight="1">
      <c r="A69" s="5">
        <v>43282</v>
      </c>
      <c r="B69" s="23">
        <f t="shared" si="0"/>
        <v>1014.9797004059918</v>
      </c>
      <c r="C69" s="15">
        <f t="shared" si="11"/>
        <v>-8.6395483643328639</v>
      </c>
      <c r="D69" s="22">
        <f t="shared" si="2"/>
        <v>725</v>
      </c>
      <c r="E69" s="22">
        <f t="shared" si="10"/>
        <v>18125</v>
      </c>
      <c r="F69" s="15">
        <f t="shared" si="4"/>
        <v>-11.765407463697187</v>
      </c>
      <c r="G69" s="15">
        <v>259386</v>
      </c>
      <c r="H69" s="15">
        <f t="shared" si="5"/>
        <v>7.3699099248639044</v>
      </c>
      <c r="I69" s="13"/>
      <c r="J69" s="13"/>
      <c r="K69" s="12"/>
      <c r="L69" s="12"/>
      <c r="M69" s="12"/>
      <c r="N69" s="12"/>
      <c r="O69" s="12"/>
      <c r="P69" s="12"/>
      <c r="Q69" s="12"/>
      <c r="R69" s="12"/>
      <c r="S69" s="12"/>
      <c r="T69" s="13"/>
      <c r="U69" s="13"/>
      <c r="V69" s="13"/>
      <c r="W69" s="13"/>
      <c r="X69" s="13"/>
      <c r="Y69" s="13"/>
    </row>
    <row r="70" spans="1:25" s="10" customFormat="1" ht="18.600000000000001" customHeight="1">
      <c r="A70" s="5">
        <v>43252</v>
      </c>
      <c r="B70" s="23">
        <f t="shared" si="0"/>
        <v>1110.9617807643845</v>
      </c>
      <c r="C70" s="15">
        <f t="shared" si="11"/>
        <v>-14.090850041138012</v>
      </c>
      <c r="D70" s="22">
        <f t="shared" si="2"/>
        <v>793.56</v>
      </c>
      <c r="E70" s="22">
        <f t="shared" si="10"/>
        <v>19839</v>
      </c>
      <c r="F70" s="15">
        <f t="shared" si="4"/>
        <v>1.5772922347823348</v>
      </c>
      <c r="G70" s="15">
        <v>241261</v>
      </c>
      <c r="H70" s="15">
        <f t="shared" si="5"/>
        <v>9.1482068705991395</v>
      </c>
      <c r="I70" s="13"/>
      <c r="J70" s="13"/>
      <c r="K70" s="12"/>
      <c r="L70" s="12"/>
      <c r="M70" s="12"/>
      <c r="N70" s="12"/>
      <c r="O70" s="12"/>
      <c r="P70" s="12"/>
      <c r="Q70" s="12"/>
      <c r="R70" s="12"/>
      <c r="S70" s="12"/>
      <c r="T70" s="13"/>
      <c r="U70" s="13"/>
      <c r="V70" s="13"/>
      <c r="W70" s="13"/>
      <c r="X70" s="13"/>
      <c r="Y70" s="13"/>
    </row>
    <row r="71" spans="1:25" s="10" customFormat="1" ht="18.600000000000001" customHeight="1">
      <c r="A71" s="5">
        <v>43221</v>
      </c>
      <c r="B71" s="23">
        <f t="shared" si="0"/>
        <v>1293.1821363572726</v>
      </c>
      <c r="C71" s="15">
        <f t="shared" si="11"/>
        <v>-11.422653523071613</v>
      </c>
      <c r="D71" s="22">
        <f t="shared" si="2"/>
        <v>923.71999999999991</v>
      </c>
      <c r="E71" s="22">
        <f t="shared" si="10"/>
        <v>23093</v>
      </c>
      <c r="F71" s="15">
        <f t="shared" si="4"/>
        <v>10.879894598560291</v>
      </c>
      <c r="G71" s="15">
        <v>221422</v>
      </c>
      <c r="H71" s="15">
        <f t="shared" si="5"/>
        <v>9.8820061924814304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5" s="10" customFormat="1" ht="18.600000000000001" customHeight="1">
      <c r="A72" s="5">
        <v>43191</v>
      </c>
      <c r="B72" s="23">
        <f t="shared" si="0"/>
        <v>1459.9468010639785</v>
      </c>
      <c r="C72" s="15">
        <f t="shared" si="11"/>
        <v>-44.661657327220247</v>
      </c>
      <c r="D72" s="22">
        <f t="shared" si="2"/>
        <v>1042.8399999999999</v>
      </c>
      <c r="E72" s="22">
        <f t="shared" si="10"/>
        <v>26071</v>
      </c>
      <c r="F72" s="15">
        <f t="shared" si="4"/>
        <v>-5.3232992711226608</v>
      </c>
      <c r="G72" s="15">
        <v>198329</v>
      </c>
      <c r="H72" s="15">
        <f t="shared" si="5"/>
        <v>9.7669804558111686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5" s="10" customFormat="1" ht="18.600000000000001" customHeight="1">
      <c r="A73" s="5">
        <v>43160</v>
      </c>
      <c r="B73" s="23">
        <f t="shared" si="0"/>
        <v>2638.2192356152877</v>
      </c>
      <c r="C73" s="15">
        <f t="shared" si="11"/>
        <v>-14.760267776370522</v>
      </c>
      <c r="D73" s="22">
        <f t="shared" si="2"/>
        <v>1884.48</v>
      </c>
      <c r="E73" s="22">
        <f t="shared" si="10"/>
        <v>47112</v>
      </c>
      <c r="F73" s="15">
        <f t="shared" si="4"/>
        <v>7.7060387807581288</v>
      </c>
      <c r="G73" s="15">
        <v>172258</v>
      </c>
      <c r="H73" s="15">
        <f t="shared" si="5"/>
        <v>12.480351133961509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5" s="10" customFormat="1" ht="18.600000000000001" customHeight="1">
      <c r="A74" s="5">
        <v>43132</v>
      </c>
      <c r="B74" s="23">
        <f t="shared" ref="B74:B137" si="12">D74/0.7143</f>
        <v>3095.0580988380225</v>
      </c>
      <c r="C74" s="15">
        <f t="shared" si="11"/>
        <v>-20.9027420001145</v>
      </c>
      <c r="D74" s="22">
        <f t="shared" ref="D74:D137" si="13">E74*10^4*40*10^(-7)</f>
        <v>2210.7999999999997</v>
      </c>
      <c r="E74" s="22">
        <f t="shared" si="10"/>
        <v>55270</v>
      </c>
      <c r="F74" s="15">
        <f t="shared" ref="F74:F137" si="14">(E74/E86-1)*100</f>
        <v>10.926712705835072</v>
      </c>
      <c r="G74" s="15">
        <v>125146</v>
      </c>
      <c r="H74" s="15">
        <f t="shared" ref="H74:H137" si="15">(G74/G86-1)*100</f>
        <v>14.389194733742517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5" s="10" customFormat="1" ht="18.600000000000001" customHeight="1">
      <c r="A75" s="5">
        <v>43101</v>
      </c>
      <c r="B75" s="23">
        <f t="shared" si="12"/>
        <v>3912.9777404451906</v>
      </c>
      <c r="C75" s="15">
        <f>(B75-B76)/B76*100</f>
        <v>-1.4158248509830926</v>
      </c>
      <c r="D75" s="22">
        <f t="shared" si="13"/>
        <v>2795.04</v>
      </c>
      <c r="E75" s="22">
        <f>69876</f>
        <v>69876</v>
      </c>
      <c r="F75" s="15">
        <f t="shared" si="14"/>
        <v>17.284903823559027</v>
      </c>
      <c r="G75" s="15">
        <f>69876</f>
        <v>69876</v>
      </c>
      <c r="H75" s="15">
        <f t="shared" si="15"/>
        <v>17.284903823559027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5" s="10" customFormat="1" ht="18.600000000000001" customHeight="1">
      <c r="A76" s="5">
        <v>43070</v>
      </c>
      <c r="B76" s="23">
        <f t="shared" si="12"/>
        <v>3969.1742965140702</v>
      </c>
      <c r="C76" s="15">
        <f t="shared" si="11"/>
        <v>49.031311080534721</v>
      </c>
      <c r="D76" s="22">
        <f t="shared" si="13"/>
        <v>2835.1812000000004</v>
      </c>
      <c r="E76" s="22">
        <f t="shared" ref="E76:E86" si="16">G76-G77</f>
        <v>70879.530000000028</v>
      </c>
      <c r="F76" s="15">
        <f t="shared" si="14"/>
        <v>49.127698170943489</v>
      </c>
      <c r="G76" s="15">
        <f>426785</f>
        <v>426785</v>
      </c>
      <c r="H76" s="15">
        <f t="shared" si="15"/>
        <v>10.656651559307617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5" s="10" customFormat="1" ht="18.600000000000001" customHeight="1">
      <c r="A77" s="5">
        <v>43040</v>
      </c>
      <c r="B77" s="23">
        <f t="shared" si="12"/>
        <v>2663.3156936861251</v>
      </c>
      <c r="C77" s="15">
        <f t="shared" si="11"/>
        <v>80.167544645867423</v>
      </c>
      <c r="D77" s="22">
        <f t="shared" si="13"/>
        <v>1902.4063999999992</v>
      </c>
      <c r="E77" s="22">
        <f t="shared" si="16"/>
        <v>47560.159999999974</v>
      </c>
      <c r="F77" s="15">
        <f t="shared" si="14"/>
        <v>4.3155706476798672</v>
      </c>
      <c r="G77" s="15">
        <v>355905.47</v>
      </c>
      <c r="H77" s="15">
        <f t="shared" si="15"/>
        <v>5.2493418838212902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5" s="10" customFormat="1" ht="18.600000000000001" customHeight="1">
      <c r="A78" s="5">
        <v>43009</v>
      </c>
      <c r="B78" s="23">
        <f t="shared" si="12"/>
        <v>1478.2438751224968</v>
      </c>
      <c r="C78" s="15">
        <f t="shared" si="11"/>
        <v>0.6150622208788542</v>
      </c>
      <c r="D78" s="22">
        <f t="shared" si="13"/>
        <v>1055.9095999999995</v>
      </c>
      <c r="E78" s="22">
        <f t="shared" si="16"/>
        <v>26397.739999999991</v>
      </c>
      <c r="F78" s="15">
        <f t="shared" si="14"/>
        <v>-6.2130971122175254</v>
      </c>
      <c r="G78" s="15">
        <v>308345.31</v>
      </c>
      <c r="H78" s="15">
        <f t="shared" si="15"/>
        <v>5.3948598929457692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5" s="10" customFormat="1" ht="18.600000000000001" customHeight="1">
      <c r="A79" s="5">
        <v>42979</v>
      </c>
      <c r="B79" s="23">
        <f t="shared" si="12"/>
        <v>1469.2073358532825</v>
      </c>
      <c r="C79" s="15">
        <f t="shared" si="11"/>
        <v>85.684399007752987</v>
      </c>
      <c r="D79" s="22">
        <f t="shared" si="13"/>
        <v>1049.4547999999998</v>
      </c>
      <c r="E79" s="22">
        <f t="shared" si="16"/>
        <v>26236.369999999995</v>
      </c>
      <c r="F79" s="15">
        <f t="shared" si="14"/>
        <v>42.415591888136191</v>
      </c>
      <c r="G79" s="15">
        <v>281947.57</v>
      </c>
      <c r="H79" s="15">
        <f t="shared" si="15"/>
        <v>6.6305041357448635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5" s="10" customFormat="1" ht="18.600000000000001" customHeight="1">
      <c r="A80" s="5">
        <v>42948</v>
      </c>
      <c r="B80" s="23">
        <f t="shared" si="12"/>
        <v>791.23897522049651</v>
      </c>
      <c r="C80" s="15">
        <f t="shared" si="11"/>
        <v>-31.215719339513441</v>
      </c>
      <c r="D80" s="22">
        <f t="shared" si="13"/>
        <v>565.1820000000007</v>
      </c>
      <c r="E80" s="22">
        <f t="shared" si="16"/>
        <v>14129.550000000017</v>
      </c>
      <c r="F80" s="15">
        <f t="shared" si="14"/>
        <v>-24.838741250855044</v>
      </c>
      <c r="G80" s="15">
        <v>255711.2</v>
      </c>
      <c r="H80" s="15">
        <f t="shared" si="15"/>
        <v>3.950562188555784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s="10" customFormat="1" ht="18.600000000000001" customHeight="1">
      <c r="A81" s="5">
        <v>42917</v>
      </c>
      <c r="B81" s="23">
        <f t="shared" si="12"/>
        <v>1150.319473610527</v>
      </c>
      <c r="C81" s="15">
        <f t="shared" si="11"/>
        <v>5.175838950915753</v>
      </c>
      <c r="D81" s="22">
        <f t="shared" si="13"/>
        <v>821.6731999999995</v>
      </c>
      <c r="E81" s="22">
        <f t="shared" si="16"/>
        <v>20541.829999999987</v>
      </c>
      <c r="F81" s="15">
        <f t="shared" si="14"/>
        <v>6.8386230383675528</v>
      </c>
      <c r="G81" s="15">
        <v>241581.65</v>
      </c>
      <c r="H81" s="15">
        <f t="shared" si="15"/>
        <v>6.3327081850845568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s="10" customFormat="1" ht="18.600000000000001" customHeight="1">
      <c r="A82" s="5">
        <v>42887</v>
      </c>
      <c r="B82" s="23">
        <f t="shared" si="12"/>
        <v>1093.7107657846843</v>
      </c>
      <c r="C82" s="15">
        <f t="shared" si="11"/>
        <v>-6.223159892140246</v>
      </c>
      <c r="D82" s="22">
        <f t="shared" si="13"/>
        <v>781.23760000000004</v>
      </c>
      <c r="E82" s="22">
        <f t="shared" si="16"/>
        <v>19530.940000000002</v>
      </c>
      <c r="F82" s="15">
        <f t="shared" si="14"/>
        <v>-4.9642014992842824</v>
      </c>
      <c r="G82" s="15">
        <v>221039.82</v>
      </c>
      <c r="H82" s="15">
        <f t="shared" si="15"/>
        <v>6.2859353645965399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s="10" customFormat="1" ht="18.600000000000001" customHeight="1">
      <c r="A83" s="5">
        <v>42856</v>
      </c>
      <c r="B83" s="23">
        <f t="shared" si="12"/>
        <v>1166.2909141817167</v>
      </c>
      <c r="C83" s="15">
        <f t="shared" si="11"/>
        <v>-24.366712701915596</v>
      </c>
      <c r="D83" s="22">
        <f t="shared" si="13"/>
        <v>833.08160000000032</v>
      </c>
      <c r="E83" s="22">
        <f t="shared" si="16"/>
        <v>20827.040000000008</v>
      </c>
      <c r="F83" s="15">
        <f t="shared" si="14"/>
        <v>-2.9449648166270159</v>
      </c>
      <c r="G83" s="15">
        <v>201508.88</v>
      </c>
      <c r="H83" s="15">
        <f t="shared" si="15"/>
        <v>7.519571434669392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s="10" customFormat="1" ht="18.600000000000001" customHeight="1">
      <c r="A84" s="5">
        <v>42826</v>
      </c>
      <c r="B84" s="23">
        <f t="shared" si="12"/>
        <v>1542.033879322413</v>
      </c>
      <c r="C84" s="15">
        <f t="shared" si="11"/>
        <v>-37.04603523262238</v>
      </c>
      <c r="D84" s="22">
        <f t="shared" si="13"/>
        <v>1101.4747999999997</v>
      </c>
      <c r="E84" s="22">
        <f t="shared" si="16"/>
        <v>27536.869999999995</v>
      </c>
      <c r="F84" s="15">
        <f t="shared" si="14"/>
        <v>4.96634138903711</v>
      </c>
      <c r="G84" s="15">
        <v>180681.84</v>
      </c>
      <c r="H84" s="15">
        <f t="shared" si="15"/>
        <v>8.8726838879950911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s="10" customFormat="1" ht="18.600000000000001" customHeight="1">
      <c r="A85" s="5">
        <v>42795</v>
      </c>
      <c r="B85" s="23">
        <f t="shared" si="12"/>
        <v>2449.4626907461848</v>
      </c>
      <c r="C85" s="15">
        <f t="shared" si="11"/>
        <v>-12.211391352533202</v>
      </c>
      <c r="D85" s="22">
        <f t="shared" si="13"/>
        <v>1749.6512</v>
      </c>
      <c r="E85" s="22">
        <f t="shared" si="16"/>
        <v>43741.279999999999</v>
      </c>
      <c r="F85" s="15">
        <f t="shared" si="14"/>
        <v>17.723328668317361</v>
      </c>
      <c r="G85" s="15">
        <v>153144.97</v>
      </c>
      <c r="H85" s="15">
        <f t="shared" si="15"/>
        <v>9.6061278386522009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s="10" customFormat="1" ht="18.600000000000001" customHeight="1">
      <c r="A86" s="5">
        <v>42767</v>
      </c>
      <c r="B86" s="23">
        <f t="shared" si="12"/>
        <v>2790.1828363432728</v>
      </c>
      <c r="C86" s="15">
        <f t="shared" si="11"/>
        <v>-16.368978481989991</v>
      </c>
      <c r="D86" s="22">
        <f t="shared" si="13"/>
        <v>1993.0275999999999</v>
      </c>
      <c r="E86" s="22">
        <f t="shared" si="16"/>
        <v>49825.69</v>
      </c>
      <c r="F86" s="15">
        <f t="shared" si="14"/>
        <v>1.6892322135597437</v>
      </c>
      <c r="G86" s="15">
        <v>109403.69</v>
      </c>
      <c r="H86" s="15">
        <f t="shared" si="15"/>
        <v>6.6655844472393699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s="10" customFormat="1" ht="18.600000000000001" customHeight="1">
      <c r="A87" s="5">
        <v>42736</v>
      </c>
      <c r="B87" s="23">
        <f t="shared" si="12"/>
        <v>3336.30127397452</v>
      </c>
      <c r="C87" s="15">
        <f>(B87-B88)/B88*100</f>
        <v>25.349730756234813</v>
      </c>
      <c r="D87" s="22">
        <f t="shared" si="13"/>
        <v>2383.12</v>
      </c>
      <c r="E87" s="22">
        <v>59578</v>
      </c>
      <c r="F87" s="15">
        <f t="shared" si="14"/>
        <v>11.217308517986147</v>
      </c>
      <c r="G87" s="15">
        <v>59578</v>
      </c>
      <c r="H87" s="15">
        <f t="shared" si="15"/>
        <v>11.217308517986147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s="10" customFormat="1" ht="18.600000000000001" customHeight="1">
      <c r="A88" s="5">
        <v>42705</v>
      </c>
      <c r="B88" s="23">
        <f t="shared" si="12"/>
        <v>2661.5942881142364</v>
      </c>
      <c r="C88" s="15">
        <f t="shared" si="11"/>
        <v>4.2481473959139047</v>
      </c>
      <c r="D88" s="22">
        <f t="shared" si="13"/>
        <v>1901.176799999999</v>
      </c>
      <c r="E88" s="22">
        <f t="shared" ref="E88:E98" si="17">G88-G89</f>
        <v>47529.419999999984</v>
      </c>
      <c r="F88" s="15">
        <f t="shared" si="14"/>
        <v>-13.480622553927402</v>
      </c>
      <c r="G88" s="15">
        <f>385684</f>
        <v>385684</v>
      </c>
      <c r="H88" s="15">
        <f t="shared" si="15"/>
        <v>8.0659125742160942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s="10" customFormat="1" ht="18.600000000000001" customHeight="1">
      <c r="A89" s="5">
        <v>42675</v>
      </c>
      <c r="B89" s="23">
        <f t="shared" si="12"/>
        <v>2553.1334173316541</v>
      </c>
      <c r="C89" s="15">
        <f t="shared" si="11"/>
        <v>61.983066461881073</v>
      </c>
      <c r="D89" s="22">
        <f t="shared" si="13"/>
        <v>1823.7032000000006</v>
      </c>
      <c r="E89" s="22">
        <f t="shared" si="17"/>
        <v>45592.580000000016</v>
      </c>
      <c r="F89" s="15">
        <f t="shared" si="14"/>
        <v>12.844541246937148</v>
      </c>
      <c r="G89" s="15">
        <v>338154.58</v>
      </c>
      <c r="H89" s="15">
        <f t="shared" si="15"/>
        <v>11.985806161040147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s="10" customFormat="1" ht="18.600000000000001" customHeight="1">
      <c r="A90" s="5">
        <v>42644</v>
      </c>
      <c r="B90" s="23">
        <f t="shared" si="12"/>
        <v>1576.1730365392696</v>
      </c>
      <c r="C90" s="15">
        <f t="shared" si="11"/>
        <v>52.78416492965097</v>
      </c>
      <c r="D90" s="22">
        <f t="shared" si="13"/>
        <v>1125.8604000000003</v>
      </c>
      <c r="E90" s="22">
        <f t="shared" si="17"/>
        <v>28146.510000000009</v>
      </c>
      <c r="F90" s="15">
        <f t="shared" si="14"/>
        <v>28.24179879715696</v>
      </c>
      <c r="G90" s="15">
        <v>292562</v>
      </c>
      <c r="H90" s="15">
        <f t="shared" si="15"/>
        <v>11.853157413814852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s="10" customFormat="1" ht="18.600000000000001" customHeight="1">
      <c r="A91" s="5">
        <v>42614</v>
      </c>
      <c r="B91" s="23">
        <f t="shared" si="12"/>
        <v>1031.633767324653</v>
      </c>
      <c r="C91" s="15">
        <f t="shared" si="11"/>
        <v>-2.0031937903014909</v>
      </c>
      <c r="D91" s="22">
        <f t="shared" si="13"/>
        <v>736.89599999999973</v>
      </c>
      <c r="E91" s="22">
        <f t="shared" si="17"/>
        <v>18422.399999999994</v>
      </c>
      <c r="F91" s="15">
        <f t="shared" si="14"/>
        <v>2.2330743618201643</v>
      </c>
      <c r="G91" s="15">
        <v>264415.49</v>
      </c>
      <c r="H91" s="15">
        <f t="shared" si="15"/>
        <v>10.351983005788545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s="10" customFormat="1" ht="18.600000000000001" customHeight="1">
      <c r="A92" s="5">
        <v>42583</v>
      </c>
      <c r="B92" s="23">
        <f t="shared" si="12"/>
        <v>1052.7218255634893</v>
      </c>
      <c r="C92" s="15">
        <f t="shared" si="11"/>
        <v>-2.2259877661428686</v>
      </c>
      <c r="D92" s="22">
        <f t="shared" si="13"/>
        <v>751.95920000000046</v>
      </c>
      <c r="E92" s="22">
        <f t="shared" si="17"/>
        <v>18798.98000000001</v>
      </c>
      <c r="F92" s="15">
        <f t="shared" si="14"/>
        <v>85.944411473788435</v>
      </c>
      <c r="G92" s="15">
        <v>245993.09</v>
      </c>
      <c r="H92" s="15">
        <f t="shared" si="15"/>
        <v>11.012220712935083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s="10" customFormat="1" ht="18.600000000000001" customHeight="1">
      <c r="A93" s="5">
        <v>42552</v>
      </c>
      <c r="B93" s="23">
        <f t="shared" si="12"/>
        <v>1076.6887862242738</v>
      </c>
      <c r="C93" s="15">
        <f t="shared" si="11"/>
        <v>-6.4432921969294181</v>
      </c>
      <c r="D93" s="22">
        <f t="shared" si="13"/>
        <v>769.07879999999886</v>
      </c>
      <c r="E93" s="22">
        <f t="shared" si="17"/>
        <v>19226.969999999972</v>
      </c>
      <c r="F93" s="15">
        <f t="shared" si="14"/>
        <v>20.311432325886813</v>
      </c>
      <c r="G93" s="15">
        <v>227194.11</v>
      </c>
      <c r="H93" s="15">
        <f t="shared" si="15"/>
        <v>7.4300339037549401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s="10" customFormat="1" ht="18.600000000000001" customHeight="1">
      <c r="A94" s="5">
        <v>42522</v>
      </c>
      <c r="B94" s="23">
        <f t="shared" si="12"/>
        <v>1150.8408231835369</v>
      </c>
      <c r="C94" s="15">
        <f t="shared" si="11"/>
        <v>-4.230672445127861</v>
      </c>
      <c r="D94" s="22">
        <f t="shared" si="13"/>
        <v>822.04560000000049</v>
      </c>
      <c r="E94" s="22">
        <f t="shared" si="17"/>
        <v>20551.140000000014</v>
      </c>
      <c r="F94" s="15">
        <f t="shared" si="14"/>
        <v>11.063169550816298</v>
      </c>
      <c r="G94" s="15">
        <v>207967.14</v>
      </c>
      <c r="H94" s="15">
        <f t="shared" si="15"/>
        <v>6.3770537084399059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s="10" customFormat="1" ht="18.600000000000001" customHeight="1">
      <c r="A95" s="5">
        <v>42491</v>
      </c>
      <c r="B95" s="23">
        <f t="shared" si="12"/>
        <v>1201.6799664006719</v>
      </c>
      <c r="C95" s="15">
        <f t="shared" si="11"/>
        <v>-18.201570481055111</v>
      </c>
      <c r="D95" s="22">
        <f t="shared" si="13"/>
        <v>858.36</v>
      </c>
      <c r="E95" s="22">
        <f t="shared" si="17"/>
        <v>21459</v>
      </c>
      <c r="F95" s="15">
        <f t="shared" si="14"/>
        <v>-16.61547177597501</v>
      </c>
      <c r="G95" s="15">
        <v>187416</v>
      </c>
      <c r="H95" s="15">
        <f t="shared" si="15"/>
        <v>5.887144674859579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s="10" customFormat="1" ht="18.600000000000001" customHeight="1">
      <c r="A96" s="5">
        <v>42461</v>
      </c>
      <c r="B96" s="23">
        <f t="shared" si="12"/>
        <v>1469.0746185076296</v>
      </c>
      <c r="C96" s="15">
        <f t="shared" si="11"/>
        <v>-29.39498331359674</v>
      </c>
      <c r="D96" s="22">
        <f t="shared" si="13"/>
        <v>1049.3599999999999</v>
      </c>
      <c r="E96" s="22">
        <f t="shared" si="17"/>
        <v>26234</v>
      </c>
      <c r="F96" s="15">
        <f t="shared" si="14"/>
        <v>-12.116847006800446</v>
      </c>
      <c r="G96" s="15">
        <v>165957</v>
      </c>
      <c r="H96" s="15">
        <f t="shared" si="15"/>
        <v>9.7156570431241374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s="10" customFormat="1" ht="18.600000000000001" customHeight="1">
      <c r="A97" s="5">
        <v>42430</v>
      </c>
      <c r="B97" s="23">
        <f t="shared" si="12"/>
        <v>2080.6943861122777</v>
      </c>
      <c r="C97" s="15">
        <f t="shared" si="11"/>
        <v>-24.168333401363316</v>
      </c>
      <c r="D97" s="22">
        <f t="shared" si="13"/>
        <v>1486.24</v>
      </c>
      <c r="E97" s="22">
        <f t="shared" si="17"/>
        <v>37156</v>
      </c>
      <c r="F97" s="15">
        <f t="shared" si="14"/>
        <v>8.5290337656268136</v>
      </c>
      <c r="G97" s="15">
        <v>139723</v>
      </c>
      <c r="H97" s="15">
        <f t="shared" si="15"/>
        <v>15.083601021332683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s="10" customFormat="1" ht="18.600000000000001" customHeight="1">
      <c r="A98" s="5">
        <v>42401</v>
      </c>
      <c r="B98" s="23">
        <f t="shared" si="12"/>
        <v>2743.8331233375329</v>
      </c>
      <c r="C98" s="15">
        <f t="shared" si="11"/>
        <v>-8.5329201590471992</v>
      </c>
      <c r="D98" s="22">
        <f t="shared" si="13"/>
        <v>1959.9199999999998</v>
      </c>
      <c r="E98" s="22">
        <f t="shared" si="17"/>
        <v>48998</v>
      </c>
      <c r="F98" s="15">
        <f t="shared" si="14"/>
        <v>12.367847723884884</v>
      </c>
      <c r="G98" s="15">
        <v>102567</v>
      </c>
      <c r="H98" s="15">
        <f t="shared" si="15"/>
        <v>17.657787872530804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s="10" customFormat="1" ht="18.600000000000001" customHeight="1">
      <c r="A99" s="5">
        <v>42370</v>
      </c>
      <c r="B99" s="23">
        <f t="shared" si="12"/>
        <v>2999.8040039199209</v>
      </c>
      <c r="C99" s="15">
        <f>(B99-B100)/B100*100</f>
        <v>-2.4865750432329281</v>
      </c>
      <c r="D99" s="22">
        <f t="shared" si="13"/>
        <v>2142.7599999999998</v>
      </c>
      <c r="E99" s="22">
        <v>53569</v>
      </c>
      <c r="F99" s="15">
        <f t="shared" si="14"/>
        <v>22.952098969450763</v>
      </c>
      <c r="G99" s="15">
        <v>53569</v>
      </c>
      <c r="H99" s="15">
        <f t="shared" si="15"/>
        <v>22.952098969450763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s="10" customFormat="1" ht="18.600000000000001" customHeight="1">
      <c r="A100" s="5">
        <v>42339</v>
      </c>
      <c r="B100" s="23">
        <f t="shared" si="12"/>
        <v>3076.2984740305192</v>
      </c>
      <c r="C100" s="15">
        <f t="shared" si="11"/>
        <v>35.967626166373776</v>
      </c>
      <c r="D100" s="22">
        <f t="shared" si="13"/>
        <v>2197.4</v>
      </c>
      <c r="E100" s="22">
        <f t="shared" ref="E100:E110" si="18">G100-G101</f>
        <v>54935</v>
      </c>
      <c r="F100" s="15">
        <f t="shared" si="14"/>
        <v>-29.308737638197634</v>
      </c>
      <c r="G100" s="15">
        <v>356897</v>
      </c>
      <c r="H100" s="15">
        <f t="shared" si="15"/>
        <v>2.3348836142381257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s="10" customFormat="1" ht="18.600000000000001" customHeight="1">
      <c r="A101" s="5">
        <v>42309</v>
      </c>
      <c r="B101" s="23">
        <f t="shared" si="12"/>
        <v>2262.522749545009</v>
      </c>
      <c r="C101" s="15">
        <f t="shared" si="11"/>
        <v>84.08511026061602</v>
      </c>
      <c r="D101" s="22">
        <f t="shared" si="13"/>
        <v>1616.12</v>
      </c>
      <c r="E101" s="22">
        <f t="shared" si="18"/>
        <v>40403</v>
      </c>
      <c r="F101" s="15">
        <f t="shared" si="14"/>
        <v>48.790540570399799</v>
      </c>
      <c r="G101" s="15">
        <v>301962</v>
      </c>
      <c r="H101" s="15">
        <f t="shared" si="15"/>
        <v>11.407480824802452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s="10" customFormat="1" ht="18.600000000000001" customHeight="1">
      <c r="A102" s="5">
        <v>42278</v>
      </c>
      <c r="B102" s="23">
        <f t="shared" si="12"/>
        <v>1229.0634187316252</v>
      </c>
      <c r="C102" s="15">
        <f t="shared" si="11"/>
        <v>21.798002219755826</v>
      </c>
      <c r="D102" s="22">
        <f t="shared" si="13"/>
        <v>877.92</v>
      </c>
      <c r="E102" s="22">
        <f t="shared" si="18"/>
        <v>21948</v>
      </c>
      <c r="F102" s="15">
        <f t="shared" si="14"/>
        <v>-9.7318730636339659</v>
      </c>
      <c r="G102" s="15">
        <v>261559</v>
      </c>
      <c r="H102" s="15">
        <f t="shared" si="15"/>
        <v>7.2452926861350075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s="10" customFormat="1" ht="18.600000000000001" customHeight="1">
      <c r="A103" s="5">
        <v>42248</v>
      </c>
      <c r="B103" s="23">
        <f t="shared" si="12"/>
        <v>1009.0998180036398</v>
      </c>
      <c r="C103" s="15">
        <f t="shared" si="11"/>
        <v>78.239366963402574</v>
      </c>
      <c r="D103" s="22">
        <f t="shared" si="13"/>
        <v>720.8</v>
      </c>
      <c r="E103" s="22">
        <f t="shared" si="18"/>
        <v>18020</v>
      </c>
      <c r="F103" s="15">
        <f t="shared" si="14"/>
        <v>40.175320275714576</v>
      </c>
      <c r="G103" s="15">
        <v>239611</v>
      </c>
      <c r="H103" s="15">
        <f t="shared" si="15"/>
        <v>9.1252333549190379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s="10" customFormat="1" ht="18.600000000000001" customHeight="1">
      <c r="A104" s="5">
        <v>42217</v>
      </c>
      <c r="B104" s="23">
        <f t="shared" si="12"/>
        <v>566.14867702645938</v>
      </c>
      <c r="C104" s="15">
        <f t="shared" si="11"/>
        <v>-36.737375633564866</v>
      </c>
      <c r="D104" s="22">
        <f t="shared" si="13"/>
        <v>404.4</v>
      </c>
      <c r="E104" s="22">
        <f t="shared" si="18"/>
        <v>10110</v>
      </c>
      <c r="F104" s="15">
        <f t="shared" si="14"/>
        <v>-40.410232229164208</v>
      </c>
      <c r="G104" s="15">
        <v>221591</v>
      </c>
      <c r="H104" s="15">
        <f t="shared" si="15"/>
        <v>7.1943072480033177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s="10" customFormat="1" ht="18.600000000000001" customHeight="1">
      <c r="A105" s="5">
        <v>42186</v>
      </c>
      <c r="B105" s="23">
        <f t="shared" si="12"/>
        <v>894.9181016379672</v>
      </c>
      <c r="C105" s="15">
        <f t="shared" si="11"/>
        <v>-13.63493642729337</v>
      </c>
      <c r="D105" s="22">
        <f t="shared" si="13"/>
        <v>639.24</v>
      </c>
      <c r="E105" s="22">
        <f t="shared" si="18"/>
        <v>15981</v>
      </c>
      <c r="F105" s="15">
        <f t="shared" si="14"/>
        <v>-24.964785425861578</v>
      </c>
      <c r="G105" s="15">
        <v>211481</v>
      </c>
      <c r="H105" s="15">
        <f t="shared" si="15"/>
        <v>11.450675351641348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s="10" customFormat="1" ht="18.600000000000001" customHeight="1">
      <c r="A106" s="5">
        <v>42156</v>
      </c>
      <c r="B106" s="23">
        <f t="shared" si="12"/>
        <v>1036.203835923282</v>
      </c>
      <c r="C106" s="15">
        <f t="shared" si="11"/>
        <v>-28.097854322072717</v>
      </c>
      <c r="D106" s="22">
        <f t="shared" si="13"/>
        <v>740.16040000000032</v>
      </c>
      <c r="E106" s="22">
        <f t="shared" si="18"/>
        <v>18504.010000000009</v>
      </c>
      <c r="F106" s="15">
        <f t="shared" si="14"/>
        <v>42.954341779975344</v>
      </c>
      <c r="G106" s="15">
        <v>195500</v>
      </c>
      <c r="H106" s="15">
        <f t="shared" si="15"/>
        <v>16.054732717936538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s="10" customFormat="1" ht="18.600000000000001" customHeight="1">
      <c r="A107" s="5">
        <v>42125</v>
      </c>
      <c r="B107" s="23">
        <f t="shared" si="12"/>
        <v>1441.1306173876515</v>
      </c>
      <c r="C107" s="15">
        <f t="shared" si="11"/>
        <v>-13.788516297611514</v>
      </c>
      <c r="D107" s="22">
        <f t="shared" si="13"/>
        <v>1029.3995999999995</v>
      </c>
      <c r="E107" s="22">
        <f t="shared" si="18"/>
        <v>25734.989999999991</v>
      </c>
      <c r="F107" s="15">
        <f t="shared" si="14"/>
        <v>43.108358120811616</v>
      </c>
      <c r="G107" s="15">
        <v>176995.99</v>
      </c>
      <c r="H107" s="15">
        <f t="shared" si="15"/>
        <v>13.815736507385324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s="10" customFormat="1" ht="18.600000000000001" customHeight="1">
      <c r="A108" s="5">
        <v>42095</v>
      </c>
      <c r="B108" s="23">
        <f t="shared" si="12"/>
        <v>1671.6225675486489</v>
      </c>
      <c r="C108" s="15">
        <f t="shared" si="11"/>
        <v>-12.808155158312879</v>
      </c>
      <c r="D108" s="22">
        <f t="shared" si="13"/>
        <v>1194.04</v>
      </c>
      <c r="E108" s="22">
        <f t="shared" si="18"/>
        <v>29851</v>
      </c>
      <c r="F108" s="15">
        <f t="shared" si="14"/>
        <v>45.91978444679188</v>
      </c>
      <c r="G108" s="15">
        <v>151261</v>
      </c>
      <c r="H108" s="15">
        <f t="shared" si="15"/>
        <v>9.9854989666477536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s="10" customFormat="1" ht="18.600000000000001" customHeight="1">
      <c r="A109" s="5">
        <v>42064</v>
      </c>
      <c r="B109" s="23">
        <f t="shared" si="12"/>
        <v>1917.1776564468707</v>
      </c>
      <c r="C109" s="15">
        <f t="shared" si="11"/>
        <v>-21.486068111455108</v>
      </c>
      <c r="D109" s="22">
        <f t="shared" si="13"/>
        <v>1369.4399999999998</v>
      </c>
      <c r="E109" s="22">
        <f t="shared" si="18"/>
        <v>34236</v>
      </c>
      <c r="F109" s="15">
        <f t="shared" si="14"/>
        <v>2.2902975698734229</v>
      </c>
      <c r="G109" s="15">
        <v>121410</v>
      </c>
      <c r="H109" s="15">
        <f t="shared" si="15"/>
        <v>3.7062978876066577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s="10" customFormat="1" ht="18.600000000000001" customHeight="1">
      <c r="A110" s="5">
        <v>42036</v>
      </c>
      <c r="B110" s="23">
        <f t="shared" si="12"/>
        <v>2441.8311633767321</v>
      </c>
      <c r="C110" s="15">
        <f t="shared" si="11"/>
        <v>8.2627556290014809E-2</v>
      </c>
      <c r="D110" s="22">
        <f t="shared" si="13"/>
        <v>1744.1999999999998</v>
      </c>
      <c r="E110" s="22">
        <f t="shared" si="18"/>
        <v>43605</v>
      </c>
      <c r="F110" s="15">
        <f t="shared" si="14"/>
        <v>8.9238632063158629</v>
      </c>
      <c r="G110" s="15">
        <v>87174</v>
      </c>
      <c r="H110" s="15">
        <f t="shared" si="15"/>
        <v>4.273186322502398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 s="10" customFormat="1" ht="18.600000000000001" customHeight="1">
      <c r="A111" s="5">
        <v>42005</v>
      </c>
      <c r="B111" s="23">
        <f t="shared" si="12"/>
        <v>2439.8152036959259</v>
      </c>
      <c r="C111" s="15">
        <f>(B111-B112)/B112*100</f>
        <v>-43.934693549806724</v>
      </c>
      <c r="D111" s="22">
        <f t="shared" si="13"/>
        <v>1742.76</v>
      </c>
      <c r="E111" s="22">
        <v>43569</v>
      </c>
      <c r="F111" s="15">
        <f t="shared" si="14"/>
        <v>0</v>
      </c>
      <c r="G111" s="15">
        <v>43569</v>
      </c>
      <c r="H111" s="15">
        <f t="shared" si="15"/>
        <v>0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 s="10" customFormat="1" ht="18.600000000000001" customHeight="1">
      <c r="A112" s="5">
        <v>41974</v>
      </c>
      <c r="B112" s="23">
        <f t="shared" si="12"/>
        <v>4351.737925241493</v>
      </c>
      <c r="C112" s="15">
        <f t="shared" si="11"/>
        <v>186.18383547639596</v>
      </c>
      <c r="D112" s="22">
        <f t="shared" si="13"/>
        <v>3108.4463999999989</v>
      </c>
      <c r="E112" s="22">
        <f t="shared" ref="E112:E122" si="19">G112-G113</f>
        <v>77711.159999999974</v>
      </c>
      <c r="F112" s="15">
        <f t="shared" si="14"/>
        <v>75.604193919634383</v>
      </c>
      <c r="G112" s="15">
        <v>348754</v>
      </c>
      <c r="H112" s="15">
        <f t="shared" si="15"/>
        <v>9.4078710021489265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s="10" customFormat="1" ht="18.600000000000001" customHeight="1">
      <c r="A113" s="5">
        <v>41944</v>
      </c>
      <c r="B113" s="23">
        <f t="shared" si="12"/>
        <v>1520.6092678146451</v>
      </c>
      <c r="C113" s="15">
        <f t="shared" si="11"/>
        <v>11.680608433826681</v>
      </c>
      <c r="D113" s="22">
        <f t="shared" si="13"/>
        <v>1086.1712000000011</v>
      </c>
      <c r="E113" s="22">
        <f t="shared" si="19"/>
        <v>27154.280000000028</v>
      </c>
      <c r="F113" s="15">
        <f t="shared" si="14"/>
        <v>-17.052127651775095</v>
      </c>
      <c r="G113" s="15">
        <v>271042.84000000003</v>
      </c>
      <c r="H113" s="15">
        <f t="shared" si="15"/>
        <v>-1.2635431073702685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s="10" customFormat="1" ht="18.600000000000001" customHeight="1">
      <c r="A114" s="5">
        <v>41913</v>
      </c>
      <c r="B114" s="23">
        <f t="shared" si="12"/>
        <v>1361.5696486070283</v>
      </c>
      <c r="C114" s="15">
        <f t="shared" si="11"/>
        <v>89.137346143584281</v>
      </c>
      <c r="D114" s="22">
        <f t="shared" si="13"/>
        <v>972.56920000000036</v>
      </c>
      <c r="E114" s="22">
        <f t="shared" si="19"/>
        <v>24314.23000000001</v>
      </c>
      <c r="F114" s="15">
        <f t="shared" si="14"/>
        <v>24.409044719087159</v>
      </c>
      <c r="G114" s="15">
        <v>243888.56</v>
      </c>
      <c r="H114" s="15">
        <f t="shared" si="15"/>
        <v>0.87424725938201053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s="10" customFormat="1" ht="18.600000000000001" customHeight="1">
      <c r="A115" s="5">
        <v>41883</v>
      </c>
      <c r="B115" s="23">
        <f t="shared" si="12"/>
        <v>719.88408231835285</v>
      </c>
      <c r="C115" s="15">
        <f t="shared" si="11"/>
        <v>-24.228869503713383</v>
      </c>
      <c r="D115" s="22">
        <f t="shared" si="13"/>
        <v>514.21319999999946</v>
      </c>
      <c r="E115" s="22">
        <f t="shared" si="19"/>
        <v>12855.329999999987</v>
      </c>
      <c r="F115" s="15">
        <f t="shared" si="14"/>
        <v>-41.037276969077418</v>
      </c>
      <c r="G115" s="15">
        <v>219574.33</v>
      </c>
      <c r="H115" s="15">
        <f t="shared" si="15"/>
        <v>-1.1954854017487415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s="10" customFormat="1" ht="18.600000000000001" customHeight="1">
      <c r="A116" s="5">
        <v>41852</v>
      </c>
      <c r="B116" s="23">
        <f t="shared" si="12"/>
        <v>950.07699846003072</v>
      </c>
      <c r="C116" s="15">
        <f t="shared" si="11"/>
        <v>-20.339938022349511</v>
      </c>
      <c r="D116" s="22">
        <f t="shared" si="13"/>
        <v>678.64</v>
      </c>
      <c r="E116" s="22">
        <f t="shared" si="19"/>
        <v>16966</v>
      </c>
      <c r="F116" s="15">
        <f t="shared" si="14"/>
        <v>27.859332126032378</v>
      </c>
      <c r="G116" s="15">
        <v>206719</v>
      </c>
      <c r="H116" s="15">
        <f t="shared" si="15"/>
        <v>3.138474249682921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s="10" customFormat="1" ht="18.600000000000001" customHeight="1">
      <c r="A117" s="5">
        <v>41821</v>
      </c>
      <c r="B117" s="23">
        <f t="shared" si="12"/>
        <v>1192.6641467170655</v>
      </c>
      <c r="C117" s="15">
        <f t="shared" si="11"/>
        <v>64.53955500618045</v>
      </c>
      <c r="D117" s="22">
        <f t="shared" si="13"/>
        <v>851.92</v>
      </c>
      <c r="E117" s="22">
        <f t="shared" si="19"/>
        <v>21298</v>
      </c>
      <c r="F117" s="15">
        <f t="shared" si="14"/>
        <v>29.084029472712025</v>
      </c>
      <c r="G117" s="15">
        <v>189753</v>
      </c>
      <c r="H117" s="15">
        <f t="shared" si="15"/>
        <v>1.3858085514625529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s="10" customFormat="1" ht="18.600000000000001" customHeight="1">
      <c r="A118" s="5">
        <v>41791</v>
      </c>
      <c r="B118" s="23">
        <f t="shared" si="12"/>
        <v>724.84950300993978</v>
      </c>
      <c r="C118" s="15">
        <f t="shared" si="11"/>
        <v>-28.020388291746507</v>
      </c>
      <c r="D118" s="22">
        <f t="shared" si="13"/>
        <v>517.76</v>
      </c>
      <c r="E118" s="22">
        <f t="shared" si="19"/>
        <v>12944</v>
      </c>
      <c r="F118" s="15">
        <f t="shared" si="14"/>
        <v>-20.350252136002656</v>
      </c>
      <c r="G118" s="15">
        <v>168455</v>
      </c>
      <c r="H118" s="15">
        <f t="shared" si="15"/>
        <v>-1.2920426579163258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s="10" customFormat="1" ht="18.600000000000001" customHeight="1">
      <c r="A119" s="5">
        <v>41760</v>
      </c>
      <c r="B119" s="23">
        <f t="shared" si="12"/>
        <v>1007.0205795884078</v>
      </c>
      <c r="C119" s="15">
        <f t="shared" si="11"/>
        <v>-12.094853970229501</v>
      </c>
      <c r="D119" s="22">
        <f t="shared" si="13"/>
        <v>719.31479999999976</v>
      </c>
      <c r="E119" s="22">
        <f t="shared" si="19"/>
        <v>17982.869999999995</v>
      </c>
      <c r="F119" s="15">
        <f t="shared" si="14"/>
        <v>13.275566555151785</v>
      </c>
      <c r="G119" s="15">
        <v>155511</v>
      </c>
      <c r="H119" s="15">
        <f t="shared" si="15"/>
        <v>0.71378680690905583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 s="10" customFormat="1" ht="18.600000000000001" customHeight="1">
      <c r="A120" s="5">
        <v>41730</v>
      </c>
      <c r="B120" s="23">
        <f t="shared" si="12"/>
        <v>1145.5763684726307</v>
      </c>
      <c r="C120" s="15">
        <f t="shared" si="11"/>
        <v>-38.878200866760572</v>
      </c>
      <c r="D120" s="22">
        <f t="shared" si="13"/>
        <v>818.28520000000015</v>
      </c>
      <c r="E120" s="22">
        <f t="shared" si="19"/>
        <v>20457.130000000005</v>
      </c>
      <c r="F120" s="15">
        <f t="shared" si="14"/>
        <v>-12.160254882638444</v>
      </c>
      <c r="G120" s="15">
        <v>137528.13</v>
      </c>
      <c r="H120" s="15">
        <f t="shared" si="15"/>
        <v>-0.72573771315417313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 s="10" customFormat="1" ht="18.600000000000001" customHeight="1">
      <c r="A121" s="5">
        <v>41699</v>
      </c>
      <c r="B121" s="23">
        <f t="shared" si="12"/>
        <v>1874.2517149657006</v>
      </c>
      <c r="C121" s="15">
        <f t="shared" si="11"/>
        <v>-16.394409049635858</v>
      </c>
      <c r="D121" s="22">
        <f t="shared" si="13"/>
        <v>1338.778</v>
      </c>
      <c r="E121" s="22">
        <f t="shared" si="19"/>
        <v>33469.449999999997</v>
      </c>
      <c r="F121" s="15">
        <f t="shared" si="14"/>
        <v>3.6029789363975162</v>
      </c>
      <c r="G121" s="15">
        <v>117071</v>
      </c>
      <c r="H121" s="15">
        <f t="shared" si="15"/>
        <v>1.5850058445371351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 s="10" customFormat="1" ht="18.600000000000001" customHeight="1">
      <c r="A122" s="5">
        <v>41671</v>
      </c>
      <c r="B122" s="23">
        <f t="shared" si="12"/>
        <v>2241.777964440711</v>
      </c>
      <c r="C122" s="15">
        <f t="shared" si="11"/>
        <v>-8.1168950400514142</v>
      </c>
      <c r="D122" s="22">
        <f t="shared" si="13"/>
        <v>1601.3019999999999</v>
      </c>
      <c r="E122" s="22">
        <f t="shared" si="19"/>
        <v>40032.550000000003</v>
      </c>
      <c r="F122" s="15">
        <f t="shared" si="14"/>
        <v>1.6831902967446188</v>
      </c>
      <c r="G122" s="15">
        <v>83601.55</v>
      </c>
      <c r="H122" s="15">
        <f t="shared" si="15"/>
        <v>0.7989859520649345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s="10" customFormat="1" ht="18.600000000000001" customHeight="1">
      <c r="A123" s="5">
        <v>41640</v>
      </c>
      <c r="B123" s="23">
        <f t="shared" si="12"/>
        <v>2439.8152036959259</v>
      </c>
      <c r="C123" s="15">
        <f>(B123-B124)/B124*100</f>
        <v>-1.5469705395653006</v>
      </c>
      <c r="D123" s="22">
        <f t="shared" si="13"/>
        <v>1742.76</v>
      </c>
      <c r="E123" s="22">
        <v>43569</v>
      </c>
      <c r="F123" s="15">
        <f t="shared" si="14"/>
        <v>0</v>
      </c>
      <c r="G123" s="15">
        <v>43569</v>
      </c>
      <c r="H123" s="15">
        <f t="shared" si="15"/>
        <v>0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 s="10" customFormat="1" ht="18.600000000000001" customHeight="1">
      <c r="A124" s="5">
        <v>41609</v>
      </c>
      <c r="B124" s="23">
        <f t="shared" si="12"/>
        <v>2478.1514769704613</v>
      </c>
      <c r="C124" s="15">
        <f t="shared" si="11"/>
        <v>35.180941430620862</v>
      </c>
      <c r="D124" s="22">
        <f t="shared" si="13"/>
        <v>1770.1436000000008</v>
      </c>
      <c r="E124" s="22">
        <f t="shared" ref="E124:E134" si="20">G124-G125</f>
        <v>44253.590000000026</v>
      </c>
      <c r="F124" s="15">
        <f t="shared" si="14"/>
        <v>-10.048523106405627</v>
      </c>
      <c r="G124" s="15">
        <v>318765</v>
      </c>
      <c r="H124" s="15">
        <f t="shared" si="15"/>
        <v>3.579479886835113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s="10" customFormat="1" ht="18.600000000000001" customHeight="1">
      <c r="A125" s="5">
        <v>41579</v>
      </c>
      <c r="B125" s="23">
        <f t="shared" si="12"/>
        <v>1833.2106957860824</v>
      </c>
      <c r="C125" s="15">
        <f t="shared" si="11"/>
        <v>67.503727528656029</v>
      </c>
      <c r="D125" s="22">
        <f t="shared" si="13"/>
        <v>1309.4623999999988</v>
      </c>
      <c r="E125" s="22">
        <f t="shared" si="20"/>
        <v>32736.559999999969</v>
      </c>
      <c r="F125" s="15">
        <f t="shared" si="14"/>
        <v>6.1842785992191285</v>
      </c>
      <c r="G125" s="15">
        <v>274511.40999999997</v>
      </c>
      <c r="H125" s="15">
        <f t="shared" si="15"/>
        <v>6.172611312231191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 s="10" customFormat="1" ht="18.600000000000001" customHeight="1">
      <c r="A126" s="5">
        <v>41548</v>
      </c>
      <c r="B126" s="23">
        <f t="shared" si="12"/>
        <v>1094.4297914041717</v>
      </c>
      <c r="C126" s="15">
        <f t="shared" si="11"/>
        <v>-10.359789510087623</v>
      </c>
      <c r="D126" s="22">
        <f t="shared" si="13"/>
        <v>781.75119999999993</v>
      </c>
      <c r="E126" s="22">
        <f t="shared" si="20"/>
        <v>19543.78</v>
      </c>
      <c r="F126" s="15">
        <f t="shared" si="14"/>
        <v>4.9862024101331448</v>
      </c>
      <c r="G126" s="15">
        <v>241774.85</v>
      </c>
      <c r="H126" s="15">
        <f t="shared" si="15"/>
        <v>6.1710317468159248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 s="10" customFormat="1" ht="18.600000000000001" customHeight="1">
      <c r="A127" s="5">
        <v>41518</v>
      </c>
      <c r="B127" s="23">
        <f t="shared" si="12"/>
        <v>1220.9139017219654</v>
      </c>
      <c r="C127" s="15">
        <f t="shared" si="11"/>
        <v>64.307983785091182</v>
      </c>
      <c r="D127" s="22">
        <f t="shared" si="13"/>
        <v>872.09879999999998</v>
      </c>
      <c r="E127" s="22">
        <f t="shared" si="20"/>
        <v>21802.47</v>
      </c>
      <c r="F127" s="15">
        <f t="shared" si="14"/>
        <v>35.141733981940114</v>
      </c>
      <c r="G127" s="15">
        <v>222231.07</v>
      </c>
      <c r="H127" s="15">
        <f t="shared" si="15"/>
        <v>6.2765104170851016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s="10" customFormat="1" ht="18.600000000000001" customHeight="1">
      <c r="A128" s="5">
        <v>41487</v>
      </c>
      <c r="B128" s="23">
        <f t="shared" si="12"/>
        <v>743.06425871482668</v>
      </c>
      <c r="C128" s="15">
        <f t="shared" si="11"/>
        <v>-19.576916153564845</v>
      </c>
      <c r="D128" s="22">
        <f t="shared" si="13"/>
        <v>530.77080000000069</v>
      </c>
      <c r="E128" s="22">
        <f t="shared" si="20"/>
        <v>13269.270000000019</v>
      </c>
      <c r="F128" s="15">
        <f t="shared" si="14"/>
        <v>-14.89082078753724</v>
      </c>
      <c r="G128" s="15">
        <v>200428.6</v>
      </c>
      <c r="H128" s="15">
        <f t="shared" si="15"/>
        <v>3.8633088574261842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 s="10" customFormat="1" ht="18.600000000000001" customHeight="1">
      <c r="A129" s="5">
        <v>41456</v>
      </c>
      <c r="B129" s="23">
        <f t="shared" si="12"/>
        <v>923.94400111997675</v>
      </c>
      <c r="C129" s="15">
        <f t="shared" si="11"/>
        <v>1.5271534629856356</v>
      </c>
      <c r="D129" s="22">
        <f t="shared" si="13"/>
        <v>659.97319999999945</v>
      </c>
      <c r="E129" s="22">
        <f t="shared" si="20"/>
        <v>16499.329999999987</v>
      </c>
      <c r="F129" s="15">
        <f t="shared" si="14"/>
        <v>1.9955466317848281</v>
      </c>
      <c r="G129" s="15">
        <v>187159.33</v>
      </c>
      <c r="H129" s="15">
        <f t="shared" si="15"/>
        <v>5.5116861544900475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s="10" customFormat="1" ht="18.600000000000001" customHeight="1">
      <c r="A130" s="5">
        <v>41426</v>
      </c>
      <c r="B130" s="23">
        <f t="shared" si="12"/>
        <v>910.04619907601818</v>
      </c>
      <c r="C130" s="15">
        <f t="shared" si="11"/>
        <v>2.3673208682904963</v>
      </c>
      <c r="D130" s="22">
        <f t="shared" si="13"/>
        <v>650.04599999999982</v>
      </c>
      <c r="E130" s="22">
        <f t="shared" si="20"/>
        <v>16251.149999999994</v>
      </c>
      <c r="F130" s="15">
        <f t="shared" si="14"/>
        <v>-0.12629288888079682</v>
      </c>
      <c r="G130" s="15">
        <v>170660</v>
      </c>
      <c r="H130" s="15">
        <f t="shared" si="15"/>
        <v>5.8645197165068996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s="10" customFormat="1" ht="18.600000000000001" customHeight="1">
      <c r="A131" s="5">
        <v>41395</v>
      </c>
      <c r="B131" s="23">
        <f t="shared" si="12"/>
        <v>889.000699986001</v>
      </c>
      <c r="C131" s="15">
        <f t="shared" si="11"/>
        <v>-31.833793848208213</v>
      </c>
      <c r="D131" s="22">
        <f t="shared" si="13"/>
        <v>635.01320000000055</v>
      </c>
      <c r="E131" s="22">
        <f t="shared" si="20"/>
        <v>15875.330000000016</v>
      </c>
      <c r="F131" s="15">
        <f t="shared" si="14"/>
        <v>-5.5899125141462225</v>
      </c>
      <c r="G131" s="15">
        <v>154408.85</v>
      </c>
      <c r="H131" s="15">
        <f t="shared" si="15"/>
        <v>6.5371050090682559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 s="10" customFormat="1" ht="18.600000000000001" customHeight="1">
      <c r="A132" s="5">
        <v>41365</v>
      </c>
      <c r="B132" s="23">
        <f t="shared" si="12"/>
        <v>1304.1663166736662</v>
      </c>
      <c r="C132" s="15">
        <f t="shared" ref="C132:C158" si="21">(B132-B133)/B133*100</f>
        <v>-27.909621553488272</v>
      </c>
      <c r="D132" s="22">
        <f t="shared" si="13"/>
        <v>931.5659999999998</v>
      </c>
      <c r="E132" s="22">
        <f t="shared" si="20"/>
        <v>23289.149999999994</v>
      </c>
      <c r="F132" s="15">
        <f t="shared" si="14"/>
        <v>13.777385858161416</v>
      </c>
      <c r="G132" s="15">
        <v>138533.51999999999</v>
      </c>
      <c r="H132" s="15">
        <f t="shared" si="15"/>
        <v>8.128744320224035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 s="10" customFormat="1" ht="18.600000000000001" customHeight="1">
      <c r="A133" s="5">
        <v>41334</v>
      </c>
      <c r="B133" s="23">
        <f t="shared" si="12"/>
        <v>1809.0712585748279</v>
      </c>
      <c r="C133" s="15">
        <f t="shared" si="21"/>
        <v>-17.943641179500705</v>
      </c>
      <c r="D133" s="22">
        <f t="shared" si="13"/>
        <v>1292.2195999999997</v>
      </c>
      <c r="E133" s="22">
        <f t="shared" si="20"/>
        <v>32305.489999999991</v>
      </c>
      <c r="F133" s="15">
        <f t="shared" si="14"/>
        <v>-0.14684882391126086</v>
      </c>
      <c r="G133" s="15">
        <v>115244.37</v>
      </c>
      <c r="H133" s="15">
        <f t="shared" si="15"/>
        <v>7.0546864839758472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s="10" customFormat="1" ht="18.600000000000001" customHeight="1">
      <c r="A134" s="5">
        <v>41306</v>
      </c>
      <c r="B134" s="23">
        <f t="shared" si="12"/>
        <v>2204.6691866162678</v>
      </c>
      <c r="C134" s="15">
        <f t="shared" si="21"/>
        <v>-9.6378617824599946</v>
      </c>
      <c r="D134" s="22">
        <f t="shared" si="13"/>
        <v>1574.7952</v>
      </c>
      <c r="E134" s="22">
        <f t="shared" si="20"/>
        <v>39369.880000000005</v>
      </c>
      <c r="F134" s="15">
        <f t="shared" si="14"/>
        <v>13.366390232665303</v>
      </c>
      <c r="G134" s="15">
        <v>82938.880000000005</v>
      </c>
      <c r="H134" s="15">
        <f t="shared" si="15"/>
        <v>10.14898335923078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 s="10" customFormat="1" ht="18.600000000000001" customHeight="1">
      <c r="A135" s="5">
        <v>41275</v>
      </c>
      <c r="B135" s="23">
        <f t="shared" si="12"/>
        <v>2439.8152036959259</v>
      </c>
      <c r="C135" s="15">
        <f>(B135-B136)/B136*100</f>
        <v>-11.440045953853431</v>
      </c>
      <c r="D135" s="22">
        <f t="shared" si="13"/>
        <v>1742.76</v>
      </c>
      <c r="E135" s="22">
        <v>43569</v>
      </c>
      <c r="F135" s="15">
        <f t="shared" si="14"/>
        <v>7.3948088441913695</v>
      </c>
      <c r="G135" s="15">
        <v>43569</v>
      </c>
      <c r="H135" s="15">
        <f t="shared" si="15"/>
        <v>7.3948088441913695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s="10" customFormat="1" ht="18.600000000000001" customHeight="1">
      <c r="A136" s="5">
        <v>41244</v>
      </c>
      <c r="B136" s="23">
        <f t="shared" si="12"/>
        <v>2754.9869802603939</v>
      </c>
      <c r="C136" s="15">
        <f t="shared" si="21"/>
        <v>59.575931845494324</v>
      </c>
      <c r="D136" s="22">
        <f t="shared" si="13"/>
        <v>1967.8871999999994</v>
      </c>
      <c r="E136" s="22">
        <f t="shared" ref="E136:E146" si="22">G136-G137</f>
        <v>49197.179999999993</v>
      </c>
      <c r="F136" s="15">
        <f t="shared" si="14"/>
        <v>-8.445323651305559</v>
      </c>
      <c r="G136" s="15">
        <v>307749.18</v>
      </c>
      <c r="H136" s="15">
        <f t="shared" si="15"/>
        <v>3.3203193588382085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 s="10" customFormat="1" ht="18.600000000000001" customHeight="1">
      <c r="A137" s="5">
        <v>41214</v>
      </c>
      <c r="B137" s="23">
        <f t="shared" si="12"/>
        <v>1726.4426711465774</v>
      </c>
      <c r="C137" s="15">
        <f t="shared" si="21"/>
        <v>65.613784589996683</v>
      </c>
      <c r="D137" s="22">
        <f t="shared" si="13"/>
        <v>1233.1980000000003</v>
      </c>
      <c r="E137" s="22">
        <f t="shared" si="22"/>
        <v>30829.950000000012</v>
      </c>
      <c r="F137" s="15">
        <f t="shared" si="14"/>
        <v>12.571475517581376</v>
      </c>
      <c r="G137" s="15">
        <v>258552</v>
      </c>
      <c r="H137" s="15">
        <f t="shared" si="15"/>
        <v>5.9101112549360124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 s="10" customFormat="1" ht="18.600000000000001" customHeight="1">
      <c r="A138" s="5">
        <v>41183</v>
      </c>
      <c r="B138" s="23">
        <f t="shared" ref="B138:B159" si="23">D138/0.7143</f>
        <v>1042.4510709785791</v>
      </c>
      <c r="C138" s="15">
        <f t="shared" si="21"/>
        <v>15.387862423944703</v>
      </c>
      <c r="D138" s="22">
        <f t="shared" ref="D138:D159" si="24">E138*10^4*40*10^(-7)</f>
        <v>744.62279999999907</v>
      </c>
      <c r="E138" s="22">
        <f t="shared" si="22"/>
        <v>18615.569999999978</v>
      </c>
      <c r="F138" s="15">
        <f t="shared" ref="F138:F146" si="25">(E138/E150-1)*100</f>
        <v>4.312282864507333</v>
      </c>
      <c r="G138" s="15">
        <v>227722.05</v>
      </c>
      <c r="H138" s="15">
        <f t="shared" ref="H138:H145" si="26">(G138/G150-1)*100</f>
        <v>5.0683778035130134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 s="10" customFormat="1" ht="18.600000000000001" customHeight="1">
      <c r="A139" s="5">
        <v>41153</v>
      </c>
      <c r="B139" s="23">
        <f t="shared" si="23"/>
        <v>903.43217135657324</v>
      </c>
      <c r="C139" s="15">
        <f t="shared" si="21"/>
        <v>3.477417567193152</v>
      </c>
      <c r="D139" s="22">
        <f t="shared" si="24"/>
        <v>645.32160000000033</v>
      </c>
      <c r="E139" s="22">
        <f t="shared" si="22"/>
        <v>16133.040000000008</v>
      </c>
      <c r="F139" s="15">
        <f t="shared" si="25"/>
        <v>-5.6988543371521594</v>
      </c>
      <c r="G139" s="15">
        <v>209106.48</v>
      </c>
      <c r="H139" s="15">
        <f t="shared" si="26"/>
        <v>5.1362203417952612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 s="10" customFormat="1" ht="18.600000000000001" customHeight="1">
      <c r="A140" s="5">
        <v>41122</v>
      </c>
      <c r="B140" s="23">
        <f t="shared" si="23"/>
        <v>873.07181856362888</v>
      </c>
      <c r="C140" s="15">
        <f t="shared" si="21"/>
        <v>-3.6203089416016789</v>
      </c>
      <c r="D140" s="22">
        <f t="shared" si="24"/>
        <v>623.63520000000017</v>
      </c>
      <c r="E140" s="22">
        <f t="shared" si="22"/>
        <v>15590.880000000005</v>
      </c>
      <c r="F140" s="15">
        <f t="shared" si="25"/>
        <v>5.5077485281180616</v>
      </c>
      <c r="G140" s="15">
        <v>192973.44</v>
      </c>
      <c r="H140" s="15">
        <f t="shared" si="26"/>
        <v>6.1559331730689948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 s="10" customFormat="1" ht="18.600000000000001" customHeight="1">
      <c r="A141" s="5">
        <v>41091</v>
      </c>
      <c r="B141" s="23">
        <f t="shared" si="23"/>
        <v>905.86700265994602</v>
      </c>
      <c r="C141" s="15">
        <f t="shared" si="21"/>
        <v>-0.58494195443637076</v>
      </c>
      <c r="D141" s="22">
        <f t="shared" si="24"/>
        <v>647.06079999999952</v>
      </c>
      <c r="E141" s="22">
        <f t="shared" si="22"/>
        <v>16176.51999999999</v>
      </c>
      <c r="F141" s="15">
        <f t="shared" si="25"/>
        <v>1.9764231229905338</v>
      </c>
      <c r="G141" s="15">
        <v>177382.56</v>
      </c>
      <c r="H141" s="15">
        <f t="shared" si="26"/>
        <v>6.2132857502125605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 s="10" customFormat="1" ht="18.600000000000001" customHeight="1">
      <c r="A142" s="5">
        <v>41061</v>
      </c>
      <c r="B142" s="23">
        <f t="shared" si="23"/>
        <v>911.1969760604793</v>
      </c>
      <c r="C142" s="15">
        <f t="shared" si="21"/>
        <v>-3.2327126085841074</v>
      </c>
      <c r="D142" s="22">
        <f t="shared" si="24"/>
        <v>650.86800000000039</v>
      </c>
      <c r="E142" s="22">
        <f t="shared" si="22"/>
        <v>16271.700000000012</v>
      </c>
      <c r="F142" s="15">
        <f t="shared" si="25"/>
        <v>2.5311909262760723</v>
      </c>
      <c r="G142" s="15">
        <v>161206.04</v>
      </c>
      <c r="H142" s="15">
        <f t="shared" si="26"/>
        <v>6.6579596805674157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 s="10" customFormat="1" ht="18.600000000000001" customHeight="1">
      <c r="A143" s="5">
        <v>41030</v>
      </c>
      <c r="B143" s="23">
        <f t="shared" si="23"/>
        <v>941.63740725185448</v>
      </c>
      <c r="C143" s="15">
        <f t="shared" si="21"/>
        <v>-17.850168913554889</v>
      </c>
      <c r="D143" s="22">
        <f t="shared" si="24"/>
        <v>672.61159999999973</v>
      </c>
      <c r="E143" s="22">
        <f t="shared" si="22"/>
        <v>16815.289999999994</v>
      </c>
      <c r="F143" s="15">
        <f t="shared" si="25"/>
        <v>5.6900691389063063</v>
      </c>
      <c r="G143" s="15">
        <v>144934.34</v>
      </c>
      <c r="H143" s="15">
        <f t="shared" si="26"/>
        <v>7.1421052242502281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 s="10" customFormat="1" ht="18.600000000000001" customHeight="1">
      <c r="A144" s="5">
        <v>41000</v>
      </c>
      <c r="B144" s="23">
        <f t="shared" si="23"/>
        <v>1146.2438751224975</v>
      </c>
      <c r="C144" s="15">
        <f t="shared" si="21"/>
        <v>-36.732142305195801</v>
      </c>
      <c r="D144" s="22">
        <f t="shared" si="24"/>
        <v>818.76200000000006</v>
      </c>
      <c r="E144" s="22">
        <f t="shared" si="22"/>
        <v>20469.050000000003</v>
      </c>
      <c r="F144" s="15">
        <f t="shared" si="25"/>
        <v>3.9407403645965733</v>
      </c>
      <c r="G144" s="15">
        <v>128119.05</v>
      </c>
      <c r="H144" s="15">
        <f t="shared" si="26"/>
        <v>7.3356484002580435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 s="10" customFormat="1" ht="18.600000000000001" customHeight="1">
      <c r="A145" s="5">
        <v>40969</v>
      </c>
      <c r="B145" s="23">
        <f t="shared" si="23"/>
        <v>1811.7317653646924</v>
      </c>
      <c r="C145" s="15">
        <f t="shared" si="21"/>
        <v>-6.8388620133609805</v>
      </c>
      <c r="D145" s="22">
        <f t="shared" si="24"/>
        <v>1294.1199999999999</v>
      </c>
      <c r="E145" s="22">
        <f t="shared" si="22"/>
        <v>32353</v>
      </c>
      <c r="F145" s="15">
        <f t="shared" si="25"/>
        <v>13.814817420671211</v>
      </c>
      <c r="G145" s="15">
        <v>107650</v>
      </c>
      <c r="H145" s="15">
        <f t="shared" si="26"/>
        <v>8.0064211899267601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 s="10" customFormat="1" ht="18.600000000000001" customHeight="1">
      <c r="A146" s="5">
        <v>40940</v>
      </c>
      <c r="B146" s="23">
        <f t="shared" si="23"/>
        <v>1944.7291054178913</v>
      </c>
      <c r="C146" s="15">
        <f t="shared" si="21"/>
        <v>-14.397692819640614</v>
      </c>
      <c r="D146" s="22">
        <f t="shared" si="24"/>
        <v>1389.12</v>
      </c>
      <c r="E146" s="22">
        <f t="shared" si="22"/>
        <v>34728</v>
      </c>
      <c r="F146" s="15">
        <f t="shared" si="25"/>
        <v>6.2830910482019942</v>
      </c>
      <c r="G146" s="15">
        <v>75297</v>
      </c>
      <c r="H146" s="15">
        <v>5.69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 s="10" customFormat="1" ht="18.600000000000001" customHeight="1">
      <c r="A147" s="5">
        <v>40909</v>
      </c>
      <c r="B147" s="23">
        <f t="shared" si="23"/>
        <v>2271.8185636287271</v>
      </c>
      <c r="C147" s="15">
        <f>(B147-B148)/B148*100</f>
        <v>-24.502142911642796</v>
      </c>
      <c r="D147" s="22">
        <f t="shared" si="24"/>
        <v>1622.76</v>
      </c>
      <c r="E147" s="22">
        <v>40569</v>
      </c>
      <c r="F147" s="15">
        <v>5.19</v>
      </c>
      <c r="G147" s="15">
        <v>40569</v>
      </c>
      <c r="H147" s="15">
        <v>5.19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 s="10" customFormat="1" ht="18.600000000000001" customHeight="1">
      <c r="A148" s="5">
        <v>40878</v>
      </c>
      <c r="B148" s="23">
        <f t="shared" si="23"/>
        <v>3009.1166176676456</v>
      </c>
      <c r="C148" s="15">
        <f t="shared" si="21"/>
        <v>96.207324643078778</v>
      </c>
      <c r="D148" s="22">
        <f t="shared" si="24"/>
        <v>2149.4119999999994</v>
      </c>
      <c r="E148" s="22">
        <f t="shared" ref="E148:E158" si="27">G148-G149</f>
        <v>53735.299999999988</v>
      </c>
      <c r="F148" s="15">
        <v>24.85</v>
      </c>
      <c r="G148" s="15">
        <v>297859.3</v>
      </c>
      <c r="H148" s="15">
        <v>6.09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 s="10" customFormat="1" ht="18.600000000000001" customHeight="1">
      <c r="A149" s="5">
        <v>40848</v>
      </c>
      <c r="B149" s="23">
        <f t="shared" si="23"/>
        <v>1533.6413271734564</v>
      </c>
      <c r="C149" s="15">
        <f t="shared" si="21"/>
        <v>53.462960887593866</v>
      </c>
      <c r="D149" s="22">
        <f t="shared" si="24"/>
        <v>1095.48</v>
      </c>
      <c r="E149" s="22">
        <f t="shared" si="27"/>
        <v>27387</v>
      </c>
      <c r="F149" s="15">
        <v>3.03</v>
      </c>
      <c r="G149" s="15">
        <v>244124</v>
      </c>
      <c r="H149" s="15">
        <v>2.69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 s="10" customFormat="1" ht="18.600000000000001" customHeight="1">
      <c r="A150" s="5">
        <v>40817</v>
      </c>
      <c r="B150" s="23">
        <f t="shared" si="23"/>
        <v>999.35601287974225</v>
      </c>
      <c r="C150" s="15">
        <f t="shared" si="21"/>
        <v>4.3137713350479334</v>
      </c>
      <c r="D150" s="22">
        <f t="shared" si="24"/>
        <v>713.83999999999992</v>
      </c>
      <c r="E150" s="22">
        <f t="shared" si="27"/>
        <v>17846</v>
      </c>
      <c r="F150" s="15">
        <v>6.15</v>
      </c>
      <c r="G150" s="15">
        <v>216737</v>
      </c>
      <c r="H150" s="15">
        <v>2.65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 s="10" customFormat="1" ht="18.600000000000001" customHeight="1">
      <c r="A151" s="5">
        <v>40787</v>
      </c>
      <c r="B151" s="23">
        <f t="shared" si="23"/>
        <v>958.02883942321137</v>
      </c>
      <c r="C151" s="15">
        <f t="shared" si="21"/>
        <v>15.774514448128851</v>
      </c>
      <c r="D151" s="22">
        <f t="shared" si="24"/>
        <v>684.31999999999994</v>
      </c>
      <c r="E151" s="22">
        <f t="shared" si="27"/>
        <v>17108</v>
      </c>
      <c r="F151" s="15">
        <v>21.38</v>
      </c>
      <c r="G151" s="15">
        <v>198891</v>
      </c>
      <c r="H151" s="15">
        <v>2.35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 s="10" customFormat="1" ht="18.600000000000001" customHeight="1">
      <c r="A152" s="5">
        <v>40756</v>
      </c>
      <c r="B152" s="23">
        <f t="shared" si="23"/>
        <v>827.49545009099802</v>
      </c>
      <c r="C152" s="15">
        <f t="shared" si="21"/>
        <v>-6.8461199016579597</v>
      </c>
      <c r="D152" s="22">
        <f t="shared" si="24"/>
        <v>591.07999999999993</v>
      </c>
      <c r="E152" s="22">
        <f t="shared" si="27"/>
        <v>14777</v>
      </c>
      <c r="F152" s="15">
        <v>0.46</v>
      </c>
      <c r="G152" s="15">
        <v>181783</v>
      </c>
      <c r="H152" s="15">
        <v>0.86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 s="10" customFormat="1" ht="18.600000000000001" customHeight="1">
      <c r="A153" s="5">
        <v>40725</v>
      </c>
      <c r="B153" s="23">
        <f t="shared" si="23"/>
        <v>888.31023379532405</v>
      </c>
      <c r="C153" s="15">
        <f t="shared" si="21"/>
        <v>-4.4108380592306894E-2</v>
      </c>
      <c r="D153" s="22">
        <f t="shared" si="24"/>
        <v>634.52</v>
      </c>
      <c r="E153" s="22">
        <f t="shared" si="27"/>
        <v>15863</v>
      </c>
      <c r="F153" s="15">
        <v>-0.92</v>
      </c>
      <c r="G153" s="15">
        <v>167006</v>
      </c>
      <c r="H153" s="15">
        <v>0.9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 s="10" customFormat="1" ht="18.600000000000001" customHeight="1">
      <c r="A154" s="5">
        <v>40695</v>
      </c>
      <c r="B154" s="23">
        <f t="shared" si="23"/>
        <v>888.7022259554808</v>
      </c>
      <c r="C154" s="15">
        <f t="shared" si="21"/>
        <v>-0.25141420490258126</v>
      </c>
      <c r="D154" s="22">
        <f t="shared" si="24"/>
        <v>634.79999999999995</v>
      </c>
      <c r="E154" s="22">
        <f t="shared" si="27"/>
        <v>15870</v>
      </c>
      <c r="F154" s="15">
        <v>2.37</v>
      </c>
      <c r="G154" s="15">
        <v>151143</v>
      </c>
      <c r="H154" s="15">
        <v>1.0900000000000001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 s="10" customFormat="1" ht="18.600000000000001" customHeight="1">
      <c r="A155" s="5">
        <v>40664</v>
      </c>
      <c r="B155" s="23">
        <f t="shared" si="23"/>
        <v>890.94218115637682</v>
      </c>
      <c r="C155" s="15">
        <f t="shared" si="21"/>
        <v>-19.209871527954082</v>
      </c>
      <c r="D155" s="22">
        <f t="shared" si="24"/>
        <v>636.4</v>
      </c>
      <c r="E155" s="22">
        <f t="shared" si="27"/>
        <v>15910</v>
      </c>
      <c r="F155" s="15">
        <v>-9.98</v>
      </c>
      <c r="G155" s="15">
        <v>135273</v>
      </c>
      <c r="H155" s="15">
        <v>0.94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 s="10" customFormat="1" ht="18.600000000000001" customHeight="1">
      <c r="A156" s="5">
        <v>40634</v>
      </c>
      <c r="B156" s="23">
        <f t="shared" si="23"/>
        <v>1102.7859442811141</v>
      </c>
      <c r="C156" s="15">
        <f t="shared" si="21"/>
        <v>-30.721874340392606</v>
      </c>
      <c r="D156" s="22">
        <f t="shared" si="24"/>
        <v>787.71999999999991</v>
      </c>
      <c r="E156" s="22">
        <f t="shared" si="27"/>
        <v>19693</v>
      </c>
      <c r="F156" s="15">
        <v>-2.06</v>
      </c>
      <c r="G156" s="15">
        <v>119363</v>
      </c>
      <c r="H156" s="15">
        <v>2.6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 s="10" customFormat="1" ht="18.600000000000001" customHeight="1">
      <c r="A157" s="5">
        <v>40603</v>
      </c>
      <c r="B157" s="23">
        <f t="shared" si="23"/>
        <v>1591.8241635167294</v>
      </c>
      <c r="C157" s="15">
        <f t="shared" si="21"/>
        <v>-13.00382555470544</v>
      </c>
      <c r="D157" s="22">
        <f t="shared" si="24"/>
        <v>1137.04</v>
      </c>
      <c r="E157" s="22">
        <f t="shared" si="27"/>
        <v>28426</v>
      </c>
      <c r="F157" s="15">
        <v>-4.34</v>
      </c>
      <c r="G157" s="15">
        <v>99670</v>
      </c>
      <c r="H157" s="15">
        <v>3.58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 s="10" customFormat="1" ht="18.600000000000001" customHeight="1">
      <c r="A158" s="5">
        <v>40575</v>
      </c>
      <c r="B158" s="23">
        <f t="shared" si="23"/>
        <v>1829.7634047319052</v>
      </c>
      <c r="C158" s="15">
        <f t="shared" si="21"/>
        <v>-15.281702922035825</v>
      </c>
      <c r="D158" s="22">
        <f t="shared" si="24"/>
        <v>1307</v>
      </c>
      <c r="E158" s="22">
        <f t="shared" si="27"/>
        <v>32675</v>
      </c>
      <c r="F158" s="15">
        <v>7.55</v>
      </c>
      <c r="G158" s="15">
        <v>71244</v>
      </c>
      <c r="H158" s="15">
        <v>7.12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 s="10" customFormat="1" ht="18.600000000000001" customHeight="1">
      <c r="A159" s="5">
        <v>40544</v>
      </c>
      <c r="B159" s="23">
        <f t="shared" si="23"/>
        <v>2159.820803583928</v>
      </c>
      <c r="C159" s="15">
        <v>-10.38</v>
      </c>
      <c r="D159" s="22">
        <f t="shared" si="24"/>
        <v>1542.76</v>
      </c>
      <c r="E159" s="22">
        <v>38569</v>
      </c>
      <c r="F159" s="15">
        <v>6.76</v>
      </c>
      <c r="G159" s="15">
        <v>38569</v>
      </c>
      <c r="H159" s="15">
        <v>6.76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</sheetData>
  <mergeCells count="2">
    <mergeCell ref="A2:A3"/>
    <mergeCell ref="B1:H1"/>
  </mergeCells>
  <phoneticPr fontId="1" type="noConversion"/>
  <pageMargins left="0.7" right="0.7" top="0.75" bottom="0.75" header="0.3" footer="0.3"/>
  <pageSetup paperSize="9" orientation="portrait" r:id="rId1"/>
  <ignoredErrors>
    <ignoredError sqref="E75 G75:G76 G8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动力煤平衡表总表-年度表</vt:lpstr>
      <vt:lpstr>动力煤平衡总表-月度表</vt:lpstr>
      <vt:lpstr>动力煤电力消费表</vt:lpstr>
      <vt:lpstr>动力煤冶金消费表</vt:lpstr>
      <vt:lpstr>动力煤化工消费表</vt:lpstr>
      <vt:lpstr>动力煤建材消费表</vt:lpstr>
      <vt:lpstr>动力煤供热消费表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曾筠</dc:creator>
  <cp:lastModifiedBy>Lan</cp:lastModifiedBy>
  <dcterms:created xsi:type="dcterms:W3CDTF">2023-03-15T04:46:36Z</dcterms:created>
  <dcterms:modified xsi:type="dcterms:W3CDTF">2024-02-29T08:55:21Z</dcterms:modified>
</cp:coreProperties>
</file>