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mpionx-my.sharepoint.com/personal/corbin_ralph_championx_com/Documents/Desktop/Plant Folders/Cenovus/Christina Lake - Cenovus/Jar Testing/"/>
    </mc:Choice>
  </mc:AlternateContent>
  <xr:revisionPtr revIDLastSave="16" documentId="13_ncr:1_{2EA46868-4912-44C9-B155-DDAA35E96AC3}" xr6:coauthVersionLast="47" xr6:coauthVersionMax="47" xr10:uidLastSave="{E871DD5E-C54F-4628-B5AC-39CA659DE604}"/>
  <bookViews>
    <workbookView xWindow="-120" yWindow="-120" windowWidth="29040" windowHeight="15840" activeTab="2" xr2:uid="{39F68093-F20E-436A-B4D5-63B40997D3CC}"/>
  </bookViews>
  <sheets>
    <sheet name="Blend Ratio" sheetId="2" r:id="rId1"/>
    <sheet name="Procedure" sheetId="4" r:id="rId2"/>
    <sheet name="Jan 2022" sheetId="19" r:id="rId3"/>
  </sheets>
  <definedNames>
    <definedName name="exp" hidden="1">#REF!</definedName>
    <definedName name="NOV" hidden="1">#REF!</definedName>
    <definedName name="ONE" hidden="1">#REF!</definedName>
    <definedName name="two" hidden="1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FORMANCES1R13C2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9" l="1"/>
  <c r="I57" i="19"/>
  <c r="K56" i="19"/>
  <c r="I56" i="19"/>
  <c r="K55" i="19"/>
  <c r="I55" i="19"/>
  <c r="K54" i="19"/>
  <c r="I54" i="19"/>
  <c r="K53" i="19"/>
  <c r="I53" i="19"/>
  <c r="M52" i="19"/>
  <c r="L52" i="19"/>
  <c r="K52" i="19"/>
  <c r="I52" i="19"/>
  <c r="K51" i="19"/>
  <c r="I51" i="19"/>
  <c r="K50" i="19"/>
  <c r="I50" i="19"/>
  <c r="K49" i="19"/>
  <c r="I49" i="19"/>
  <c r="K48" i="19"/>
  <c r="I48" i="19"/>
  <c r="K47" i="19"/>
  <c r="I47" i="19"/>
  <c r="M46" i="19"/>
  <c r="L46" i="19"/>
  <c r="K46" i="19"/>
  <c r="I46" i="19"/>
  <c r="K45" i="19"/>
  <c r="I45" i="19"/>
  <c r="K44" i="19"/>
  <c r="I44" i="19"/>
  <c r="K43" i="19"/>
  <c r="I43" i="19"/>
  <c r="K42" i="19"/>
  <c r="I42" i="19"/>
  <c r="K41" i="19"/>
  <c r="I41" i="19"/>
  <c r="M40" i="19"/>
  <c r="L40" i="19"/>
  <c r="K40" i="19"/>
  <c r="I40" i="19"/>
  <c r="K39" i="19"/>
  <c r="I39" i="19"/>
  <c r="K38" i="19"/>
  <c r="I38" i="19"/>
  <c r="K37" i="19"/>
  <c r="I37" i="19"/>
  <c r="K36" i="19"/>
  <c r="I36" i="19"/>
  <c r="K35" i="19"/>
  <c r="I35" i="19"/>
  <c r="M34" i="19"/>
  <c r="L34" i="19"/>
  <c r="K34" i="19"/>
  <c r="I34" i="19"/>
  <c r="K33" i="19"/>
  <c r="I33" i="19"/>
  <c r="K32" i="19"/>
  <c r="I32" i="19"/>
  <c r="K31" i="19"/>
  <c r="I31" i="19"/>
  <c r="K30" i="19"/>
  <c r="I30" i="19"/>
  <c r="K29" i="19"/>
  <c r="I29" i="19"/>
  <c r="M28" i="19"/>
  <c r="L28" i="19"/>
  <c r="K28" i="19"/>
  <c r="I28" i="19"/>
  <c r="K27" i="19"/>
  <c r="I27" i="19"/>
  <c r="K26" i="19"/>
  <c r="I26" i="19"/>
  <c r="K25" i="19"/>
  <c r="I25" i="19"/>
  <c r="K24" i="19"/>
  <c r="I24" i="19"/>
  <c r="K23" i="19"/>
  <c r="I23" i="19"/>
  <c r="M22" i="19"/>
  <c r="L22" i="19"/>
  <c r="K22" i="19"/>
  <c r="I22" i="19"/>
  <c r="K21" i="19"/>
  <c r="I21" i="19"/>
  <c r="K20" i="19"/>
  <c r="I20" i="19"/>
  <c r="K19" i="19"/>
  <c r="I19" i="19"/>
  <c r="K18" i="19"/>
  <c r="I18" i="19"/>
  <c r="K17" i="19"/>
  <c r="I17" i="19"/>
  <c r="M16" i="19"/>
  <c r="L16" i="19"/>
  <c r="K16" i="19"/>
  <c r="I16" i="19"/>
  <c r="K15" i="19"/>
  <c r="I15" i="19"/>
  <c r="K14" i="19"/>
  <c r="I14" i="19"/>
  <c r="K13" i="19"/>
  <c r="I13" i="19"/>
  <c r="K12" i="19"/>
  <c r="I12" i="19"/>
  <c r="K11" i="19"/>
  <c r="I11" i="19"/>
  <c r="M10" i="19"/>
  <c r="L10" i="19"/>
  <c r="K10" i="19"/>
  <c r="I10" i="19"/>
  <c r="K9" i="19"/>
  <c r="I9" i="19"/>
  <c r="K8" i="19"/>
  <c r="I8" i="19"/>
  <c r="K7" i="19"/>
  <c r="I7" i="19"/>
  <c r="K6" i="19"/>
  <c r="I6" i="19"/>
  <c r="K5" i="19"/>
  <c r="I5" i="19"/>
  <c r="M4" i="19"/>
  <c r="L4" i="19"/>
  <c r="K4" i="19"/>
  <c r="I4" i="19"/>
  <c r="N46" i="19" l="1"/>
  <c r="N40" i="19"/>
  <c r="N34" i="19"/>
  <c r="N28" i="19"/>
  <c r="N22" i="19"/>
  <c r="N16" i="19"/>
  <c r="N4" i="19"/>
  <c r="N10" i="19"/>
  <c r="N52" i="19"/>
  <c r="B9" i="2" l="1"/>
  <c r="D9" i="2"/>
  <c r="G9" i="2"/>
  <c r="E9" i="2"/>
  <c r="F9" i="2" s="1"/>
  <c r="C38" i="2"/>
  <c r="B38" i="2"/>
  <c r="C37" i="2"/>
  <c r="B37" i="2"/>
  <c r="C36" i="2"/>
  <c r="B36" i="2"/>
  <c r="G35" i="2"/>
  <c r="F35" i="2"/>
  <c r="C35" i="2"/>
  <c r="B35" i="2"/>
  <c r="G34" i="2"/>
  <c r="F34" i="2"/>
  <c r="C34" i="2"/>
  <c r="B34" i="2"/>
  <c r="G33" i="2"/>
  <c r="F33" i="2"/>
  <c r="C33" i="2"/>
  <c r="B33" i="2"/>
  <c r="G32" i="2"/>
  <c r="F32" i="2"/>
  <c r="C32" i="2"/>
  <c r="B32" i="2"/>
  <c r="G31" i="2"/>
  <c r="F31" i="2"/>
  <c r="C31" i="2"/>
  <c r="B31" i="2"/>
  <c r="G30" i="2"/>
  <c r="F30" i="2"/>
  <c r="C30" i="2"/>
  <c r="B30" i="2"/>
  <c r="G29" i="2"/>
  <c r="F29" i="2"/>
  <c r="C29" i="2"/>
  <c r="B29" i="2"/>
  <c r="G28" i="2"/>
  <c r="F28" i="2"/>
  <c r="C28" i="2"/>
  <c r="B28" i="2"/>
  <c r="G27" i="2"/>
  <c r="F27" i="2"/>
  <c r="C27" i="2"/>
  <c r="B27" i="2"/>
  <c r="G26" i="2"/>
  <c r="F26" i="2"/>
  <c r="C26" i="2"/>
  <c r="B26" i="2"/>
  <c r="G25" i="2"/>
  <c r="F25" i="2"/>
  <c r="C25" i="2"/>
  <c r="B25" i="2"/>
  <c r="G24" i="2"/>
  <c r="F24" i="2"/>
  <c r="C24" i="2"/>
  <c r="B24" i="2"/>
  <c r="C17" i="2"/>
  <c r="C21" i="2" s="1"/>
  <c r="B17" i="2"/>
  <c r="B21" i="2" s="1"/>
  <c r="C16" i="2"/>
  <c r="C20" i="2" s="1"/>
  <c r="B16" i="2"/>
  <c r="B20" i="2" s="1"/>
  <c r="D2" i="2"/>
  <c r="D8" i="2" s="1"/>
  <c r="E8" i="2" l="1"/>
  <c r="F8" i="2" s="1"/>
  <c r="G8" i="2"/>
  <c r="D3" i="2"/>
  <c r="D4" i="2"/>
  <c r="D5" i="2"/>
  <c r="D6" i="2"/>
  <c r="D7" i="2"/>
  <c r="E4" i="2" l="1"/>
  <c r="F4" i="2" s="1"/>
  <c r="G4" i="2"/>
  <c r="E7" i="2"/>
  <c r="F7" i="2" s="1"/>
  <c r="G7" i="2"/>
  <c r="E3" i="2"/>
  <c r="F3" i="2" s="1"/>
  <c r="G3" i="2"/>
  <c r="E6" i="2"/>
  <c r="F6" i="2" s="1"/>
  <c r="G6" i="2"/>
  <c r="E5" i="2"/>
  <c r="F5" i="2" s="1"/>
  <c r="G5" i="2"/>
</calcChain>
</file>

<file path=xl/sharedStrings.xml><?xml version="1.0" encoding="utf-8"?>
<sst xmlns="http://schemas.openxmlformats.org/spreadsheetml/2006/main" count="109" uniqueCount="50">
  <si>
    <t>Date</t>
  </si>
  <si>
    <t>Procedure</t>
  </si>
  <si>
    <t>Test</t>
  </si>
  <si>
    <t>Jar</t>
  </si>
  <si>
    <t>Floc</t>
  </si>
  <si>
    <t>Dosage (ppm)</t>
  </si>
  <si>
    <t>Coag</t>
  </si>
  <si>
    <t>Coagulant:Flocculant</t>
  </si>
  <si>
    <t>Turbs</t>
  </si>
  <si>
    <t>RANK</t>
  </si>
  <si>
    <t>MAX</t>
  </si>
  <si>
    <t>MIN</t>
  </si>
  <si>
    <t>RANGE</t>
  </si>
  <si>
    <t>Comment</t>
  </si>
  <si>
    <t>blank</t>
  </si>
  <si>
    <t>Plant Baseline</t>
  </si>
  <si>
    <t>Rate</t>
  </si>
  <si>
    <t>% composition</t>
  </si>
  <si>
    <t>Normalized to 1000 mL</t>
  </si>
  <si>
    <t>x7</t>
  </si>
  <si>
    <t>normalize 700 ml</t>
  </si>
  <si>
    <t>WLS Streams</t>
  </si>
  <si>
    <t>outlet</t>
  </si>
  <si>
    <t xml:space="preserve">De-oiled Water </t>
  </si>
  <si>
    <t>HLS Sludge</t>
  </si>
  <si>
    <t xml:space="preserve">Low Pressure BD </t>
  </si>
  <si>
    <t>Make up Water</t>
  </si>
  <si>
    <t>Lime</t>
  </si>
  <si>
    <t>Mag</t>
  </si>
  <si>
    <t>ppm</t>
  </si>
  <si>
    <t>1 mL in 1L</t>
  </si>
  <si>
    <t>1 mL in .7 L</t>
  </si>
  <si>
    <t>required dosage (ppm)</t>
  </si>
  <si>
    <t># mL in 1L</t>
  </si>
  <si>
    <t># mL in 0.7 L</t>
  </si>
  <si>
    <t>2537A</t>
  </si>
  <si>
    <t>7767 settled faster with all coags but 7878 did give a better water quality</t>
  </si>
  <si>
    <t>standard</t>
  </si>
  <si>
    <t>1/20/22</t>
  </si>
  <si>
    <t>visually theres little difference, may settle faster with more coag but not significantly</t>
  </si>
  <si>
    <t>big difference with increasing floc, particle size is much bigger with a good gradient and there is increasingly more FW during the stir period.  Settling is also increase with more floc.  Water clarity still isn't amazing, jars are very hazy.</t>
  </si>
  <si>
    <t>7767 is clearly showing the best particle formation.  7878 shows the worst particle size and settling rate.</t>
  </si>
  <si>
    <t>some difference between the coags but all seemed to have very similar performance with particle size &amp; settling</t>
  </si>
  <si>
    <t>use phase F sludge</t>
  </si>
  <si>
    <t>use phase G sludge</t>
  </si>
  <si>
    <t>7767 still had the best particle size then followed by 8182.  J4 visible FW during stir &amp; settled fastest.  J4 still looked the best in all aspects</t>
  </si>
  <si>
    <t>similar sludge as F. Settling rate J4&gt;J2&gt;J3&gt;J5&gt;J6…very good water quality,  sampled after 1 min settling.  J4 showed best size and settling rate, lots of FW.</t>
  </si>
  <si>
    <t>back to F phase sludge</t>
  </si>
  <si>
    <t>there was an increase in size just with coag addition and with floc there was still a good gradient.  Even during the slow mix there was an increase in FW with the coag increase. Measured turb at 2 min</t>
  </si>
  <si>
    <t>PHASE F JAR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</si>
</sst>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15" fontId="2" fillId="3" borderId="4" xfId="0" applyNumberFormat="1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5" fontId="2" fillId="4" borderId="2" xfId="0" applyNumberFormat="1" applyFont="1" applyFill="1" applyBorder="1" applyAlignment="1">
      <alignment horizontal="center" vertical="center" wrapText="1"/>
    </xf>
    <xf numFmtId="15" fontId="2" fillId="4" borderId="4" xfId="0" applyNumberFormat="1" applyFont="1" applyFill="1" applyBorder="1" applyAlignment="1">
      <alignment horizontal="center" vertical="center" wrapText="1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734949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Composite</a:t>
          </a:r>
          <a:r>
            <a:rPr lang="en-CA" sz="1100" b="1" baseline="0"/>
            <a:t> Procedure</a:t>
          </a:r>
          <a:r>
            <a:rPr lang="en-CA" sz="1100" baseline="0"/>
            <a:t>: prepare composite sample with produced water, sludge, MgO &amp; lime all mixed together.  Fill jars and add coag while stirring at 200 rpm for 60s, add floc &amp; let stir for 30s, reduce to 100 rpm for 2 mins, then let settle for 5 mins before collecting samples. </a:t>
          </a:r>
        </a:p>
        <a:p>
          <a:endParaRPr lang="en-CA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Composite</a:t>
          </a:r>
          <a:r>
            <a:rPr lang="en-CA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minus sludge Procedure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CA" sz="1100" baseline="0"/>
        </a:p>
        <a:p>
          <a:endParaRPr lang="en-CA" sz="1100" baseline="0"/>
        </a:p>
        <a:p>
          <a:r>
            <a:rPr lang="en-CA" sz="1100" b="1" baseline="0"/>
            <a:t>Slurry Procedure:  </a:t>
          </a:r>
        </a:p>
        <a:p>
          <a:endParaRPr lang="en-CA" sz="1100" b="1" baseline="0"/>
        </a:p>
        <a:p>
          <a:r>
            <a:rPr lang="en-CA" sz="1100" b="1" baseline="0"/>
            <a:t>NOTE:</a:t>
          </a:r>
        </a:p>
        <a:p>
          <a:r>
            <a:rPr lang="en-CA" sz="1100" b="1" baseline="0"/>
            <a:t>2490 is CLAR 2537A</a:t>
          </a:r>
        </a:p>
        <a:p>
          <a:r>
            <a:rPr lang="en-CA" sz="1100" b="1" baseline="0"/>
            <a:t>1580 is CLAR17650</a:t>
          </a:r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BAD9-1694-4A28-8D63-E05629EA3E1B}">
  <dimension ref="A1:G38"/>
  <sheetViews>
    <sheetView workbookViewId="0">
      <selection activeCell="B6" sqref="B6"/>
    </sheetView>
  </sheetViews>
  <sheetFormatPr defaultRowHeight="14.4" x14ac:dyDescent="0.3"/>
  <cols>
    <col min="1" max="1" width="21.6640625" bestFit="1" customWidth="1"/>
    <col min="2" max="2" width="9.44140625" bestFit="1" customWidth="1"/>
    <col min="3" max="3" width="11.44140625" bestFit="1" customWidth="1"/>
    <col min="4" max="4" width="14.109375" bestFit="1" customWidth="1"/>
    <col min="5" max="5" width="21.6640625" bestFit="1" customWidth="1"/>
    <col min="7" max="7" width="16.109375" bestFit="1" customWidth="1"/>
  </cols>
  <sheetData>
    <row r="1" spans="1:7" x14ac:dyDescent="0.3">
      <c r="A1" s="3" t="s">
        <v>15</v>
      </c>
      <c r="B1" s="4" t="s">
        <v>16</v>
      </c>
      <c r="C1" s="4"/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3">
      <c r="A2" s="4" t="s">
        <v>21</v>
      </c>
      <c r="B2" s="4"/>
      <c r="C2" s="4" t="s">
        <v>22</v>
      </c>
      <c r="D2" s="4">
        <f>SUM(B3:B8)</f>
        <v>947</v>
      </c>
      <c r="E2" s="4"/>
      <c r="F2" s="4"/>
      <c r="G2" s="4"/>
    </row>
    <row r="3" spans="1:7" x14ac:dyDescent="0.3">
      <c r="A3" s="4" t="s">
        <v>23</v>
      </c>
      <c r="B3" s="4">
        <v>820</v>
      </c>
      <c r="C3" s="4"/>
      <c r="D3" s="5">
        <f>+(B3/D$2)*100</f>
        <v>86.589229144667371</v>
      </c>
      <c r="E3" s="6">
        <f>+(D3*10)</f>
        <v>865.89229144667365</v>
      </c>
      <c r="F3" s="6">
        <f>+(E3*7)</f>
        <v>6061.2460401267153</v>
      </c>
      <c r="G3" s="7">
        <f>+(D3*10*(700/1000))</f>
        <v>606.12460401267151</v>
      </c>
    </row>
    <row r="4" spans="1:7" x14ac:dyDescent="0.3">
      <c r="A4" s="4" t="s">
        <v>24</v>
      </c>
      <c r="B4" s="4">
        <v>75</v>
      </c>
      <c r="C4" s="4"/>
      <c r="D4" s="5">
        <f>+(B4/D$2)*100</f>
        <v>7.9197465681098205</v>
      </c>
      <c r="E4" s="6">
        <f>+(D4*10)</f>
        <v>79.197465681098208</v>
      </c>
      <c r="F4" s="6">
        <f>+(E4*7)</f>
        <v>554.3822597676874</v>
      </c>
      <c r="G4" s="6">
        <f>+(D4*10*(700/1000))</f>
        <v>55.438225976768742</v>
      </c>
    </row>
    <row r="5" spans="1:7" x14ac:dyDescent="0.3">
      <c r="A5" s="4" t="s">
        <v>25</v>
      </c>
      <c r="B5" s="4">
        <v>0</v>
      </c>
      <c r="C5" s="4"/>
      <c r="D5" s="5">
        <f>+(B5/D$2)*100</f>
        <v>0</v>
      </c>
      <c r="E5" s="6">
        <f t="shared" ref="E5:E8" si="0">+(D5*10)</f>
        <v>0</v>
      </c>
      <c r="F5" s="6">
        <f>+(E5*7)</f>
        <v>0</v>
      </c>
      <c r="G5" s="6">
        <f>+(D5*10*(700/1000))</f>
        <v>0</v>
      </c>
    </row>
    <row r="6" spans="1:7" x14ac:dyDescent="0.3">
      <c r="A6" s="4" t="s">
        <v>26</v>
      </c>
      <c r="B6" s="4">
        <v>20</v>
      </c>
      <c r="C6" s="4"/>
      <c r="D6" s="5">
        <f t="shared" ref="D6:D8" si="1">+(B6/D$2)*100</f>
        <v>2.1119324181626187</v>
      </c>
      <c r="E6" s="6">
        <f t="shared" si="0"/>
        <v>21.119324181626187</v>
      </c>
      <c r="F6" s="6">
        <f t="shared" ref="F6:F9" si="2">+(E6*7)</f>
        <v>147.83526927138331</v>
      </c>
      <c r="G6" s="7">
        <f t="shared" ref="G6:G8" si="3">+(D6*10*(700/1000))</f>
        <v>14.783526927138329</v>
      </c>
    </row>
    <row r="7" spans="1:7" x14ac:dyDescent="0.3">
      <c r="A7" s="4" t="s">
        <v>27</v>
      </c>
      <c r="B7" s="4">
        <v>16</v>
      </c>
      <c r="C7" s="4"/>
      <c r="D7" s="5">
        <f t="shared" si="1"/>
        <v>1.6895459345300949</v>
      </c>
      <c r="E7" s="6">
        <f t="shared" si="0"/>
        <v>16.895459345300949</v>
      </c>
      <c r="F7" s="6">
        <f t="shared" si="2"/>
        <v>118.26821541710665</v>
      </c>
      <c r="G7" s="6">
        <f t="shared" si="3"/>
        <v>11.826821541710665</v>
      </c>
    </row>
    <row r="8" spans="1:7" x14ac:dyDescent="0.3">
      <c r="A8" s="4" t="s">
        <v>28</v>
      </c>
      <c r="B8" s="4">
        <v>16</v>
      </c>
      <c r="C8" s="4"/>
      <c r="D8" s="5">
        <f t="shared" si="1"/>
        <v>1.6895459345300949</v>
      </c>
      <c r="E8" s="6">
        <f t="shared" si="0"/>
        <v>16.895459345300949</v>
      </c>
      <c r="F8" s="6">
        <f t="shared" si="2"/>
        <v>118.26821541710665</v>
      </c>
      <c r="G8" s="7">
        <f t="shared" si="3"/>
        <v>11.826821541710665</v>
      </c>
    </row>
    <row r="9" spans="1:7" x14ac:dyDescent="0.3">
      <c r="A9" s="8"/>
      <c r="B9" s="8">
        <f>SUM(B3:B8)</f>
        <v>947</v>
      </c>
      <c r="C9" s="8"/>
      <c r="D9" s="13">
        <f>SUM(D3:D8)</f>
        <v>100</v>
      </c>
      <c r="E9" s="14">
        <f>SUM(E3:E8)</f>
        <v>1000.0000000000001</v>
      </c>
      <c r="F9" s="8">
        <f t="shared" si="2"/>
        <v>7000.0000000000009</v>
      </c>
      <c r="G9" s="15">
        <f>SUM(G3:G8)</f>
        <v>699.99999999999989</v>
      </c>
    </row>
    <row r="10" spans="1:7" x14ac:dyDescent="0.3">
      <c r="A10" s="8"/>
      <c r="B10" s="8"/>
      <c r="C10" s="8"/>
      <c r="D10" s="8"/>
      <c r="E10" s="8"/>
      <c r="F10" s="8"/>
      <c r="G10" s="8"/>
    </row>
    <row r="11" spans="1:7" x14ac:dyDescent="0.3">
      <c r="A11" s="8"/>
      <c r="B11" s="8"/>
      <c r="C11" s="8"/>
      <c r="D11" s="8"/>
      <c r="E11" s="8"/>
      <c r="F11" s="8"/>
      <c r="G11" s="8"/>
    </row>
    <row r="12" spans="1:7" x14ac:dyDescent="0.3">
      <c r="A12" s="8"/>
      <c r="B12" s="8"/>
      <c r="C12" s="8"/>
      <c r="D12" s="8"/>
      <c r="E12" s="8"/>
      <c r="F12" s="8"/>
      <c r="G12" s="8"/>
    </row>
    <row r="13" spans="1:7" x14ac:dyDescent="0.3">
      <c r="A13" s="8"/>
      <c r="B13" s="8"/>
      <c r="C13" s="8"/>
      <c r="D13" s="8"/>
      <c r="E13" s="8"/>
      <c r="F13" s="8"/>
      <c r="G13" s="8"/>
    </row>
    <row r="14" spans="1:7" x14ac:dyDescent="0.3">
      <c r="A14" s="9"/>
      <c r="B14" s="10">
        <v>0.01</v>
      </c>
      <c r="C14" s="11">
        <v>1E-3</v>
      </c>
      <c r="D14" s="8"/>
      <c r="E14" s="8"/>
      <c r="F14" s="8"/>
      <c r="G14" s="8"/>
    </row>
    <row r="15" spans="1:7" x14ac:dyDescent="0.3">
      <c r="A15" s="9" t="s">
        <v>29</v>
      </c>
      <c r="B15" s="12">
        <v>10000</v>
      </c>
      <c r="C15" s="5">
        <v>1000</v>
      </c>
      <c r="D15" s="13"/>
      <c r="E15" s="8"/>
      <c r="F15" s="8"/>
      <c r="G15" s="8"/>
    </row>
    <row r="16" spans="1:7" x14ac:dyDescent="0.3">
      <c r="A16" s="9" t="s">
        <v>30</v>
      </c>
      <c r="B16" s="5">
        <f>+(B15/1000)</f>
        <v>10</v>
      </c>
      <c r="C16" s="5">
        <f>+(C15/1000)</f>
        <v>1</v>
      </c>
      <c r="D16" s="13"/>
      <c r="E16" s="8"/>
      <c r="F16" s="8"/>
      <c r="G16" s="8"/>
    </row>
    <row r="17" spans="1:7" x14ac:dyDescent="0.3">
      <c r="A17" s="9" t="s">
        <v>31</v>
      </c>
      <c r="B17" s="5">
        <f>+(B15/700)</f>
        <v>14.285714285714286</v>
      </c>
      <c r="C17" s="5">
        <f>+(C15/700)</f>
        <v>1.4285714285714286</v>
      </c>
      <c r="D17" s="13"/>
      <c r="E17" s="8"/>
      <c r="F17" s="8"/>
      <c r="G17" s="8"/>
    </row>
    <row r="18" spans="1:7" x14ac:dyDescent="0.3">
      <c r="A18" s="9"/>
      <c r="B18" s="4"/>
      <c r="C18" s="5"/>
      <c r="D18" s="13"/>
      <c r="E18" s="8"/>
      <c r="F18" s="8"/>
      <c r="G18" s="8"/>
    </row>
    <row r="19" spans="1:7" x14ac:dyDescent="0.3">
      <c r="A19" s="9" t="s">
        <v>32</v>
      </c>
      <c r="B19" s="4">
        <v>80</v>
      </c>
      <c r="C19" s="7">
        <v>8</v>
      </c>
      <c r="D19" s="13"/>
      <c r="E19" s="8"/>
      <c r="F19" s="8"/>
      <c r="G19" s="8"/>
    </row>
    <row r="20" spans="1:7" x14ac:dyDescent="0.3">
      <c r="A20" s="9" t="s">
        <v>33</v>
      </c>
      <c r="B20" s="4">
        <f>+(B19/B16)</f>
        <v>8</v>
      </c>
      <c r="C20" s="7">
        <f>+(C19/C16)</f>
        <v>8</v>
      </c>
      <c r="D20" s="13"/>
      <c r="E20" s="8"/>
      <c r="F20" s="8"/>
      <c r="G20" s="8"/>
    </row>
    <row r="21" spans="1:7" x14ac:dyDescent="0.3">
      <c r="A21" s="9" t="s">
        <v>34</v>
      </c>
      <c r="B21" s="4">
        <f>+(B19/B17)</f>
        <v>5.6</v>
      </c>
      <c r="C21" s="6">
        <f>+(C19/C17)</f>
        <v>5.6</v>
      </c>
      <c r="D21" s="8"/>
      <c r="E21" s="8"/>
      <c r="F21" s="8"/>
      <c r="G21" s="8"/>
    </row>
    <row r="22" spans="1:7" x14ac:dyDescent="0.3">
      <c r="A22" s="8"/>
      <c r="B22" s="8"/>
      <c r="C22" s="8"/>
      <c r="D22" s="8"/>
      <c r="E22" s="8"/>
      <c r="F22" s="8"/>
      <c r="G22" s="8"/>
    </row>
    <row r="23" spans="1:7" x14ac:dyDescent="0.3">
      <c r="A23" s="9" t="s">
        <v>32</v>
      </c>
      <c r="B23" s="9" t="s">
        <v>33</v>
      </c>
      <c r="C23" s="9" t="s">
        <v>34</v>
      </c>
      <c r="D23" s="8"/>
      <c r="E23" s="9" t="s">
        <v>32</v>
      </c>
      <c r="F23" s="9" t="s">
        <v>33</v>
      </c>
      <c r="G23" s="9" t="s">
        <v>34</v>
      </c>
    </row>
    <row r="24" spans="1:7" x14ac:dyDescent="0.3">
      <c r="A24" s="4">
        <v>10</v>
      </c>
      <c r="B24" s="4">
        <f>+(A24/10)</f>
        <v>1</v>
      </c>
      <c r="C24" s="5">
        <f>+(A24/14.29)</f>
        <v>0.69979006298110569</v>
      </c>
      <c r="D24" s="8"/>
      <c r="E24" s="4">
        <v>1</v>
      </c>
      <c r="F24" s="4">
        <f>+(E24/1)</f>
        <v>1</v>
      </c>
      <c r="G24" s="5">
        <f>+(E24/1.429)</f>
        <v>0.69979006298110569</v>
      </c>
    </row>
    <row r="25" spans="1:7" x14ac:dyDescent="0.3">
      <c r="A25" s="7">
        <v>20</v>
      </c>
      <c r="B25" s="4">
        <f t="shared" ref="B25:B38" si="4">+(A25/10)</f>
        <v>2</v>
      </c>
      <c r="C25" s="5">
        <f t="shared" ref="C25:C35" si="5">+(A25/14.29)</f>
        <v>1.3995801259622114</v>
      </c>
      <c r="D25" s="8"/>
      <c r="E25" s="7">
        <v>2</v>
      </c>
      <c r="F25" s="4">
        <f t="shared" ref="F25:F35" si="6">+(E25/1)</f>
        <v>2</v>
      </c>
      <c r="G25" s="5">
        <f t="shared" ref="G25:G35" si="7">+(E25/1.429)</f>
        <v>1.3995801259622114</v>
      </c>
    </row>
    <row r="26" spans="1:7" x14ac:dyDescent="0.3">
      <c r="A26" s="4">
        <v>30</v>
      </c>
      <c r="B26" s="4">
        <f t="shared" si="4"/>
        <v>3</v>
      </c>
      <c r="C26" s="5">
        <f t="shared" si="5"/>
        <v>2.099370188943317</v>
      </c>
      <c r="D26" s="8"/>
      <c r="E26" s="4">
        <v>3</v>
      </c>
      <c r="F26" s="4">
        <f t="shared" si="6"/>
        <v>3</v>
      </c>
      <c r="G26" s="5">
        <f t="shared" si="7"/>
        <v>2.099370188943317</v>
      </c>
    </row>
    <row r="27" spans="1:7" x14ac:dyDescent="0.3">
      <c r="A27" s="4">
        <v>40</v>
      </c>
      <c r="B27" s="4">
        <f t="shared" si="4"/>
        <v>4</v>
      </c>
      <c r="C27" s="5">
        <f t="shared" si="5"/>
        <v>2.7991602519244227</v>
      </c>
      <c r="D27" s="8"/>
      <c r="E27" s="4">
        <v>4</v>
      </c>
      <c r="F27" s="4">
        <f t="shared" si="6"/>
        <v>4</v>
      </c>
      <c r="G27" s="5">
        <f t="shared" si="7"/>
        <v>2.7991602519244227</v>
      </c>
    </row>
    <row r="28" spans="1:7" x14ac:dyDescent="0.3">
      <c r="A28" s="4">
        <v>50</v>
      </c>
      <c r="B28" s="4">
        <f t="shared" si="4"/>
        <v>5</v>
      </c>
      <c r="C28" s="5">
        <f t="shared" si="5"/>
        <v>3.4989503149055285</v>
      </c>
      <c r="D28" s="8"/>
      <c r="E28" s="4">
        <v>5</v>
      </c>
      <c r="F28" s="4">
        <f t="shared" si="6"/>
        <v>5</v>
      </c>
      <c r="G28" s="5">
        <f t="shared" si="7"/>
        <v>3.4989503149055281</v>
      </c>
    </row>
    <row r="29" spans="1:7" x14ac:dyDescent="0.3">
      <c r="A29" s="4">
        <v>60</v>
      </c>
      <c r="B29" s="4">
        <f t="shared" si="4"/>
        <v>6</v>
      </c>
      <c r="C29" s="5">
        <f t="shared" si="5"/>
        <v>4.1987403778866339</v>
      </c>
      <c r="D29" s="8"/>
      <c r="E29" s="4">
        <v>6</v>
      </c>
      <c r="F29" s="4">
        <f t="shared" si="6"/>
        <v>6</v>
      </c>
      <c r="G29" s="5">
        <f t="shared" si="7"/>
        <v>4.1987403778866339</v>
      </c>
    </row>
    <row r="30" spans="1:7" x14ac:dyDescent="0.3">
      <c r="A30" s="4">
        <v>70</v>
      </c>
      <c r="B30" s="4">
        <f t="shared" si="4"/>
        <v>7</v>
      </c>
      <c r="C30" s="5">
        <f t="shared" si="5"/>
        <v>4.8985304408677397</v>
      </c>
      <c r="D30" s="8"/>
      <c r="E30" s="4">
        <v>7</v>
      </c>
      <c r="F30" s="4">
        <f t="shared" si="6"/>
        <v>7</v>
      </c>
      <c r="G30" s="5">
        <f t="shared" si="7"/>
        <v>4.8985304408677397</v>
      </c>
    </row>
    <row r="31" spans="1:7" x14ac:dyDescent="0.3">
      <c r="A31" s="4">
        <v>80</v>
      </c>
      <c r="B31" s="4">
        <f t="shared" si="4"/>
        <v>8</v>
      </c>
      <c r="C31" s="5">
        <f t="shared" si="5"/>
        <v>5.5983205038488455</v>
      </c>
      <c r="D31" s="8"/>
      <c r="E31" s="4">
        <v>8</v>
      </c>
      <c r="F31" s="4">
        <f t="shared" si="6"/>
        <v>8</v>
      </c>
      <c r="G31" s="5">
        <f t="shared" si="7"/>
        <v>5.5983205038488455</v>
      </c>
    </row>
    <row r="32" spans="1:7" x14ac:dyDescent="0.3">
      <c r="A32" s="4">
        <v>90</v>
      </c>
      <c r="B32" s="4">
        <f t="shared" si="4"/>
        <v>9</v>
      </c>
      <c r="C32" s="5">
        <f t="shared" si="5"/>
        <v>6.2981105668299513</v>
      </c>
      <c r="D32" s="8"/>
      <c r="E32" s="4">
        <v>9</v>
      </c>
      <c r="F32" s="4">
        <f t="shared" si="6"/>
        <v>9</v>
      </c>
      <c r="G32" s="5">
        <f t="shared" si="7"/>
        <v>6.2981105668299504</v>
      </c>
    </row>
    <row r="33" spans="1:7" x14ac:dyDescent="0.3">
      <c r="A33" s="4">
        <v>100</v>
      </c>
      <c r="B33" s="4">
        <f t="shared" si="4"/>
        <v>10</v>
      </c>
      <c r="C33" s="5">
        <f t="shared" si="5"/>
        <v>6.9979006298110571</v>
      </c>
      <c r="D33" s="8"/>
      <c r="E33" s="4">
        <v>10</v>
      </c>
      <c r="F33" s="4">
        <f t="shared" si="6"/>
        <v>10</v>
      </c>
      <c r="G33" s="5">
        <f t="shared" si="7"/>
        <v>6.9979006298110562</v>
      </c>
    </row>
    <row r="34" spans="1:7" x14ac:dyDescent="0.3">
      <c r="A34" s="4">
        <v>110</v>
      </c>
      <c r="B34" s="4">
        <f t="shared" si="4"/>
        <v>11</v>
      </c>
      <c r="C34" s="5">
        <f t="shared" si="5"/>
        <v>7.6976906927921629</v>
      </c>
      <c r="D34" s="8"/>
      <c r="E34" s="4">
        <v>11</v>
      </c>
      <c r="F34" s="4">
        <f t="shared" si="6"/>
        <v>11</v>
      </c>
      <c r="G34" s="5">
        <f t="shared" si="7"/>
        <v>7.697690692792162</v>
      </c>
    </row>
    <row r="35" spans="1:7" x14ac:dyDescent="0.3">
      <c r="A35" s="4">
        <v>120</v>
      </c>
      <c r="B35" s="4">
        <f t="shared" si="4"/>
        <v>12</v>
      </c>
      <c r="C35" s="5">
        <f t="shared" si="5"/>
        <v>8.3974807557732678</v>
      </c>
      <c r="D35" s="8"/>
      <c r="E35" s="4">
        <v>12</v>
      </c>
      <c r="F35" s="4">
        <f t="shared" si="6"/>
        <v>12</v>
      </c>
      <c r="G35" s="5">
        <f t="shared" si="7"/>
        <v>8.3974807557732678</v>
      </c>
    </row>
    <row r="36" spans="1:7" x14ac:dyDescent="0.3">
      <c r="A36" s="4">
        <v>130</v>
      </c>
      <c r="B36" s="4">
        <f t="shared" si="4"/>
        <v>13</v>
      </c>
      <c r="C36" s="5">
        <f>+(A36/14.29)</f>
        <v>9.0972708187543745</v>
      </c>
      <c r="D36" s="8"/>
      <c r="E36" s="8"/>
      <c r="F36" s="8"/>
      <c r="G36" s="8"/>
    </row>
    <row r="37" spans="1:7" x14ac:dyDescent="0.3">
      <c r="A37" s="4">
        <v>140</v>
      </c>
      <c r="B37" s="4">
        <f t="shared" si="4"/>
        <v>14</v>
      </c>
      <c r="C37" s="5">
        <f>+(A37/14.29)</f>
        <v>9.7970608817354794</v>
      </c>
      <c r="D37" s="8"/>
      <c r="E37" s="8"/>
      <c r="F37" s="8"/>
      <c r="G37" s="8"/>
    </row>
    <row r="38" spans="1:7" x14ac:dyDescent="0.3">
      <c r="A38" s="4">
        <v>150</v>
      </c>
      <c r="B38" s="4">
        <f t="shared" si="4"/>
        <v>15</v>
      </c>
      <c r="C38" s="5">
        <f>+(A38/14.29)</f>
        <v>10.496850944716586</v>
      </c>
      <c r="D38" s="8"/>
      <c r="E38" s="8"/>
      <c r="F38" s="8"/>
      <c r="G3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37FE-F2B1-4B9B-8461-A892F5933D0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0045-FC21-412B-9DFB-C817F3FC418B}">
  <dimension ref="A1:O57"/>
  <sheetViews>
    <sheetView tabSelected="1" zoomScaleNormal="100" workbookViewId="0">
      <pane ySplit="3" topLeftCell="A4" activePane="bottomLeft" state="frozen"/>
      <selection pane="bottomLeft" activeCell="A4" sqref="A4:A9"/>
    </sheetView>
  </sheetViews>
  <sheetFormatPr defaultRowHeight="14.4" x14ac:dyDescent="0.3"/>
  <cols>
    <col min="9" max="9" width="21.109375" bestFit="1" customWidth="1"/>
    <col min="15" max="15" width="27.6640625" customWidth="1"/>
  </cols>
  <sheetData>
    <row r="1" spans="1:15" x14ac:dyDescent="0.3">
      <c r="A1" s="16" t="s">
        <v>49</v>
      </c>
      <c r="B1" s="16"/>
      <c r="C1" s="16"/>
    </row>
    <row r="2" spans="1:15" x14ac:dyDescent="0.3">
      <c r="A2" s="29" t="s">
        <v>0</v>
      </c>
      <c r="B2" s="30" t="s">
        <v>1</v>
      </c>
      <c r="C2" s="29" t="s">
        <v>2</v>
      </c>
      <c r="D2" s="29" t="s">
        <v>3</v>
      </c>
      <c r="E2" s="29" t="s">
        <v>4</v>
      </c>
      <c r="F2" s="17" t="s">
        <v>5</v>
      </c>
      <c r="G2" s="17" t="s">
        <v>6</v>
      </c>
      <c r="H2" s="17" t="s">
        <v>5</v>
      </c>
      <c r="I2" s="29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</row>
    <row r="3" spans="1:15" x14ac:dyDescent="0.3">
      <c r="A3" s="29"/>
      <c r="B3" s="31"/>
      <c r="C3" s="29"/>
      <c r="D3" s="29"/>
      <c r="E3" s="29"/>
      <c r="F3" s="17"/>
      <c r="G3" s="17"/>
      <c r="H3" s="17"/>
      <c r="I3" s="29"/>
      <c r="J3" s="17"/>
      <c r="K3" s="17"/>
      <c r="L3" s="17"/>
      <c r="M3" s="17"/>
      <c r="N3" s="17"/>
      <c r="O3" s="17"/>
    </row>
    <row r="4" spans="1:15" x14ac:dyDescent="0.3">
      <c r="A4" s="18" t="s">
        <v>38</v>
      </c>
      <c r="B4" s="21" t="s">
        <v>37</v>
      </c>
      <c r="C4" s="24">
        <v>1</v>
      </c>
      <c r="D4" s="1">
        <v>1</v>
      </c>
      <c r="E4" s="1" t="s">
        <v>14</v>
      </c>
      <c r="F4" s="1"/>
      <c r="G4" s="1" t="s">
        <v>14</v>
      </c>
      <c r="H4" s="1"/>
      <c r="I4" s="1" t="str">
        <f t="shared" ref="I4:I57" si="0">H4&amp;" ppm:"&amp;G4&amp;"   "&amp;F4&amp;" ppm:"&amp;E4</f>
        <v xml:space="preserve"> ppm:blank    ppm:blank</v>
      </c>
      <c r="J4" s="1">
        <v>999</v>
      </c>
      <c r="K4" s="1">
        <f>RANK(J4,J4:J9,1)</f>
        <v>6</v>
      </c>
      <c r="L4" s="25">
        <f>MAX(J4:J9)</f>
        <v>999</v>
      </c>
      <c r="M4" s="25">
        <f>MIN(J4:J9)</f>
        <v>99.3</v>
      </c>
      <c r="N4" s="24">
        <f t="shared" ref="N4" si="1">+(L4-M4)</f>
        <v>899.7</v>
      </c>
      <c r="O4" s="26" t="s">
        <v>36</v>
      </c>
    </row>
    <row r="5" spans="1:15" x14ac:dyDescent="0.3">
      <c r="A5" s="19"/>
      <c r="B5" s="22"/>
      <c r="C5" s="24"/>
      <c r="D5" s="1">
        <v>2</v>
      </c>
      <c r="E5" s="1">
        <v>7767</v>
      </c>
      <c r="F5" s="1">
        <v>0.5</v>
      </c>
      <c r="G5" s="1" t="s">
        <v>35</v>
      </c>
      <c r="H5" s="1">
        <v>10</v>
      </c>
      <c r="I5" s="1" t="str">
        <f t="shared" si="0"/>
        <v>10 ppm:2537A   0.5 ppm:7767</v>
      </c>
      <c r="J5" s="1">
        <v>613</v>
      </c>
      <c r="K5" s="1">
        <f>RANK(J5,J4:J9,1)</f>
        <v>4</v>
      </c>
      <c r="L5" s="25"/>
      <c r="M5" s="25"/>
      <c r="N5" s="24"/>
      <c r="O5" s="27"/>
    </row>
    <row r="6" spans="1:15" x14ac:dyDescent="0.3">
      <c r="A6" s="19"/>
      <c r="B6" s="22"/>
      <c r="C6" s="24"/>
      <c r="D6" s="1">
        <v>3</v>
      </c>
      <c r="E6" s="1">
        <v>7767</v>
      </c>
      <c r="F6" s="1">
        <v>0.5</v>
      </c>
      <c r="G6" s="1">
        <v>2495</v>
      </c>
      <c r="H6" s="1">
        <v>10</v>
      </c>
      <c r="I6" s="1" t="str">
        <f t="shared" si="0"/>
        <v>10 ppm:2495   0.5 ppm:7767</v>
      </c>
      <c r="J6" s="1">
        <v>195</v>
      </c>
      <c r="K6" s="1">
        <f>RANK(J6,J4:J9,1)</f>
        <v>2</v>
      </c>
      <c r="L6" s="25"/>
      <c r="M6" s="25"/>
      <c r="N6" s="24"/>
      <c r="O6" s="27"/>
    </row>
    <row r="7" spans="1:15" x14ac:dyDescent="0.3">
      <c r="A7" s="19"/>
      <c r="B7" s="22"/>
      <c r="C7" s="24"/>
      <c r="D7" s="1">
        <v>4</v>
      </c>
      <c r="E7" s="1">
        <v>7767</v>
      </c>
      <c r="F7" s="1">
        <v>0.5</v>
      </c>
      <c r="G7" s="1">
        <v>1580</v>
      </c>
      <c r="H7" s="1">
        <v>10</v>
      </c>
      <c r="I7" s="1" t="str">
        <f t="shared" si="0"/>
        <v>10 ppm:1580   0.5 ppm:7767</v>
      </c>
      <c r="J7" s="1">
        <v>700</v>
      </c>
      <c r="K7" s="1">
        <f>RANK(J7,J4:J9,1)</f>
        <v>5</v>
      </c>
      <c r="L7" s="25"/>
      <c r="M7" s="25"/>
      <c r="N7" s="24"/>
      <c r="O7" s="27"/>
    </row>
    <row r="8" spans="1:15" x14ac:dyDescent="0.3">
      <c r="A8" s="19"/>
      <c r="B8" s="22"/>
      <c r="C8" s="24"/>
      <c r="D8" s="1">
        <v>5</v>
      </c>
      <c r="E8" s="1">
        <v>7878</v>
      </c>
      <c r="F8" s="1">
        <v>0.5</v>
      </c>
      <c r="G8" s="1" t="s">
        <v>35</v>
      </c>
      <c r="H8" s="1">
        <v>10</v>
      </c>
      <c r="I8" s="1" t="str">
        <f t="shared" si="0"/>
        <v>10 ppm:2537A   0.5 ppm:7878</v>
      </c>
      <c r="J8" s="1">
        <v>344</v>
      </c>
      <c r="K8" s="1">
        <f>RANK(J8,J4:J9,1)</f>
        <v>3</v>
      </c>
      <c r="L8" s="25"/>
      <c r="M8" s="25"/>
      <c r="N8" s="24"/>
      <c r="O8" s="27"/>
    </row>
    <row r="9" spans="1:15" x14ac:dyDescent="0.3">
      <c r="A9" s="20"/>
      <c r="B9" s="23"/>
      <c r="C9" s="24"/>
      <c r="D9" s="1">
        <v>6</v>
      </c>
      <c r="E9" s="1">
        <v>7878</v>
      </c>
      <c r="F9" s="1">
        <v>0.5</v>
      </c>
      <c r="G9" s="1">
        <v>2495</v>
      </c>
      <c r="H9" s="1">
        <v>10</v>
      </c>
      <c r="I9" s="1" t="str">
        <f t="shared" si="0"/>
        <v>10 ppm:2495   0.5 ppm:7878</v>
      </c>
      <c r="J9" s="1">
        <v>99.3</v>
      </c>
      <c r="K9" s="1">
        <f>RANK(J9,J4:J9,1)</f>
        <v>1</v>
      </c>
      <c r="L9" s="25"/>
      <c r="M9" s="25"/>
      <c r="N9" s="24"/>
      <c r="O9" s="28"/>
    </row>
    <row r="10" spans="1:15" x14ac:dyDescent="0.3">
      <c r="A10" s="35" t="s">
        <v>38</v>
      </c>
      <c r="B10" s="37" t="s">
        <v>37</v>
      </c>
      <c r="C10" s="36">
        <v>2</v>
      </c>
      <c r="D10" s="2">
        <v>1</v>
      </c>
      <c r="E10" s="2" t="s">
        <v>14</v>
      </c>
      <c r="F10" s="2"/>
      <c r="G10" s="2" t="s">
        <v>14</v>
      </c>
      <c r="H10" s="2"/>
      <c r="I10" s="2" t="str">
        <f t="shared" si="0"/>
        <v xml:space="preserve"> ppm:blank    ppm:blank</v>
      </c>
      <c r="J10" s="2">
        <v>915</v>
      </c>
      <c r="K10" s="2">
        <f>RANK(J10,J10:J15,1)</f>
        <v>6</v>
      </c>
      <c r="L10" s="40">
        <f>MAX(J10:J15)</f>
        <v>915</v>
      </c>
      <c r="M10" s="40">
        <f>MIN(J10:J15)</f>
        <v>249</v>
      </c>
      <c r="N10" s="36">
        <f t="shared" ref="N10" si="2">+(L10-M10)</f>
        <v>666</v>
      </c>
      <c r="O10" s="32" t="s">
        <v>39</v>
      </c>
    </row>
    <row r="11" spans="1:15" x14ac:dyDescent="0.3">
      <c r="A11" s="36"/>
      <c r="B11" s="38"/>
      <c r="C11" s="36"/>
      <c r="D11" s="2">
        <v>2</v>
      </c>
      <c r="E11" s="2">
        <v>7767</v>
      </c>
      <c r="F11" s="2">
        <v>0.5</v>
      </c>
      <c r="G11" s="2" t="s">
        <v>35</v>
      </c>
      <c r="H11" s="2">
        <v>5</v>
      </c>
      <c r="I11" s="2" t="str">
        <f t="shared" si="0"/>
        <v>5 ppm:2537A   0.5 ppm:7767</v>
      </c>
      <c r="J11" s="2">
        <v>662</v>
      </c>
      <c r="K11" s="2">
        <f>RANK(J11,J10:J15,1)</f>
        <v>5</v>
      </c>
      <c r="L11" s="40"/>
      <c r="M11" s="40"/>
      <c r="N11" s="36"/>
      <c r="O11" s="33"/>
    </row>
    <row r="12" spans="1:15" x14ac:dyDescent="0.3">
      <c r="A12" s="36"/>
      <c r="B12" s="38"/>
      <c r="C12" s="36"/>
      <c r="D12" s="2">
        <v>3</v>
      </c>
      <c r="E12" s="2">
        <v>7767</v>
      </c>
      <c r="F12" s="2">
        <v>0.5</v>
      </c>
      <c r="G12" s="2" t="s">
        <v>35</v>
      </c>
      <c r="H12" s="2">
        <v>10</v>
      </c>
      <c r="I12" s="2" t="str">
        <f t="shared" si="0"/>
        <v>10 ppm:2537A   0.5 ppm:7767</v>
      </c>
      <c r="J12" s="2">
        <v>487</v>
      </c>
      <c r="K12" s="2">
        <f>RANK(J12,J10:J15,1)</f>
        <v>4</v>
      </c>
      <c r="L12" s="40"/>
      <c r="M12" s="40"/>
      <c r="N12" s="36"/>
      <c r="O12" s="33"/>
    </row>
    <row r="13" spans="1:15" x14ac:dyDescent="0.3">
      <c r="A13" s="36"/>
      <c r="B13" s="38"/>
      <c r="C13" s="36"/>
      <c r="D13" s="2">
        <v>4</v>
      </c>
      <c r="E13" s="2">
        <v>7767</v>
      </c>
      <c r="F13" s="2">
        <v>0.5</v>
      </c>
      <c r="G13" s="2" t="s">
        <v>35</v>
      </c>
      <c r="H13" s="2">
        <v>15</v>
      </c>
      <c r="I13" s="2" t="str">
        <f t="shared" si="0"/>
        <v>15 ppm:2537A   0.5 ppm:7767</v>
      </c>
      <c r="J13" s="2">
        <v>375</v>
      </c>
      <c r="K13" s="2">
        <f>RANK(J13,J10:J15,1)</f>
        <v>3</v>
      </c>
      <c r="L13" s="40"/>
      <c r="M13" s="40"/>
      <c r="N13" s="36"/>
      <c r="O13" s="33"/>
    </row>
    <row r="14" spans="1:15" x14ac:dyDescent="0.3">
      <c r="A14" s="36"/>
      <c r="B14" s="38"/>
      <c r="C14" s="36"/>
      <c r="D14" s="2">
        <v>5</v>
      </c>
      <c r="E14" s="2">
        <v>7767</v>
      </c>
      <c r="F14" s="2">
        <v>0.5</v>
      </c>
      <c r="G14" s="2" t="s">
        <v>35</v>
      </c>
      <c r="H14" s="2">
        <v>20</v>
      </c>
      <c r="I14" s="2" t="str">
        <f t="shared" si="0"/>
        <v>20 ppm:2537A   0.5 ppm:7767</v>
      </c>
      <c r="J14" s="2">
        <v>273</v>
      </c>
      <c r="K14" s="2">
        <f>RANK(J14,J10:J15,1)</f>
        <v>2</v>
      </c>
      <c r="L14" s="40"/>
      <c r="M14" s="40"/>
      <c r="N14" s="36"/>
      <c r="O14" s="33"/>
    </row>
    <row r="15" spans="1:15" x14ac:dyDescent="0.3">
      <c r="A15" s="36"/>
      <c r="B15" s="39"/>
      <c r="C15" s="36"/>
      <c r="D15" s="2">
        <v>6</v>
      </c>
      <c r="E15" s="2">
        <v>7767</v>
      </c>
      <c r="F15" s="2">
        <v>0.5</v>
      </c>
      <c r="G15" s="2" t="s">
        <v>35</v>
      </c>
      <c r="H15" s="2">
        <v>25</v>
      </c>
      <c r="I15" s="2" t="str">
        <f t="shared" si="0"/>
        <v>25 ppm:2537A   0.5 ppm:7767</v>
      </c>
      <c r="J15" s="2">
        <v>249</v>
      </c>
      <c r="K15" s="2">
        <f>RANK(J15,J10:J15,1)</f>
        <v>1</v>
      </c>
      <c r="L15" s="40"/>
      <c r="M15" s="40"/>
      <c r="N15" s="36"/>
      <c r="O15" s="34"/>
    </row>
    <row r="16" spans="1:15" x14ac:dyDescent="0.3">
      <c r="A16" s="18" t="s">
        <v>38</v>
      </c>
      <c r="B16" s="21"/>
      <c r="C16" s="24">
        <v>3</v>
      </c>
      <c r="D16" s="1">
        <v>1</v>
      </c>
      <c r="E16" s="1" t="s">
        <v>14</v>
      </c>
      <c r="F16" s="1"/>
      <c r="G16" s="1" t="s">
        <v>14</v>
      </c>
      <c r="H16" s="1"/>
      <c r="I16" s="1" t="str">
        <f t="shared" si="0"/>
        <v xml:space="preserve"> ppm:blank    ppm:blank</v>
      </c>
      <c r="J16" s="1">
        <v>999</v>
      </c>
      <c r="K16" s="1">
        <f>RANK(J16,J16:J21,1)</f>
        <v>6</v>
      </c>
      <c r="L16" s="25">
        <f>MAX(J16:J21)</f>
        <v>999</v>
      </c>
      <c r="M16" s="25">
        <f>MIN(J16:J21)</f>
        <v>245</v>
      </c>
      <c r="N16" s="24">
        <f t="shared" ref="N16" si="3">+(L16-M16)</f>
        <v>754</v>
      </c>
      <c r="O16" s="26" t="s">
        <v>40</v>
      </c>
    </row>
    <row r="17" spans="1:15" x14ac:dyDescent="0.3">
      <c r="A17" s="19"/>
      <c r="B17" s="22"/>
      <c r="C17" s="24"/>
      <c r="D17" s="1">
        <v>2</v>
      </c>
      <c r="E17" s="1">
        <v>7767</v>
      </c>
      <c r="F17" s="1">
        <v>0.5</v>
      </c>
      <c r="G17" s="1" t="s">
        <v>35</v>
      </c>
      <c r="H17" s="1">
        <v>5</v>
      </c>
      <c r="I17" s="1" t="str">
        <f t="shared" si="0"/>
        <v>5 ppm:2537A   0.5 ppm:7767</v>
      </c>
      <c r="J17" s="1">
        <v>691</v>
      </c>
      <c r="K17" s="1">
        <f>RANK(J17,J16:J21,1)</f>
        <v>5</v>
      </c>
      <c r="L17" s="25"/>
      <c r="M17" s="25"/>
      <c r="N17" s="24"/>
      <c r="O17" s="27"/>
    </row>
    <row r="18" spans="1:15" x14ac:dyDescent="0.3">
      <c r="A18" s="19"/>
      <c r="B18" s="22"/>
      <c r="C18" s="24"/>
      <c r="D18" s="1">
        <v>3</v>
      </c>
      <c r="E18" s="1">
        <v>7767</v>
      </c>
      <c r="F18" s="1">
        <v>1</v>
      </c>
      <c r="G18" s="1" t="s">
        <v>35</v>
      </c>
      <c r="H18" s="1">
        <v>5</v>
      </c>
      <c r="I18" s="1" t="str">
        <f t="shared" si="0"/>
        <v>5 ppm:2537A   1 ppm:7767</v>
      </c>
      <c r="J18" s="1">
        <v>451</v>
      </c>
      <c r="K18" s="1">
        <f>RANK(J18,J16:J21,1)</f>
        <v>4</v>
      </c>
      <c r="L18" s="25"/>
      <c r="M18" s="25"/>
      <c r="N18" s="24"/>
      <c r="O18" s="27"/>
    </row>
    <row r="19" spans="1:15" x14ac:dyDescent="0.3">
      <c r="A19" s="19"/>
      <c r="B19" s="22"/>
      <c r="C19" s="24"/>
      <c r="D19" s="1">
        <v>4</v>
      </c>
      <c r="E19" s="1">
        <v>7767</v>
      </c>
      <c r="F19" s="1">
        <v>1.5</v>
      </c>
      <c r="G19" s="1" t="s">
        <v>35</v>
      </c>
      <c r="H19" s="1">
        <v>5</v>
      </c>
      <c r="I19" s="1" t="str">
        <f t="shared" si="0"/>
        <v>5 ppm:2537A   1.5 ppm:7767</v>
      </c>
      <c r="J19" s="1">
        <v>310</v>
      </c>
      <c r="K19" s="1">
        <f>RANK(J19,J16:J21,1)</f>
        <v>3</v>
      </c>
      <c r="L19" s="25"/>
      <c r="M19" s="25"/>
      <c r="N19" s="24"/>
      <c r="O19" s="27"/>
    </row>
    <row r="20" spans="1:15" x14ac:dyDescent="0.3">
      <c r="A20" s="19"/>
      <c r="B20" s="22"/>
      <c r="C20" s="24"/>
      <c r="D20" s="1">
        <v>5</v>
      </c>
      <c r="E20" s="1">
        <v>7767</v>
      </c>
      <c r="F20" s="1">
        <v>2</v>
      </c>
      <c r="G20" s="1" t="s">
        <v>35</v>
      </c>
      <c r="H20" s="1">
        <v>5</v>
      </c>
      <c r="I20" s="1" t="str">
        <f t="shared" si="0"/>
        <v>5 ppm:2537A   2 ppm:7767</v>
      </c>
      <c r="J20" s="1">
        <v>303</v>
      </c>
      <c r="K20" s="1">
        <f>RANK(J20,J16:J21,1)</f>
        <v>2</v>
      </c>
      <c r="L20" s="25"/>
      <c r="M20" s="25"/>
      <c r="N20" s="24"/>
      <c r="O20" s="27"/>
    </row>
    <row r="21" spans="1:15" x14ac:dyDescent="0.3">
      <c r="A21" s="20"/>
      <c r="B21" s="23"/>
      <c r="C21" s="24"/>
      <c r="D21" s="1">
        <v>6</v>
      </c>
      <c r="E21" s="1">
        <v>7767</v>
      </c>
      <c r="F21" s="1">
        <v>2.5</v>
      </c>
      <c r="G21" s="1" t="s">
        <v>35</v>
      </c>
      <c r="H21" s="1">
        <v>5</v>
      </c>
      <c r="I21" s="1" t="str">
        <f t="shared" si="0"/>
        <v>5 ppm:2537A   2.5 ppm:7767</v>
      </c>
      <c r="J21" s="1">
        <v>245</v>
      </c>
      <c r="K21" s="1">
        <f>RANK(J21,J16:J21,1)</f>
        <v>1</v>
      </c>
      <c r="L21" s="25"/>
      <c r="M21" s="25"/>
      <c r="N21" s="24"/>
      <c r="O21" s="28"/>
    </row>
    <row r="22" spans="1:15" x14ac:dyDescent="0.3">
      <c r="A22" s="35" t="s">
        <v>38</v>
      </c>
      <c r="B22" s="37"/>
      <c r="C22" s="36">
        <v>4</v>
      </c>
      <c r="D22" s="2">
        <v>1</v>
      </c>
      <c r="E22" s="2" t="s">
        <v>14</v>
      </c>
      <c r="F22" s="2"/>
      <c r="G22" s="2" t="s">
        <v>14</v>
      </c>
      <c r="H22" s="2"/>
      <c r="I22" s="2" t="str">
        <f t="shared" si="0"/>
        <v xml:space="preserve"> ppm:blank    ppm:blank</v>
      </c>
      <c r="J22" s="2">
        <v>999</v>
      </c>
      <c r="K22" s="2">
        <f>RANK(J22,J22:J27,1)</f>
        <v>6</v>
      </c>
      <c r="L22" s="40">
        <f>MAX(J22:J27)</f>
        <v>999</v>
      </c>
      <c r="M22" s="40">
        <f>MIN(J22:J27)</f>
        <v>96.7</v>
      </c>
      <c r="N22" s="36">
        <f t="shared" ref="N22" si="4">+(L22-M22)</f>
        <v>902.3</v>
      </c>
      <c r="O22" s="32"/>
    </row>
    <row r="23" spans="1:15" x14ac:dyDescent="0.3">
      <c r="A23" s="36"/>
      <c r="B23" s="38"/>
      <c r="C23" s="36"/>
      <c r="D23" s="2">
        <v>2</v>
      </c>
      <c r="E23" s="2">
        <v>7767</v>
      </c>
      <c r="F23" s="2">
        <v>0.5</v>
      </c>
      <c r="G23" s="2" t="s">
        <v>35</v>
      </c>
      <c r="H23" s="2">
        <v>20</v>
      </c>
      <c r="I23" s="2" t="str">
        <f t="shared" si="0"/>
        <v>20 ppm:2537A   0.5 ppm:7767</v>
      </c>
      <c r="J23" s="2">
        <v>430</v>
      </c>
      <c r="K23" s="2">
        <f>RANK(J23,J22:J27,1)</f>
        <v>5</v>
      </c>
      <c r="L23" s="40"/>
      <c r="M23" s="40"/>
      <c r="N23" s="36"/>
      <c r="O23" s="33"/>
    </row>
    <row r="24" spans="1:15" x14ac:dyDescent="0.3">
      <c r="A24" s="36"/>
      <c r="B24" s="38"/>
      <c r="C24" s="36"/>
      <c r="D24" s="2">
        <v>3</v>
      </c>
      <c r="E24" s="2">
        <v>7767</v>
      </c>
      <c r="F24" s="2">
        <v>1</v>
      </c>
      <c r="G24" s="2" t="s">
        <v>35</v>
      </c>
      <c r="H24" s="2">
        <v>20</v>
      </c>
      <c r="I24" s="2" t="str">
        <f t="shared" si="0"/>
        <v>20 ppm:2537A   1 ppm:7767</v>
      </c>
      <c r="J24" s="2">
        <v>242</v>
      </c>
      <c r="K24" s="2">
        <f>RANK(J24,J22:J27,1)</f>
        <v>4</v>
      </c>
      <c r="L24" s="40"/>
      <c r="M24" s="40"/>
      <c r="N24" s="36"/>
      <c r="O24" s="33"/>
    </row>
    <row r="25" spans="1:15" x14ac:dyDescent="0.3">
      <c r="A25" s="36"/>
      <c r="B25" s="38"/>
      <c r="C25" s="36"/>
      <c r="D25" s="2">
        <v>4</v>
      </c>
      <c r="E25" s="2">
        <v>7767</v>
      </c>
      <c r="F25" s="2">
        <v>1.5</v>
      </c>
      <c r="G25" s="2" t="s">
        <v>35</v>
      </c>
      <c r="H25" s="2">
        <v>20</v>
      </c>
      <c r="I25" s="2" t="str">
        <f t="shared" si="0"/>
        <v>20 ppm:2537A   1.5 ppm:7767</v>
      </c>
      <c r="J25" s="2">
        <v>146</v>
      </c>
      <c r="K25" s="2">
        <f>RANK(J25,J22:J27,1)</f>
        <v>3</v>
      </c>
      <c r="L25" s="40"/>
      <c r="M25" s="40"/>
      <c r="N25" s="36"/>
      <c r="O25" s="33"/>
    </row>
    <row r="26" spans="1:15" x14ac:dyDescent="0.3">
      <c r="A26" s="36"/>
      <c r="B26" s="38"/>
      <c r="C26" s="36"/>
      <c r="D26" s="2">
        <v>5</v>
      </c>
      <c r="E26" s="2">
        <v>7767</v>
      </c>
      <c r="F26" s="2">
        <v>2</v>
      </c>
      <c r="G26" s="2" t="s">
        <v>35</v>
      </c>
      <c r="H26" s="2">
        <v>20</v>
      </c>
      <c r="I26" s="2" t="str">
        <f t="shared" si="0"/>
        <v>20 ppm:2537A   2 ppm:7767</v>
      </c>
      <c r="J26" s="2">
        <v>130</v>
      </c>
      <c r="K26" s="2">
        <f>RANK(J26,J22:J27,1)</f>
        <v>2</v>
      </c>
      <c r="L26" s="40"/>
      <c r="M26" s="40"/>
      <c r="N26" s="36"/>
      <c r="O26" s="33"/>
    </row>
    <row r="27" spans="1:15" x14ac:dyDescent="0.3">
      <c r="A27" s="36"/>
      <c r="B27" s="39"/>
      <c r="C27" s="36"/>
      <c r="D27" s="2">
        <v>6</v>
      </c>
      <c r="E27" s="2">
        <v>7767</v>
      </c>
      <c r="F27" s="2">
        <v>2.5</v>
      </c>
      <c r="G27" s="2" t="s">
        <v>35</v>
      </c>
      <c r="H27" s="2">
        <v>20</v>
      </c>
      <c r="I27" s="2" t="str">
        <f t="shared" si="0"/>
        <v>20 ppm:2537A   2.5 ppm:7767</v>
      </c>
      <c r="J27" s="2">
        <v>96.7</v>
      </c>
      <c r="K27" s="2">
        <f>RANK(J27,J22:J27,1)</f>
        <v>1</v>
      </c>
      <c r="L27" s="40"/>
      <c r="M27" s="40"/>
      <c r="N27" s="36"/>
      <c r="O27" s="34"/>
    </row>
    <row r="28" spans="1:15" x14ac:dyDescent="0.3">
      <c r="A28" s="18" t="s">
        <v>38</v>
      </c>
      <c r="B28" s="21"/>
      <c r="C28" s="24">
        <v>5</v>
      </c>
      <c r="D28" s="1">
        <v>1</v>
      </c>
      <c r="E28" s="1">
        <v>7767</v>
      </c>
      <c r="F28" s="1">
        <v>1</v>
      </c>
      <c r="G28" s="1" t="s">
        <v>35</v>
      </c>
      <c r="H28" s="1">
        <v>20</v>
      </c>
      <c r="I28" s="1" t="str">
        <f t="shared" si="0"/>
        <v>20 ppm:2537A   1 ppm:7767</v>
      </c>
      <c r="J28" s="1">
        <v>170</v>
      </c>
      <c r="K28" s="1">
        <f>RANK(J28,J28:J33,1)</f>
        <v>2</v>
      </c>
      <c r="L28" s="25">
        <f>MAX(J28:J33)</f>
        <v>464</v>
      </c>
      <c r="M28" s="25">
        <f>MIN(J28:J33)</f>
        <v>122</v>
      </c>
      <c r="N28" s="24">
        <f t="shared" ref="N28" si="5">+(L28-M28)</f>
        <v>342</v>
      </c>
      <c r="O28" s="26" t="s">
        <v>41</v>
      </c>
    </row>
    <row r="29" spans="1:15" x14ac:dyDescent="0.3">
      <c r="A29" s="19"/>
      <c r="B29" s="22"/>
      <c r="C29" s="24"/>
      <c r="D29" s="1">
        <v>2</v>
      </c>
      <c r="E29" s="1">
        <v>7878</v>
      </c>
      <c r="F29" s="1">
        <v>1</v>
      </c>
      <c r="G29" s="1" t="s">
        <v>35</v>
      </c>
      <c r="H29" s="1">
        <v>20</v>
      </c>
      <c r="I29" s="1" t="str">
        <f t="shared" si="0"/>
        <v>20 ppm:2537A   1 ppm:7878</v>
      </c>
      <c r="J29" s="1">
        <v>280</v>
      </c>
      <c r="K29" s="1">
        <f>RANK(J29,J28:J33,1)</f>
        <v>3</v>
      </c>
      <c r="L29" s="25"/>
      <c r="M29" s="25"/>
      <c r="N29" s="24"/>
      <c r="O29" s="27"/>
    </row>
    <row r="30" spans="1:15" x14ac:dyDescent="0.3">
      <c r="A30" s="19"/>
      <c r="B30" s="22"/>
      <c r="C30" s="24"/>
      <c r="D30" s="1">
        <v>3</v>
      </c>
      <c r="E30" s="1">
        <v>8181</v>
      </c>
      <c r="F30" s="1">
        <v>1</v>
      </c>
      <c r="G30" s="1" t="s">
        <v>35</v>
      </c>
      <c r="H30" s="1">
        <v>20</v>
      </c>
      <c r="I30" s="1" t="str">
        <f t="shared" si="0"/>
        <v>20 ppm:2537A   1 ppm:8181</v>
      </c>
      <c r="J30" s="1">
        <v>122</v>
      </c>
      <c r="K30" s="1">
        <f>RANK(J30,J28:J33,1)</f>
        <v>1</v>
      </c>
      <c r="L30" s="25"/>
      <c r="M30" s="25"/>
      <c r="N30" s="24"/>
      <c r="O30" s="27"/>
    </row>
    <row r="31" spans="1:15" x14ac:dyDescent="0.3">
      <c r="A31" s="19"/>
      <c r="B31" s="22"/>
      <c r="C31" s="24"/>
      <c r="D31" s="1">
        <v>4</v>
      </c>
      <c r="E31" s="1">
        <v>7767</v>
      </c>
      <c r="F31" s="1">
        <v>1</v>
      </c>
      <c r="G31" s="1">
        <v>8105</v>
      </c>
      <c r="H31" s="1">
        <v>20</v>
      </c>
      <c r="I31" s="1" t="str">
        <f t="shared" si="0"/>
        <v>20 ppm:8105   1 ppm:7767</v>
      </c>
      <c r="J31" s="1">
        <v>356</v>
      </c>
      <c r="K31" s="1">
        <f>RANK(J31,J28:J33,1)</f>
        <v>4</v>
      </c>
      <c r="L31" s="25"/>
      <c r="M31" s="25"/>
      <c r="N31" s="24"/>
      <c r="O31" s="27"/>
    </row>
    <row r="32" spans="1:15" x14ac:dyDescent="0.3">
      <c r="A32" s="19"/>
      <c r="B32" s="22"/>
      <c r="C32" s="24"/>
      <c r="D32" s="1">
        <v>5</v>
      </c>
      <c r="E32" s="1">
        <v>7878</v>
      </c>
      <c r="F32" s="1">
        <v>1</v>
      </c>
      <c r="G32" s="1">
        <v>8105</v>
      </c>
      <c r="H32" s="1">
        <v>20</v>
      </c>
      <c r="I32" s="1" t="str">
        <f t="shared" si="0"/>
        <v>20 ppm:8105   1 ppm:7878</v>
      </c>
      <c r="J32" s="1">
        <v>464</v>
      </c>
      <c r="K32" s="1">
        <f>RANK(J32,J28:J33,1)</f>
        <v>6</v>
      </c>
      <c r="L32" s="25"/>
      <c r="M32" s="25"/>
      <c r="N32" s="24"/>
      <c r="O32" s="27"/>
    </row>
    <row r="33" spans="1:15" x14ac:dyDescent="0.3">
      <c r="A33" s="20"/>
      <c r="B33" s="23"/>
      <c r="C33" s="24"/>
      <c r="D33" s="1">
        <v>6</v>
      </c>
      <c r="E33" s="1">
        <v>8181</v>
      </c>
      <c r="F33" s="1">
        <v>1</v>
      </c>
      <c r="G33" s="1">
        <v>8105</v>
      </c>
      <c r="H33" s="1">
        <v>20</v>
      </c>
      <c r="I33" s="1" t="str">
        <f t="shared" si="0"/>
        <v>20 ppm:8105   1 ppm:8181</v>
      </c>
      <c r="J33" s="1">
        <v>386</v>
      </c>
      <c r="K33" s="1">
        <f>RANK(J33,J28:J33,1)</f>
        <v>5</v>
      </c>
      <c r="L33" s="25"/>
      <c r="M33" s="25"/>
      <c r="N33" s="24"/>
      <c r="O33" s="28"/>
    </row>
    <row r="34" spans="1:15" x14ac:dyDescent="0.3">
      <c r="A34" s="35" t="s">
        <v>38</v>
      </c>
      <c r="B34" s="37"/>
      <c r="C34" s="36">
        <v>6</v>
      </c>
      <c r="D34" s="2">
        <v>1</v>
      </c>
      <c r="E34" s="2">
        <v>7767</v>
      </c>
      <c r="F34" s="2">
        <v>1</v>
      </c>
      <c r="G34" s="2" t="s">
        <v>35</v>
      </c>
      <c r="H34" s="2">
        <v>20</v>
      </c>
      <c r="I34" s="2" t="str">
        <f t="shared" si="0"/>
        <v>20 ppm:2537A   1 ppm:7767</v>
      </c>
      <c r="J34" s="2">
        <v>119</v>
      </c>
      <c r="K34" s="2">
        <f>RANK(J34,J34:J39,1)</f>
        <v>5</v>
      </c>
      <c r="L34" s="40">
        <f>MAX(J34:J39)</f>
        <v>208</v>
      </c>
      <c r="M34" s="40">
        <f>MIN(J34:J39)</f>
        <v>28.4</v>
      </c>
      <c r="N34" s="36">
        <f t="shared" ref="N34" si="6">+(L34-M34)</f>
        <v>179.6</v>
      </c>
      <c r="O34" s="32" t="s">
        <v>42</v>
      </c>
    </row>
    <row r="35" spans="1:15" x14ac:dyDescent="0.3">
      <c r="A35" s="36"/>
      <c r="B35" s="38"/>
      <c r="C35" s="36"/>
      <c r="D35" s="2">
        <v>2</v>
      </c>
      <c r="E35" s="2">
        <v>7767</v>
      </c>
      <c r="F35" s="2">
        <v>1</v>
      </c>
      <c r="G35" s="2">
        <v>2490</v>
      </c>
      <c r="H35" s="2">
        <v>20</v>
      </c>
      <c r="I35" s="2" t="str">
        <f t="shared" si="0"/>
        <v>20 ppm:2490   1 ppm:7767</v>
      </c>
      <c r="J35" s="2">
        <v>37.700000000000003</v>
      </c>
      <c r="K35" s="2">
        <f>RANK(J35,J34:J39,1)</f>
        <v>2</v>
      </c>
      <c r="L35" s="40"/>
      <c r="M35" s="40"/>
      <c r="N35" s="36"/>
      <c r="O35" s="33"/>
    </row>
    <row r="36" spans="1:15" x14ac:dyDescent="0.3">
      <c r="A36" s="36"/>
      <c r="B36" s="38"/>
      <c r="C36" s="36"/>
      <c r="D36" s="2">
        <v>3</v>
      </c>
      <c r="E36" s="2">
        <v>7767</v>
      </c>
      <c r="F36" s="2">
        <v>1</v>
      </c>
      <c r="G36" s="2">
        <v>2495</v>
      </c>
      <c r="H36" s="2">
        <v>20</v>
      </c>
      <c r="I36" s="2" t="str">
        <f t="shared" si="0"/>
        <v>20 ppm:2495   1 ppm:7767</v>
      </c>
      <c r="J36" s="2">
        <v>28.4</v>
      </c>
      <c r="K36" s="2">
        <f>RANK(J36,J34:J39,1)</f>
        <v>1</v>
      </c>
      <c r="L36" s="40"/>
      <c r="M36" s="40"/>
      <c r="N36" s="36"/>
      <c r="O36" s="33"/>
    </row>
    <row r="37" spans="1:15" x14ac:dyDescent="0.3">
      <c r="A37" s="36"/>
      <c r="B37" s="38"/>
      <c r="C37" s="36"/>
      <c r="D37" s="2">
        <v>4</v>
      </c>
      <c r="E37" s="2">
        <v>7767</v>
      </c>
      <c r="F37" s="2">
        <v>1</v>
      </c>
      <c r="G37" s="2">
        <v>8190</v>
      </c>
      <c r="H37" s="2">
        <v>20</v>
      </c>
      <c r="I37" s="2" t="str">
        <f t="shared" si="0"/>
        <v>20 ppm:8190   1 ppm:7767</v>
      </c>
      <c r="J37" s="2">
        <v>208</v>
      </c>
      <c r="K37" s="2">
        <f>RANK(J37,J34:J39,1)</f>
        <v>6</v>
      </c>
      <c r="L37" s="40"/>
      <c r="M37" s="40"/>
      <c r="N37" s="36"/>
      <c r="O37" s="33"/>
    </row>
    <row r="38" spans="1:15" x14ac:dyDescent="0.3">
      <c r="A38" s="36"/>
      <c r="B38" s="38"/>
      <c r="C38" s="36"/>
      <c r="D38" s="2">
        <v>5</v>
      </c>
      <c r="E38" s="2">
        <v>7767</v>
      </c>
      <c r="F38" s="2">
        <v>1</v>
      </c>
      <c r="G38" s="2">
        <v>8105</v>
      </c>
      <c r="H38" s="2">
        <v>20</v>
      </c>
      <c r="I38" s="2" t="str">
        <f t="shared" si="0"/>
        <v>20 ppm:8105   1 ppm:7767</v>
      </c>
      <c r="J38" s="2">
        <v>113</v>
      </c>
      <c r="K38" s="2">
        <f>RANK(J38,J34:J39,1)</f>
        <v>4</v>
      </c>
      <c r="L38" s="40"/>
      <c r="M38" s="40"/>
      <c r="N38" s="36"/>
      <c r="O38" s="33"/>
    </row>
    <row r="39" spans="1:15" x14ac:dyDescent="0.3">
      <c r="A39" s="36"/>
      <c r="B39" s="39"/>
      <c r="C39" s="36"/>
      <c r="D39" s="2">
        <v>6</v>
      </c>
      <c r="E39" s="2">
        <v>7767</v>
      </c>
      <c r="F39" s="2">
        <v>1</v>
      </c>
      <c r="G39" s="2">
        <v>1580</v>
      </c>
      <c r="H39" s="2">
        <v>20</v>
      </c>
      <c r="I39" s="2" t="str">
        <f t="shared" si="0"/>
        <v>20 ppm:1580   1 ppm:7767</v>
      </c>
      <c r="J39" s="2">
        <v>110</v>
      </c>
      <c r="K39" s="2">
        <f>RANK(J39,J34:J39,1)</f>
        <v>3</v>
      </c>
      <c r="L39" s="40"/>
      <c r="M39" s="40"/>
      <c r="N39" s="36"/>
      <c r="O39" s="34"/>
    </row>
    <row r="40" spans="1:15" x14ac:dyDescent="0.3">
      <c r="A40" s="41"/>
      <c r="B40" s="21" t="s">
        <v>43</v>
      </c>
      <c r="C40" s="24">
        <v>7</v>
      </c>
      <c r="D40" s="1">
        <v>1</v>
      </c>
      <c r="E40" s="1" t="s">
        <v>14</v>
      </c>
      <c r="F40" s="1">
        <v>0</v>
      </c>
      <c r="G40" s="1" t="s">
        <v>14</v>
      </c>
      <c r="H40" s="1">
        <v>0</v>
      </c>
      <c r="I40" s="1" t="str">
        <f t="shared" si="0"/>
        <v>0 ppm:blank   0 ppm:blank</v>
      </c>
      <c r="J40" s="1">
        <v>999</v>
      </c>
      <c r="K40" s="1">
        <f>RANK(J40,J40:J45,1)</f>
        <v>6</v>
      </c>
      <c r="L40" s="25">
        <f>MAX(J40:J45)</f>
        <v>999</v>
      </c>
      <c r="M40" s="25">
        <f>MIN(J40:J45)</f>
        <v>42.6</v>
      </c>
      <c r="N40" s="24">
        <f t="shared" ref="N40" si="7">+(L40-M40)</f>
        <v>956.4</v>
      </c>
      <c r="O40" s="26" t="s">
        <v>45</v>
      </c>
    </row>
    <row r="41" spans="1:15" x14ac:dyDescent="0.3">
      <c r="A41" s="24"/>
      <c r="B41" s="22"/>
      <c r="C41" s="24"/>
      <c r="D41" s="1">
        <v>2</v>
      </c>
      <c r="E41" s="1">
        <v>2531</v>
      </c>
      <c r="F41" s="1">
        <v>1</v>
      </c>
      <c r="G41" s="1">
        <v>1252</v>
      </c>
      <c r="H41" s="1">
        <v>20</v>
      </c>
      <c r="I41" s="1" t="str">
        <f t="shared" si="0"/>
        <v>20 ppm:1252   1 ppm:2531</v>
      </c>
      <c r="J41" s="1">
        <v>119</v>
      </c>
      <c r="K41" s="1">
        <f>RANK(J41,J40:J45,1)</f>
        <v>4</v>
      </c>
      <c r="L41" s="25"/>
      <c r="M41" s="25"/>
      <c r="N41" s="24"/>
      <c r="O41" s="27"/>
    </row>
    <row r="42" spans="1:15" x14ac:dyDescent="0.3">
      <c r="A42" s="24"/>
      <c r="B42" s="22"/>
      <c r="C42" s="24"/>
      <c r="D42" s="1">
        <v>3</v>
      </c>
      <c r="E42" s="1">
        <v>2531</v>
      </c>
      <c r="F42" s="1">
        <v>1</v>
      </c>
      <c r="G42" s="1" t="s">
        <v>35</v>
      </c>
      <c r="H42" s="1">
        <v>20</v>
      </c>
      <c r="I42" s="1" t="str">
        <f t="shared" si="0"/>
        <v>20 ppm:2537A   1 ppm:2531</v>
      </c>
      <c r="J42" s="1">
        <v>42.6</v>
      </c>
      <c r="K42" s="1">
        <f>RANK(J42,J40:J45,1)</f>
        <v>1</v>
      </c>
      <c r="L42" s="25"/>
      <c r="M42" s="25"/>
      <c r="N42" s="24"/>
      <c r="O42" s="27"/>
    </row>
    <row r="43" spans="1:15" x14ac:dyDescent="0.3">
      <c r="A43" s="24"/>
      <c r="B43" s="22"/>
      <c r="C43" s="24"/>
      <c r="D43" s="1">
        <v>4</v>
      </c>
      <c r="E43" s="1">
        <v>7767</v>
      </c>
      <c r="F43" s="1">
        <v>1</v>
      </c>
      <c r="G43" s="1" t="s">
        <v>35</v>
      </c>
      <c r="H43" s="1">
        <v>20</v>
      </c>
      <c r="I43" s="1" t="str">
        <f t="shared" si="0"/>
        <v>20 ppm:2537A   1 ppm:7767</v>
      </c>
      <c r="J43" s="1">
        <v>52.3</v>
      </c>
      <c r="K43" s="1">
        <f>RANK(J43,J40:J45,1)</f>
        <v>2</v>
      </c>
      <c r="L43" s="25"/>
      <c r="M43" s="25"/>
      <c r="N43" s="24"/>
      <c r="O43" s="27"/>
    </row>
    <row r="44" spans="1:15" x14ac:dyDescent="0.3">
      <c r="A44" s="24"/>
      <c r="B44" s="22"/>
      <c r="C44" s="24"/>
      <c r="D44" s="1">
        <v>5</v>
      </c>
      <c r="E44" s="1">
        <v>61610</v>
      </c>
      <c r="F44" s="1">
        <v>1</v>
      </c>
      <c r="G44" s="1" t="s">
        <v>35</v>
      </c>
      <c r="H44" s="1">
        <v>20</v>
      </c>
      <c r="I44" s="1" t="str">
        <f t="shared" si="0"/>
        <v>20 ppm:2537A   1 ppm:61610</v>
      </c>
      <c r="J44" s="1">
        <v>59</v>
      </c>
      <c r="K44" s="1">
        <f>RANK(J44,J40:J45,1)</f>
        <v>3</v>
      </c>
      <c r="L44" s="25"/>
      <c r="M44" s="25"/>
      <c r="N44" s="24"/>
      <c r="O44" s="27"/>
    </row>
    <row r="45" spans="1:15" x14ac:dyDescent="0.3">
      <c r="A45" s="24"/>
      <c r="B45" s="23"/>
      <c r="C45" s="24"/>
      <c r="D45" s="1">
        <v>6</v>
      </c>
      <c r="E45" s="1">
        <v>8182</v>
      </c>
      <c r="F45" s="1">
        <v>1</v>
      </c>
      <c r="G45" s="1" t="s">
        <v>35</v>
      </c>
      <c r="H45" s="1">
        <v>20</v>
      </c>
      <c r="I45" s="1" t="str">
        <f t="shared" si="0"/>
        <v>20 ppm:2537A   1 ppm:8182</v>
      </c>
      <c r="J45" s="1">
        <v>292</v>
      </c>
      <c r="K45" s="1">
        <f>RANK(J45,J40:J45,1)</f>
        <v>5</v>
      </c>
      <c r="L45" s="25"/>
      <c r="M45" s="25"/>
      <c r="N45" s="24"/>
      <c r="O45" s="28"/>
    </row>
    <row r="46" spans="1:15" x14ac:dyDescent="0.3">
      <c r="A46" s="35"/>
      <c r="B46" s="32" t="s">
        <v>44</v>
      </c>
      <c r="C46" s="36">
        <v>8</v>
      </c>
      <c r="D46" s="2">
        <v>1</v>
      </c>
      <c r="E46" s="2" t="s">
        <v>14</v>
      </c>
      <c r="F46" s="2">
        <v>0</v>
      </c>
      <c r="G46" s="2" t="s">
        <v>14</v>
      </c>
      <c r="H46" s="2">
        <v>0</v>
      </c>
      <c r="I46" s="2" t="str">
        <f t="shared" si="0"/>
        <v>0 ppm:blank   0 ppm:blank</v>
      </c>
      <c r="J46" s="2">
        <v>400</v>
      </c>
      <c r="K46" s="2">
        <f>RANK(J46,J46:J51,1)</f>
        <v>6</v>
      </c>
      <c r="L46" s="32">
        <f>MAX(J46:J51)</f>
        <v>400</v>
      </c>
      <c r="M46" s="32">
        <f>MIN(J46:J51)</f>
        <v>5.81</v>
      </c>
      <c r="N46" s="32">
        <f t="shared" ref="N46" si="8">+(L46-M46)</f>
        <v>394.19</v>
      </c>
      <c r="O46" s="32" t="s">
        <v>46</v>
      </c>
    </row>
    <row r="47" spans="1:15" x14ac:dyDescent="0.3">
      <c r="A47" s="36"/>
      <c r="B47" s="33"/>
      <c r="C47" s="36"/>
      <c r="D47" s="2">
        <v>2</v>
      </c>
      <c r="E47" s="2">
        <v>2531</v>
      </c>
      <c r="F47" s="2">
        <v>1</v>
      </c>
      <c r="G47" s="2">
        <v>1252</v>
      </c>
      <c r="H47" s="2">
        <v>20</v>
      </c>
      <c r="I47" s="2" t="str">
        <f t="shared" si="0"/>
        <v>20 ppm:1252   1 ppm:2531</v>
      </c>
      <c r="J47" s="2">
        <v>20.100000000000001</v>
      </c>
      <c r="K47" s="2">
        <f>RANK(J47,J46:J51,1)</f>
        <v>3</v>
      </c>
      <c r="L47" s="33"/>
      <c r="M47" s="33"/>
      <c r="N47" s="33"/>
      <c r="O47" s="33"/>
    </row>
    <row r="48" spans="1:15" x14ac:dyDescent="0.3">
      <c r="A48" s="36"/>
      <c r="B48" s="33"/>
      <c r="C48" s="36"/>
      <c r="D48" s="2">
        <v>3</v>
      </c>
      <c r="E48" s="2">
        <v>2531</v>
      </c>
      <c r="F48" s="2">
        <v>1</v>
      </c>
      <c r="G48" s="2" t="s">
        <v>35</v>
      </c>
      <c r="H48" s="2">
        <v>20</v>
      </c>
      <c r="I48" s="2" t="str">
        <f t="shared" si="0"/>
        <v>20 ppm:2537A   1 ppm:2531</v>
      </c>
      <c r="J48" s="2">
        <v>12.4</v>
      </c>
      <c r="K48" s="2">
        <f>RANK(J48,J46:J51,1)</f>
        <v>2</v>
      </c>
      <c r="L48" s="33"/>
      <c r="M48" s="33"/>
      <c r="N48" s="33"/>
      <c r="O48" s="33"/>
    </row>
    <row r="49" spans="1:15" x14ac:dyDescent="0.3">
      <c r="A49" s="36"/>
      <c r="B49" s="33"/>
      <c r="C49" s="36"/>
      <c r="D49" s="2">
        <v>4</v>
      </c>
      <c r="E49" s="2">
        <v>7767</v>
      </c>
      <c r="F49" s="2">
        <v>1</v>
      </c>
      <c r="G49" s="2" t="s">
        <v>35</v>
      </c>
      <c r="H49" s="2">
        <v>20</v>
      </c>
      <c r="I49" s="2" t="str">
        <f t="shared" si="0"/>
        <v>20 ppm:2537A   1 ppm:7767</v>
      </c>
      <c r="J49" s="2">
        <v>5.81</v>
      </c>
      <c r="K49" s="2">
        <f>RANK(J49,J46:J51,1)</f>
        <v>1</v>
      </c>
      <c r="L49" s="33"/>
      <c r="M49" s="33"/>
      <c r="N49" s="33"/>
      <c r="O49" s="33"/>
    </row>
    <row r="50" spans="1:15" x14ac:dyDescent="0.3">
      <c r="A50" s="36"/>
      <c r="B50" s="33"/>
      <c r="C50" s="36"/>
      <c r="D50" s="2">
        <v>5</v>
      </c>
      <c r="E50" s="2">
        <v>61610</v>
      </c>
      <c r="F50" s="2">
        <v>1</v>
      </c>
      <c r="G50" s="2" t="s">
        <v>35</v>
      </c>
      <c r="H50" s="2">
        <v>20</v>
      </c>
      <c r="I50" s="2" t="str">
        <f t="shared" si="0"/>
        <v>20 ppm:2537A   1 ppm:61610</v>
      </c>
      <c r="J50" s="2">
        <v>35.200000000000003</v>
      </c>
      <c r="K50" s="2">
        <f>RANK(J50,J46:J51,1)</f>
        <v>4</v>
      </c>
      <c r="L50" s="33"/>
      <c r="M50" s="33"/>
      <c r="N50" s="33"/>
      <c r="O50" s="33"/>
    </row>
    <row r="51" spans="1:15" x14ac:dyDescent="0.3">
      <c r="A51" s="36"/>
      <c r="B51" s="34"/>
      <c r="C51" s="36"/>
      <c r="D51" s="2">
        <v>6</v>
      </c>
      <c r="E51" s="2">
        <v>8182</v>
      </c>
      <c r="F51" s="2">
        <v>1</v>
      </c>
      <c r="G51" s="2" t="s">
        <v>35</v>
      </c>
      <c r="H51" s="2">
        <v>20</v>
      </c>
      <c r="I51" s="2" t="str">
        <f t="shared" si="0"/>
        <v>20 ppm:2537A   1 ppm:8182</v>
      </c>
      <c r="J51" s="2">
        <v>43.1</v>
      </c>
      <c r="K51" s="2">
        <f>RANK(J51,J46:J51,1)</f>
        <v>5</v>
      </c>
      <c r="L51" s="34"/>
      <c r="M51" s="34"/>
      <c r="N51" s="34"/>
      <c r="O51" s="34"/>
    </row>
    <row r="52" spans="1:15" x14ac:dyDescent="0.3">
      <c r="A52" s="41"/>
      <c r="B52" s="26" t="s">
        <v>47</v>
      </c>
      <c r="C52" s="24">
        <v>9</v>
      </c>
      <c r="D52" s="1">
        <v>1</v>
      </c>
      <c r="E52" s="1" t="s">
        <v>14</v>
      </c>
      <c r="F52" s="1">
        <v>0</v>
      </c>
      <c r="G52" s="1" t="s">
        <v>14</v>
      </c>
      <c r="H52" s="1">
        <v>0</v>
      </c>
      <c r="I52" s="1" t="str">
        <f t="shared" si="0"/>
        <v>0 ppm:blank   0 ppm:blank</v>
      </c>
      <c r="J52" s="1">
        <v>999</v>
      </c>
      <c r="K52" s="1">
        <f>RANK(J52,J52:J57,1)</f>
        <v>6</v>
      </c>
      <c r="L52" s="25">
        <f>MAX(J52:J57)</f>
        <v>999</v>
      </c>
      <c r="M52" s="25">
        <f>MIN(J52:J57)</f>
        <v>7.33</v>
      </c>
      <c r="N52" s="24">
        <f t="shared" ref="N52" si="9">+(L52-M52)</f>
        <v>991.67</v>
      </c>
      <c r="O52" s="26" t="s">
        <v>48</v>
      </c>
    </row>
    <row r="53" spans="1:15" x14ac:dyDescent="0.3">
      <c r="A53" s="24"/>
      <c r="B53" s="27"/>
      <c r="C53" s="24"/>
      <c r="D53" s="1">
        <v>2</v>
      </c>
      <c r="E53" s="1">
        <v>7767</v>
      </c>
      <c r="F53" s="1">
        <v>1</v>
      </c>
      <c r="G53" s="1" t="s">
        <v>35</v>
      </c>
      <c r="H53" s="1">
        <v>20</v>
      </c>
      <c r="I53" s="1" t="str">
        <f t="shared" si="0"/>
        <v>20 ppm:2537A   1 ppm:7767</v>
      </c>
      <c r="J53" s="1">
        <v>59</v>
      </c>
      <c r="K53" s="1">
        <f>RANK(J53,J52:J57,1)</f>
        <v>5</v>
      </c>
      <c r="L53" s="25"/>
      <c r="M53" s="25"/>
      <c r="N53" s="24"/>
      <c r="O53" s="27"/>
    </row>
    <row r="54" spans="1:15" x14ac:dyDescent="0.3">
      <c r="A54" s="24"/>
      <c r="B54" s="27"/>
      <c r="C54" s="24"/>
      <c r="D54" s="1">
        <v>3</v>
      </c>
      <c r="E54" s="1">
        <v>7767</v>
      </c>
      <c r="F54" s="1">
        <v>1</v>
      </c>
      <c r="G54" s="1" t="s">
        <v>35</v>
      </c>
      <c r="H54" s="1">
        <v>25</v>
      </c>
      <c r="I54" s="1" t="str">
        <f t="shared" si="0"/>
        <v>25 ppm:2537A   1 ppm:7767</v>
      </c>
      <c r="J54" s="1">
        <v>48</v>
      </c>
      <c r="K54" s="1">
        <f>RANK(J54,J52:J57,1)</f>
        <v>4</v>
      </c>
      <c r="L54" s="25"/>
      <c r="M54" s="25"/>
      <c r="N54" s="24"/>
      <c r="O54" s="27"/>
    </row>
    <row r="55" spans="1:15" x14ac:dyDescent="0.3">
      <c r="A55" s="24"/>
      <c r="B55" s="27"/>
      <c r="C55" s="24"/>
      <c r="D55" s="1">
        <v>4</v>
      </c>
      <c r="E55" s="1">
        <v>7767</v>
      </c>
      <c r="F55" s="1">
        <v>1</v>
      </c>
      <c r="G55" s="1" t="s">
        <v>35</v>
      </c>
      <c r="H55" s="1">
        <v>30</v>
      </c>
      <c r="I55" s="1" t="str">
        <f t="shared" si="0"/>
        <v>30 ppm:2537A   1 ppm:7767</v>
      </c>
      <c r="J55" s="1">
        <v>30.6</v>
      </c>
      <c r="K55" s="1">
        <f>RANK(J55,J52:J57,1)</f>
        <v>3</v>
      </c>
      <c r="L55" s="25"/>
      <c r="M55" s="25"/>
      <c r="N55" s="24"/>
      <c r="O55" s="27"/>
    </row>
    <row r="56" spans="1:15" x14ac:dyDescent="0.3">
      <c r="A56" s="24"/>
      <c r="B56" s="27"/>
      <c r="C56" s="24"/>
      <c r="D56" s="1">
        <v>5</v>
      </c>
      <c r="E56" s="1">
        <v>7767</v>
      </c>
      <c r="F56" s="1">
        <v>1</v>
      </c>
      <c r="G56" s="1" t="s">
        <v>35</v>
      </c>
      <c r="H56" s="1">
        <v>40</v>
      </c>
      <c r="I56" s="1" t="str">
        <f t="shared" si="0"/>
        <v>40 ppm:2537A   1 ppm:7767</v>
      </c>
      <c r="J56" s="1">
        <v>13.6</v>
      </c>
      <c r="K56" s="1">
        <f>RANK(J56,J52:J57,1)</f>
        <v>2</v>
      </c>
      <c r="L56" s="25"/>
      <c r="M56" s="25"/>
      <c r="N56" s="24"/>
      <c r="O56" s="27"/>
    </row>
    <row r="57" spans="1:15" x14ac:dyDescent="0.3">
      <c r="A57" s="24"/>
      <c r="B57" s="28"/>
      <c r="C57" s="24"/>
      <c r="D57" s="1">
        <v>6</v>
      </c>
      <c r="E57" s="1">
        <v>7767</v>
      </c>
      <c r="F57" s="1">
        <v>1</v>
      </c>
      <c r="G57" s="1" t="s">
        <v>35</v>
      </c>
      <c r="H57" s="1">
        <v>50</v>
      </c>
      <c r="I57" s="1" t="str">
        <f t="shared" si="0"/>
        <v>50 ppm:2537A   1 ppm:7767</v>
      </c>
      <c r="J57" s="1">
        <v>7.33</v>
      </c>
      <c r="K57" s="1">
        <f>RANK(J57,J52:J57,1)</f>
        <v>1</v>
      </c>
      <c r="L57" s="25"/>
      <c r="M57" s="25"/>
      <c r="N57" s="24"/>
      <c r="O57" s="28"/>
    </row>
  </sheetData>
  <mergeCells count="79">
    <mergeCell ref="O46:O51"/>
    <mergeCell ref="A52:A57"/>
    <mergeCell ref="B52:B57"/>
    <mergeCell ref="C52:C57"/>
    <mergeCell ref="L52:L57"/>
    <mergeCell ref="M52:M57"/>
    <mergeCell ref="N52:N57"/>
    <mergeCell ref="O52:O57"/>
    <mergeCell ref="A46:A51"/>
    <mergeCell ref="B46:B51"/>
    <mergeCell ref="C46:C51"/>
    <mergeCell ref="L46:L51"/>
    <mergeCell ref="M46:M51"/>
    <mergeCell ref="N46:N51"/>
    <mergeCell ref="O34:O39"/>
    <mergeCell ref="A40:A45"/>
    <mergeCell ref="B40:B45"/>
    <mergeCell ref="C40:C45"/>
    <mergeCell ref="L40:L45"/>
    <mergeCell ref="M40:M45"/>
    <mergeCell ref="N40:N45"/>
    <mergeCell ref="O40:O45"/>
    <mergeCell ref="A34:A39"/>
    <mergeCell ref="B34:B39"/>
    <mergeCell ref="C34:C39"/>
    <mergeCell ref="L34:L39"/>
    <mergeCell ref="M34:M39"/>
    <mergeCell ref="N34:N39"/>
    <mergeCell ref="O22:O27"/>
    <mergeCell ref="A28:A33"/>
    <mergeCell ref="B28:B33"/>
    <mergeCell ref="C28:C33"/>
    <mergeCell ref="L28:L33"/>
    <mergeCell ref="M28:M33"/>
    <mergeCell ref="N28:N33"/>
    <mergeCell ref="O28:O33"/>
    <mergeCell ref="A22:A27"/>
    <mergeCell ref="B22:B27"/>
    <mergeCell ref="C22:C27"/>
    <mergeCell ref="L22:L27"/>
    <mergeCell ref="M22:M27"/>
    <mergeCell ref="N22:N27"/>
    <mergeCell ref="O10:O15"/>
    <mergeCell ref="A16:A21"/>
    <mergeCell ref="B16:B21"/>
    <mergeCell ref="C16:C21"/>
    <mergeCell ref="L16:L21"/>
    <mergeCell ref="M16:M21"/>
    <mergeCell ref="N16:N21"/>
    <mergeCell ref="O16:O21"/>
    <mergeCell ref="A10:A15"/>
    <mergeCell ref="B10:B15"/>
    <mergeCell ref="C10:C15"/>
    <mergeCell ref="L10:L15"/>
    <mergeCell ref="M10:M15"/>
    <mergeCell ref="N10:N15"/>
    <mergeCell ref="A1:C1"/>
    <mergeCell ref="M2:M3"/>
    <mergeCell ref="N2:N3"/>
    <mergeCell ref="O2:O3"/>
    <mergeCell ref="A4:A9"/>
    <mergeCell ref="B4:B9"/>
    <mergeCell ref="C4:C9"/>
    <mergeCell ref="L4:L9"/>
    <mergeCell ref="M4:M9"/>
    <mergeCell ref="N4:N9"/>
    <mergeCell ref="O4:O9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honeticPr fontId="4" type="noConversion"/>
  <conditionalFormatting sqref="D2:H2 J2:O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Blend Ratio</vt:lpstr>
      <vt:lpstr>Procedure</vt:lpstr>
      <vt:lpstr>Jan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Ralph, Corbin</dc:creator>
  <cp:lastModifiedBy>Ralph, Corbin</cp:lastModifiedBy>
  <dcterms:created xsi:type="dcterms:W3CDTF">2021-08-11T20:15:40Z</dcterms:created>
  <dcterms:modified xsi:type="dcterms:W3CDTF">2022-07-25T20:02:57Z</dcterms:modified>
</cp:coreProperties>
</file>