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trlProps/ctrlProp1.xml" ContentType="application/vnd.ms-excel.controlproperties+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trlProps/ctrlProp2.xml" ContentType="application/vnd.ms-excel.controlproperties+xml"/>
  <Override PartName="/xl/tables/table5.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drawings/drawing10.xml" ContentType="application/vnd.openxmlformats-officedocument.drawing+xml"/>
  <Override PartName="/xl/tables/table6.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1.xml" ContentType="application/vnd.openxmlformats-officedocument.drawing+xml"/>
  <Override PartName="/xl/tables/table7.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2.xml" ContentType="application/vnd.openxmlformats-officedocument.drawing+xml"/>
  <Override PartName="/xl/tables/table8.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3.xml" ContentType="application/vnd.openxmlformats-officedocument.drawing+xml"/>
  <Override PartName="/xl/ctrlProps/ctrlProp3.xml" ContentType="application/vnd.ms-excel.controlproperties+xml"/>
  <Override PartName="/xl/tables/table9.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4.xml" ContentType="application/vnd.openxmlformats-officedocument.drawingml.chartshapes+xml"/>
  <Override PartName="/xl/drawings/drawing15.xml" ContentType="application/vnd.openxmlformats-officedocument.drawing+xml"/>
  <Override PartName="/xl/tables/table1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championx-my.sharepoint.com/personal/corbin_ralph_championx_com/Documents/Desktop/Plant Folders/Cenovus/Christina Lake - Cenovus/Jar Testing/"/>
    </mc:Choice>
  </mc:AlternateContent>
  <xr:revisionPtr revIDLastSave="635" documentId="13_ncr:1_{D7ED156B-447E-4035-83AF-E43B5B1E523E}" xr6:coauthVersionLast="47" xr6:coauthVersionMax="47" xr10:uidLastSave="{C40F466B-6E0C-45AE-85BF-618C6EA7D084}"/>
  <bookViews>
    <workbookView xWindow="-108" yWindow="-108" windowWidth="23256" windowHeight="12576" firstSheet="2" activeTab="3" xr2:uid="{39F68093-F20E-436A-B4D5-63B40997D3CC}"/>
  </bookViews>
  <sheets>
    <sheet name="Blend Ratio" sheetId="34" r:id="rId1"/>
    <sheet name="Procedure" sheetId="33" r:id="rId2"/>
    <sheet name="Input Settling Rate Data" sheetId="41" r:id="rId3"/>
    <sheet name="settling copy" sheetId="47" r:id="rId4"/>
    <sheet name="July 2022" sheetId="35" r:id="rId5"/>
    <sheet name="Exp 1 &amp; 3" sheetId="32" r:id="rId6"/>
    <sheet name="Exp 2 &amp; 4" sheetId="36" r:id="rId7"/>
    <sheet name="Exp 3 &amp; 14" sheetId="42" r:id="rId8"/>
    <sheet name="Exp 4-6 coag profile w 8181" sheetId="31" r:id="rId9"/>
    <sheet name="Exp 7-9 8181 Profile" sheetId="43" r:id="rId10"/>
    <sheet name="Exp 10-11 Flocs w 1580 vs 8105" sheetId="38" r:id="rId11"/>
    <sheet name="Exp 7  vs 12" sheetId="39" r:id="rId12"/>
    <sheet name="Exp 13" sheetId="40" r:id="rId13"/>
    <sheet name="Exp 15-17 Dosage Profile" sheetId="44" r:id="rId14"/>
    <sheet name="Exp 19" sheetId="48" r:id="rId15"/>
  </sheets>
  <externalReferences>
    <externalReference r:id="rId16"/>
  </externalReferences>
  <definedNames>
    <definedName name="exp" localSheetId="13" hidden="1">#REF!</definedName>
    <definedName name="exp" localSheetId="8" hidden="1">#REF!</definedName>
    <definedName name="exp" localSheetId="9" hidden="1">#REF!</definedName>
    <definedName name="exp" localSheetId="3" hidden="1">#REF!</definedName>
    <definedName name="exp" hidden="1">#REF!</definedName>
    <definedName name="NOV" localSheetId="3" hidden="1">#REF!</definedName>
    <definedName name="NOV" hidden="1">#REF!</definedName>
    <definedName name="ONE" localSheetId="3" hidden="1">#REF!</definedName>
    <definedName name="ONE" hidden="1">#REF!</definedName>
    <definedName name="two" localSheetId="3" hidden="1">#REF!</definedName>
    <definedName name="two" hidden="1">#REF!</definedName>
    <definedName name="UNI_AA_VERSION" hidden="1">"202.1.0"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PRES_TRANSPOSE" hidden="1">4096</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FORMANCES1R13C23" localSheetId="0" hidden="1">#REF!</definedName>
    <definedName name="UNIFORMANCES1R13C23" localSheetId="13" hidden="1">#REF!</definedName>
    <definedName name="UNIFORMANCES1R13C23" localSheetId="8" hidden="1">#REF!</definedName>
    <definedName name="UNIFORMANCES1R13C23" localSheetId="9" hidden="1">#REF!</definedName>
    <definedName name="UNIFORMANCES1R13C23" localSheetId="1" hidden="1">#REF!</definedName>
    <definedName name="UNIFORMANCES1R13C23" localSheetId="3" hidden="1">#REF!</definedName>
    <definedName name="UNIFORMANCES1R13C23" hidden="1">#REF!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44" l="1"/>
  <c r="B2" i="43"/>
  <c r="K119" i="35" l="1"/>
  <c r="K120" i="35"/>
  <c r="K121" i="35"/>
  <c r="K122" i="35"/>
  <c r="K123" i="35"/>
  <c r="K118" i="35"/>
  <c r="K113" i="35"/>
  <c r="K114" i="35"/>
  <c r="K115" i="35"/>
  <c r="K116" i="35"/>
  <c r="K117" i="35"/>
  <c r="K112" i="35"/>
  <c r="K107" i="35"/>
  <c r="K108" i="35"/>
  <c r="K109" i="35"/>
  <c r="K110" i="35"/>
  <c r="K111" i="35"/>
  <c r="K106" i="35"/>
  <c r="K101" i="35"/>
  <c r="K102" i="35"/>
  <c r="K103" i="35"/>
  <c r="K104" i="35"/>
  <c r="K105" i="35"/>
  <c r="K100" i="35"/>
  <c r="K95" i="35"/>
  <c r="K96" i="35"/>
  <c r="K97" i="35"/>
  <c r="K98" i="35"/>
  <c r="K99" i="35"/>
  <c r="K94" i="35"/>
  <c r="K77" i="35"/>
  <c r="K78" i="35"/>
  <c r="K79" i="35"/>
  <c r="K80" i="35"/>
  <c r="K81" i="35"/>
  <c r="K76" i="35"/>
  <c r="K71" i="35"/>
  <c r="K72" i="35"/>
  <c r="K73" i="35"/>
  <c r="K74" i="35"/>
  <c r="K75" i="35"/>
  <c r="K70" i="35"/>
  <c r="K65" i="35"/>
  <c r="K66" i="35"/>
  <c r="K67" i="35"/>
  <c r="K68" i="35"/>
  <c r="K69" i="35"/>
  <c r="K64" i="35"/>
  <c r="K59" i="35"/>
  <c r="K60" i="35"/>
  <c r="K61" i="35"/>
  <c r="K62" i="35"/>
  <c r="K63" i="35"/>
  <c r="K58" i="35"/>
  <c r="K53" i="35" l="1"/>
  <c r="K54" i="35"/>
  <c r="K55" i="35"/>
  <c r="K56" i="35"/>
  <c r="K57" i="35"/>
  <c r="K52" i="35"/>
  <c r="K47" i="35"/>
  <c r="K48" i="35"/>
  <c r="K49" i="35"/>
  <c r="K50" i="35"/>
  <c r="K51" i="35"/>
  <c r="K46" i="35"/>
  <c r="K41" i="35"/>
  <c r="K42" i="35"/>
  <c r="K43" i="35"/>
  <c r="K44" i="35"/>
  <c r="K45" i="35"/>
  <c r="K40" i="35"/>
  <c r="K35" i="35"/>
  <c r="K36" i="35"/>
  <c r="K37" i="35"/>
  <c r="K38" i="35"/>
  <c r="K39" i="35"/>
  <c r="K34" i="35"/>
  <c r="K29" i="35"/>
  <c r="K30" i="35"/>
  <c r="K31" i="35"/>
  <c r="K32" i="35"/>
  <c r="K33" i="35"/>
  <c r="K28" i="35"/>
  <c r="K23" i="35"/>
  <c r="K24" i="35"/>
  <c r="K25" i="35"/>
  <c r="K26" i="35"/>
  <c r="K27" i="35"/>
  <c r="K22" i="35"/>
  <c r="K17" i="35"/>
  <c r="K18" i="35"/>
  <c r="K19" i="35"/>
  <c r="K20" i="35"/>
  <c r="K21" i="35"/>
  <c r="K16" i="35"/>
  <c r="K11" i="35"/>
  <c r="K12" i="35"/>
  <c r="K13" i="35"/>
  <c r="K14" i="35"/>
  <c r="K15" i="35"/>
  <c r="K10" i="35"/>
  <c r="K5" i="35"/>
  <c r="K6" i="35"/>
  <c r="K7" i="35"/>
  <c r="K8" i="35"/>
  <c r="K9" i="35"/>
  <c r="K4" i="35"/>
  <c r="K89" i="35"/>
  <c r="K90" i="35"/>
  <c r="K91" i="35"/>
  <c r="K92" i="35"/>
  <c r="K93" i="35"/>
  <c r="K88" i="35"/>
  <c r="K82" i="35"/>
  <c r="K83" i="35"/>
  <c r="K84" i="35"/>
  <c r="K85" i="35"/>
  <c r="K86" i="35"/>
  <c r="K87" i="35"/>
  <c r="N88" i="35" l="1"/>
  <c r="M88" i="35"/>
  <c r="M94" i="35"/>
  <c r="N94" i="35"/>
  <c r="M100" i="35"/>
  <c r="N100" i="35"/>
  <c r="N112" i="35"/>
  <c r="M112" i="35"/>
  <c r="M106" i="35"/>
  <c r="N106" i="35"/>
  <c r="I118" i="35"/>
  <c r="L118" i="35"/>
  <c r="M118" i="35"/>
  <c r="N118" i="35"/>
  <c r="I119" i="35"/>
  <c r="L119" i="35"/>
  <c r="I120" i="35"/>
  <c r="L120" i="35"/>
  <c r="I121" i="35"/>
  <c r="L121" i="35"/>
  <c r="I122" i="35"/>
  <c r="L122" i="35"/>
  <c r="I123" i="35"/>
  <c r="L123" i="35"/>
  <c r="I112" i="35"/>
  <c r="L112" i="35"/>
  <c r="I113" i="35"/>
  <c r="L113" i="35"/>
  <c r="I114" i="35"/>
  <c r="L114" i="35"/>
  <c r="I115" i="35"/>
  <c r="L115" i="35"/>
  <c r="I116" i="35"/>
  <c r="L116" i="35"/>
  <c r="I117" i="35"/>
  <c r="L117" i="35"/>
  <c r="I88" i="35"/>
  <c r="L88" i="35"/>
  <c r="I89" i="35"/>
  <c r="L89" i="35"/>
  <c r="I90" i="35"/>
  <c r="L90" i="35"/>
  <c r="I91" i="35"/>
  <c r="L91" i="35"/>
  <c r="I92" i="35"/>
  <c r="L92" i="35"/>
  <c r="I93" i="35"/>
  <c r="L93" i="35"/>
  <c r="O94" i="35" l="1"/>
  <c r="O88" i="35"/>
  <c r="O112" i="35"/>
  <c r="O118" i="35"/>
  <c r="O106" i="35"/>
  <c r="O100" i="35"/>
  <c r="L105" i="35"/>
  <c r="L104" i="35"/>
  <c r="L103" i="35"/>
  <c r="L102" i="35"/>
  <c r="L101" i="35"/>
  <c r="L100" i="35"/>
  <c r="L99" i="35"/>
  <c r="L98" i="35"/>
  <c r="L97" i="35"/>
  <c r="L96" i="35"/>
  <c r="L95" i="35"/>
  <c r="L94" i="35"/>
  <c r="I105" i="35"/>
  <c r="I104" i="35"/>
  <c r="I103" i="35"/>
  <c r="I102" i="35"/>
  <c r="I101" i="35"/>
  <c r="I100" i="35"/>
  <c r="I99" i="35"/>
  <c r="I98" i="35"/>
  <c r="I97" i="35"/>
  <c r="I96" i="35"/>
  <c r="I95" i="35"/>
  <c r="I94" i="35"/>
  <c r="L111" i="35" l="1"/>
  <c r="L110" i="35"/>
  <c r="L109" i="35"/>
  <c r="L108" i="35"/>
  <c r="L107" i="35"/>
  <c r="L106" i="35"/>
  <c r="I87" i="35"/>
  <c r="I86" i="35"/>
  <c r="I85" i="35"/>
  <c r="I84" i="35"/>
  <c r="I83" i="35"/>
  <c r="I82" i="35"/>
  <c r="I111" i="35"/>
  <c r="I110" i="35"/>
  <c r="I109" i="35"/>
  <c r="I108" i="35"/>
  <c r="I107" i="35"/>
  <c r="I106" i="35"/>
  <c r="L87" i="35" l="1"/>
  <c r="L86" i="35"/>
  <c r="L85" i="35"/>
  <c r="L84" i="35"/>
  <c r="L83" i="35"/>
  <c r="N82" i="35"/>
  <c r="M82" i="35"/>
  <c r="L82" i="35"/>
  <c r="O82" i="35" l="1"/>
  <c r="I75" i="35"/>
  <c r="I74" i="35"/>
  <c r="I73" i="35"/>
  <c r="I72" i="35"/>
  <c r="I71" i="35"/>
  <c r="I70" i="35"/>
  <c r="L81" i="35" l="1"/>
  <c r="I81" i="35"/>
  <c r="L80" i="35"/>
  <c r="I80" i="35"/>
  <c r="L79" i="35"/>
  <c r="I79" i="35"/>
  <c r="L78" i="35"/>
  <c r="I78" i="35"/>
  <c r="L77" i="35"/>
  <c r="I77" i="35"/>
  <c r="N76" i="35"/>
  <c r="M76" i="35"/>
  <c r="L76" i="35"/>
  <c r="I76" i="35"/>
  <c r="L75" i="35"/>
  <c r="L74" i="35"/>
  <c r="L73" i="35"/>
  <c r="L72" i="35"/>
  <c r="L71" i="35"/>
  <c r="N70" i="35"/>
  <c r="M70" i="35"/>
  <c r="L70" i="35"/>
  <c r="L69" i="35"/>
  <c r="I69" i="35"/>
  <c r="L68" i="35"/>
  <c r="I68" i="35"/>
  <c r="L67" i="35"/>
  <c r="I67" i="35"/>
  <c r="L66" i="35"/>
  <c r="I66" i="35"/>
  <c r="L65" i="35"/>
  <c r="I65" i="35"/>
  <c r="N64" i="35"/>
  <c r="M64" i="35"/>
  <c r="L64" i="35"/>
  <c r="I64" i="35"/>
  <c r="L63" i="35"/>
  <c r="I63" i="35"/>
  <c r="L62" i="35"/>
  <c r="I62" i="35"/>
  <c r="L61" i="35"/>
  <c r="I61" i="35"/>
  <c r="L60" i="35"/>
  <c r="I60" i="35"/>
  <c r="L59" i="35"/>
  <c r="I59" i="35"/>
  <c r="N58" i="35"/>
  <c r="M58" i="35"/>
  <c r="L58" i="35"/>
  <c r="I58" i="35"/>
  <c r="L57" i="35"/>
  <c r="I57" i="35"/>
  <c r="L56" i="35"/>
  <c r="I56" i="35"/>
  <c r="L55" i="35"/>
  <c r="I55" i="35"/>
  <c r="L54" i="35"/>
  <c r="I54" i="35"/>
  <c r="L53" i="35"/>
  <c r="I53" i="35"/>
  <c r="N52" i="35"/>
  <c r="M52" i="35"/>
  <c r="L52" i="35"/>
  <c r="I52" i="35"/>
  <c r="L51" i="35"/>
  <c r="I51" i="35"/>
  <c r="L50" i="35"/>
  <c r="I50" i="35"/>
  <c r="L49" i="35"/>
  <c r="I49" i="35"/>
  <c r="L48" i="35"/>
  <c r="I48" i="35"/>
  <c r="L47" i="35"/>
  <c r="I47" i="35"/>
  <c r="N46" i="35"/>
  <c r="M46" i="35"/>
  <c r="L46" i="35"/>
  <c r="I46" i="35"/>
  <c r="L45" i="35"/>
  <c r="I45" i="35"/>
  <c r="L44" i="35"/>
  <c r="I44" i="35"/>
  <c r="L43" i="35"/>
  <c r="I43" i="35"/>
  <c r="L42" i="35"/>
  <c r="I42" i="35"/>
  <c r="L41" i="35"/>
  <c r="I41" i="35"/>
  <c r="N40" i="35"/>
  <c r="M40" i="35"/>
  <c r="L40" i="35"/>
  <c r="I40" i="35"/>
  <c r="L39" i="35"/>
  <c r="I39" i="35"/>
  <c r="L38" i="35"/>
  <c r="I38" i="35"/>
  <c r="L37" i="35"/>
  <c r="I37" i="35"/>
  <c r="L36" i="35"/>
  <c r="I36" i="35"/>
  <c r="L35" i="35"/>
  <c r="I35" i="35"/>
  <c r="N34" i="35"/>
  <c r="M34" i="35"/>
  <c r="L34" i="35"/>
  <c r="I34" i="35"/>
  <c r="O76" i="35" l="1"/>
  <c r="O70" i="35"/>
  <c r="O64" i="35"/>
  <c r="O58" i="35"/>
  <c r="O52" i="35"/>
  <c r="O46" i="35"/>
  <c r="O40" i="35"/>
  <c r="O34" i="35"/>
  <c r="L33" i="35"/>
  <c r="I33" i="35"/>
  <c r="L32" i="35"/>
  <c r="I32" i="35"/>
  <c r="L31" i="35"/>
  <c r="I31" i="35"/>
  <c r="L30" i="35"/>
  <c r="I30" i="35"/>
  <c r="L29" i="35"/>
  <c r="I29" i="35"/>
  <c r="N28" i="35"/>
  <c r="M28" i="35"/>
  <c r="O28" i="35" s="1"/>
  <c r="L28" i="35"/>
  <c r="I28" i="35"/>
  <c r="L27" i="35"/>
  <c r="I27" i="35"/>
  <c r="L26" i="35"/>
  <c r="I26" i="35"/>
  <c r="L25" i="35"/>
  <c r="I25" i="35"/>
  <c r="L24" i="35"/>
  <c r="I24" i="35"/>
  <c r="L23" i="35"/>
  <c r="I23" i="35"/>
  <c r="N22" i="35"/>
  <c r="M22" i="35"/>
  <c r="L22" i="35"/>
  <c r="I22" i="35"/>
  <c r="L21" i="35"/>
  <c r="I21" i="35"/>
  <c r="L20" i="35"/>
  <c r="I20" i="35"/>
  <c r="L19" i="35"/>
  <c r="I19" i="35"/>
  <c r="L18" i="35"/>
  <c r="I18" i="35"/>
  <c r="L17" i="35"/>
  <c r="I17" i="35"/>
  <c r="N16" i="35"/>
  <c r="M16" i="35"/>
  <c r="O16" i="35" s="1"/>
  <c r="L16" i="35"/>
  <c r="I16" i="35"/>
  <c r="L15" i="35"/>
  <c r="I15" i="35"/>
  <c r="L14" i="35"/>
  <c r="I14" i="35"/>
  <c r="L13" i="35"/>
  <c r="I13" i="35"/>
  <c r="L12" i="35"/>
  <c r="I12" i="35"/>
  <c r="L11" i="35"/>
  <c r="I11" i="35"/>
  <c r="N10" i="35"/>
  <c r="M10" i="35"/>
  <c r="L10" i="35"/>
  <c r="I10" i="35"/>
  <c r="L9" i="35"/>
  <c r="I9" i="35"/>
  <c r="L8" i="35"/>
  <c r="I8" i="35"/>
  <c r="L7" i="35"/>
  <c r="I7" i="35"/>
  <c r="L6" i="35"/>
  <c r="I6" i="35"/>
  <c r="L5" i="35"/>
  <c r="I5" i="35"/>
  <c r="N4" i="35"/>
  <c r="M4" i="35"/>
  <c r="L4" i="35"/>
  <c r="I4" i="35"/>
  <c r="C38" i="34"/>
  <c r="B38" i="34"/>
  <c r="C37" i="34"/>
  <c r="B37" i="34"/>
  <c r="C36" i="34"/>
  <c r="B36" i="34"/>
  <c r="G35" i="34"/>
  <c r="F35" i="34"/>
  <c r="C35" i="34"/>
  <c r="B35" i="34"/>
  <c r="G34" i="34"/>
  <c r="F34" i="34"/>
  <c r="C34" i="34"/>
  <c r="B34" i="34"/>
  <c r="G33" i="34"/>
  <c r="F33" i="34"/>
  <c r="C33" i="34"/>
  <c r="B33" i="34"/>
  <c r="G32" i="34"/>
  <c r="F32" i="34"/>
  <c r="C32" i="34"/>
  <c r="B32" i="34"/>
  <c r="G31" i="34"/>
  <c r="F31" i="34"/>
  <c r="C31" i="34"/>
  <c r="B31" i="34"/>
  <c r="G30" i="34"/>
  <c r="F30" i="34"/>
  <c r="C30" i="34"/>
  <c r="B30" i="34"/>
  <c r="G29" i="34"/>
  <c r="F29" i="34"/>
  <c r="C29" i="34"/>
  <c r="B29" i="34"/>
  <c r="G28" i="34"/>
  <c r="F28" i="34"/>
  <c r="C28" i="34"/>
  <c r="B28" i="34"/>
  <c r="G27" i="34"/>
  <c r="F27" i="34"/>
  <c r="C27" i="34"/>
  <c r="B27" i="34"/>
  <c r="G26" i="34"/>
  <c r="F26" i="34"/>
  <c r="C26" i="34"/>
  <c r="B26" i="34"/>
  <c r="G25" i="34"/>
  <c r="F25" i="34"/>
  <c r="C25" i="34"/>
  <c r="B25" i="34"/>
  <c r="G24" i="34"/>
  <c r="F24" i="34"/>
  <c r="C24" i="34"/>
  <c r="B24" i="34"/>
  <c r="C17" i="34"/>
  <c r="C21" i="34" s="1"/>
  <c r="B17" i="34"/>
  <c r="B21" i="34" s="1"/>
  <c r="C16" i="34"/>
  <c r="C20" i="34" s="1"/>
  <c r="B16" i="34"/>
  <c r="B20" i="34" s="1"/>
  <c r="B9" i="34"/>
  <c r="D2" i="34"/>
  <c r="D8" i="34" s="1"/>
  <c r="O22" i="35" l="1"/>
  <c r="O10" i="35"/>
  <c r="O4" i="35"/>
  <c r="E8" i="34"/>
  <c r="F8" i="34" s="1"/>
  <c r="G8" i="34"/>
  <c r="D3" i="34"/>
  <c r="D4" i="34"/>
  <c r="D5" i="34"/>
  <c r="D6" i="34"/>
  <c r="D7" i="34"/>
  <c r="E6" i="34" l="1"/>
  <c r="F6" i="34" s="1"/>
  <c r="G6" i="34"/>
  <c r="E4" i="34"/>
  <c r="F4" i="34" s="1"/>
  <c r="G4" i="34"/>
  <c r="E7" i="34"/>
  <c r="F7" i="34" s="1"/>
  <c r="G7" i="34"/>
  <c r="D9" i="34"/>
  <c r="E3" i="34"/>
  <c r="G3" i="34"/>
  <c r="E5" i="34"/>
  <c r="F5" i="34" s="1"/>
  <c r="G5" i="34"/>
  <c r="E9" i="34" l="1"/>
  <c r="F9" i="34" s="1"/>
  <c r="F3" i="34"/>
  <c r="G9" i="34"/>
  <c r="B2" i="31" l="1"/>
</calcChain>
</file>

<file path=xl/sharedStrings.xml><?xml version="1.0" encoding="utf-8"?>
<sst xmlns="http://schemas.openxmlformats.org/spreadsheetml/2006/main" count="480" uniqueCount="190">
  <si>
    <t>Test</t>
  </si>
  <si>
    <t>Jar</t>
  </si>
  <si>
    <t>Floc</t>
  </si>
  <si>
    <t>Dosage (ppm)</t>
  </si>
  <si>
    <t>Coag</t>
  </si>
  <si>
    <t>Coagulant:Flocculant</t>
  </si>
  <si>
    <t>Turbs</t>
  </si>
  <si>
    <t>RANK</t>
  </si>
  <si>
    <t>MAX</t>
  </si>
  <si>
    <t>MIN</t>
  </si>
  <si>
    <t>RANGE</t>
  </si>
  <si>
    <t>Comment</t>
  </si>
  <si>
    <t>blank</t>
  </si>
  <si>
    <t>Flocculant Used</t>
  </si>
  <si>
    <t>Floc ppm</t>
  </si>
  <si>
    <t>Coagulant Used</t>
  </si>
  <si>
    <t>Coag ppm</t>
  </si>
  <si>
    <t>Chemicals</t>
  </si>
  <si>
    <t>NTU</t>
  </si>
  <si>
    <t>Blank</t>
  </si>
  <si>
    <t>2537A</t>
  </si>
  <si>
    <t>10 ppm:2537A   1 ppm:8181</t>
  </si>
  <si>
    <t>Plant Baseline</t>
  </si>
  <si>
    <t>Rate</t>
  </si>
  <si>
    <t>% composition</t>
  </si>
  <si>
    <t>Normalized to 1000 mL</t>
  </si>
  <si>
    <t>x7</t>
  </si>
  <si>
    <t>normalize 700 ml</t>
  </si>
  <si>
    <t>WLS Streams</t>
  </si>
  <si>
    <t>outlet</t>
  </si>
  <si>
    <t xml:space="preserve">De-oiled Water </t>
  </si>
  <si>
    <t>HLS Sludge</t>
  </si>
  <si>
    <t xml:space="preserve">Low Pressure BD </t>
  </si>
  <si>
    <t>Make up Water</t>
  </si>
  <si>
    <t>Lime</t>
  </si>
  <si>
    <t>Mag</t>
  </si>
  <si>
    <t>ppm</t>
  </si>
  <si>
    <t>1 mL in 1L</t>
  </si>
  <si>
    <t>1 mL in .7 L</t>
  </si>
  <si>
    <t>required dosage (ppm)</t>
  </si>
  <si>
    <t># mL in 1L</t>
  </si>
  <si>
    <t># mL in 0.7 L</t>
  </si>
  <si>
    <t>PHASE F JAR TESTING</t>
  </si>
  <si>
    <t>procedure</t>
  </si>
  <si>
    <t>standard 200 rpm &amp; 100 rpm, 5 min settling</t>
  </si>
  <si>
    <t>J6 looks the best with high clarity and lots of FW during stir.  All jars have same particle size.  J 6 settled the fastest and the other jars were about the same.</t>
  </si>
  <si>
    <t>Date</t>
  </si>
  <si>
    <t>slurry method</t>
  </si>
  <si>
    <t>slurry method - 200 &amp; 100 rpm</t>
  </si>
  <si>
    <t>all jars with coag didn't give any initial particle formation.  The addition of floc showed good growth and J6 had the best size.  Lots of FW during the stir period for J6.  J6 showed fastest settling rate.  Next J2 through J5 so the increase in coag actually decreased the settling rate with 1580.</t>
  </si>
  <si>
    <t>there is an increase in FW as dosage increase.  Not much of a noticeable change in floc size. J6&gt;j5&gt;j4&gt;j3&gt;j2&gt;j1 for settling rates</t>
  </si>
  <si>
    <t>same obs as exp 7</t>
  </si>
  <si>
    <t>same obs as exp 7, no big effect with coag but doasge is low.</t>
  </si>
  <si>
    <t>slurry</t>
  </si>
  <si>
    <t>J3 looks the best with large particles and lots of FW even during both stir periods. Particle size largest J5&lt;J1&lt;J6&lt;J2&lt;J4&lt;J3.  settling rate 16&gt;15&gt;24&gt;25&gt;31&gt;38 for j4&gt;j3&gt;j1&gt;j2&gt;j5&gt;j6.  j6 finished the best with water clarity</t>
  </si>
  <si>
    <t>very similar trend with particle size as exp 10.  J3 lots of FW.  J4 15, J3 16, j1 24, j6 27, then j2 and J5.  water clarity looks best in J6.</t>
  </si>
  <si>
    <t>very good dosage response, with large particle size and lots of FW.  Settling rate is j6&gt;j5&gt;j4&gt;j3&gt;j2&gt;j1</t>
  </si>
  <si>
    <t>good particle growth with increased floc.  Settling rate increased likewise and all faster than settling rates for J4-6. no difference between J4-J6.  collected at 3 min mark.</t>
  </si>
  <si>
    <t>0 ppm:blank   0 ppm:blank</t>
  </si>
  <si>
    <t>15 ppm:2537A   1 ppm:8181</t>
  </si>
  <si>
    <t>15 ppm:8105   1 ppm:8181</t>
  </si>
  <si>
    <t>15 ppm:8190   1 ppm:8181</t>
  </si>
  <si>
    <t>15 ppm:1580   1 ppm:8181</t>
  </si>
  <si>
    <t>20 ppm:2537A   1 ppm:8181</t>
  </si>
  <si>
    <t>10 ppm:2537A   0.5 ppm:8181</t>
  </si>
  <si>
    <t>10 ppm:2537A   1.5 ppm:8181</t>
  </si>
  <si>
    <t>10 ppm:2537A   2 ppm:8181</t>
  </si>
  <si>
    <t>10 ppm:2537A   2.5 ppm:8181</t>
  </si>
  <si>
    <t>15 ppm:8105   1 ppm:61610</t>
  </si>
  <si>
    <t>J3 larger particle during stir &amp; more FW.  Settling rates are all very similar.  Let settle for 5 mins.  The water clarity in J3 was terrible.</t>
  </si>
  <si>
    <t>No partciles with coag addition.  J3 shows best flocs and it settles faster but the water clarity is not great.  The other jars all settled about the same rate.</t>
  </si>
  <si>
    <t>Coagulant</t>
  </si>
  <si>
    <t>Flocculant</t>
  </si>
  <si>
    <t>J3 &amp; J5 has the most FW during stir, particle size looks smallest in J6.  settling rates for J2-J5 very similar, J6 is the slowest. Collect at 3 min.</t>
  </si>
  <si>
    <t>Tap</t>
  </si>
  <si>
    <t>total Vol</t>
  </si>
  <si>
    <t>Settling heights (1000 mL Grad cylinder)</t>
  </si>
  <si>
    <t>120 (2 min)</t>
  </si>
  <si>
    <t>180 (3 min)</t>
  </si>
  <si>
    <t>240 (4 min)</t>
  </si>
  <si>
    <t>300 (5 min)</t>
  </si>
  <si>
    <t>5:30 (min)</t>
  </si>
  <si>
    <t>360 (6 min)</t>
  </si>
  <si>
    <t>6:30 (min)</t>
  </si>
  <si>
    <t>420 (7 min)</t>
  </si>
  <si>
    <t>7:30 (min)</t>
  </si>
  <si>
    <t>480 (8 min)</t>
  </si>
  <si>
    <t>8:30 (min)</t>
  </si>
  <si>
    <t>540 (9 min)</t>
  </si>
  <si>
    <t>9:30 (min)</t>
  </si>
  <si>
    <t>600 (10 min)</t>
  </si>
  <si>
    <t>10:30 (min)</t>
  </si>
  <si>
    <t>11:00 (min)</t>
  </si>
  <si>
    <t>settling test - use slurry procedure with 20% sludge</t>
  </si>
  <si>
    <t>30 ppm:2537A   0.5 ppm:8181</t>
  </si>
  <si>
    <t>20 ppm:2537A   0.5 ppm:8181</t>
  </si>
  <si>
    <t>15 ppm:2537A   0.5 ppm:8181</t>
  </si>
  <si>
    <t>15 ppm:2537A   1.5 ppm:8181</t>
  </si>
  <si>
    <t>15 ppm:1580   1 ppm:7878</t>
  </si>
  <si>
    <t>15 ppm:8105   1 ppm:7878</t>
  </si>
  <si>
    <t>15 ppm:1580   1 ppm:61610</t>
  </si>
  <si>
    <t>no particle size growth difference bt the jars. J4-6 had the same particel size.  There is a slight increase in settling rate with more floc. 5 min settling</t>
  </si>
  <si>
    <t>same cloudiness. But no diff in particle size. J2 fastest settling, followed  by J3.  no diff in settling between J4-J6. no difference in sludge compaction</t>
  </si>
  <si>
    <t>excellent response with Lrger particle as floc increases, coag doesn't affect size.  Lots of FW in all jars. Much faster settling rate with 7878 over other flocs.  J2&gt;J3&gt;J4&gt;J5&gt;J6…more coags slows settling slightly.</t>
  </si>
  <si>
    <t>15 ppm:2537A   1 ppm:3058</t>
  </si>
  <si>
    <t>10 ppm:2537A   0.5 ppm:3058</t>
  </si>
  <si>
    <t>10 ppm:2537A   1 ppm:3058</t>
  </si>
  <si>
    <t>10 ppm:2537A   1.5 ppm:3058</t>
  </si>
  <si>
    <t>10 ppm:2537A   2 ppm:3058</t>
  </si>
  <si>
    <t>10 ppm:2537A   2.5 ppm:3058</t>
  </si>
  <si>
    <t>10 ppm:2537   0.5 ppm:8181</t>
  </si>
  <si>
    <t>10 ppm:2537   1 ppm:8181</t>
  </si>
  <si>
    <t>10 ppm:2537   1.5 ppm:8181</t>
  </si>
  <si>
    <t>10 ppm:2537  2 ppm:8181</t>
  </si>
  <si>
    <t>10 ppm:2537  2.5 ppm:8181</t>
  </si>
  <si>
    <t>15 ppm:2537   1 ppm:8181</t>
  </si>
  <si>
    <t>Trub % decrease</t>
  </si>
  <si>
    <t>25 ppm:2537   1 ppm:8181</t>
  </si>
  <si>
    <t>30 ppm:2537  1 ppm:8181</t>
  </si>
  <si>
    <t>very similar observations as exp 4.  CXP3058 gives a better particle size than 8181  but water clarity doesn't finish as well. Less pin floc with 2537A vs 1580.</t>
  </si>
  <si>
    <t>10 ppm:18114   1 ppm:7767</t>
  </si>
  <si>
    <t>10 ppm:18114   1 ppm:8181</t>
  </si>
  <si>
    <t>10 ppm:18114   1 ppm:7878</t>
  </si>
  <si>
    <t>10 ppm:18114   1 ppm:3058</t>
  </si>
  <si>
    <t>10 ppm:18114   1 ppm:3090</t>
  </si>
  <si>
    <t>10 ppm:18114   1 ppm:61610</t>
  </si>
  <si>
    <t>10 ppm:18114   0.5 ppm:8181</t>
  </si>
  <si>
    <t>10 ppm:18114   1.5 ppm:8181</t>
  </si>
  <si>
    <t>10 ppm:18114   2 ppm:8181</t>
  </si>
  <si>
    <t>10 ppm:18114   2.5 ppm:8181</t>
  </si>
  <si>
    <t>15 ppm:18114   1 ppm:8181</t>
  </si>
  <si>
    <t>20 ppm:18114   1 ppm:8181</t>
  </si>
  <si>
    <t>25 ppm:18114   1 ppm:8181</t>
  </si>
  <si>
    <t>30 ppm:18114   1 ppm:8181</t>
  </si>
  <si>
    <t>15 ppm:18114   1 ppm:7878</t>
  </si>
  <si>
    <t>15 ppm:18114   1 ppm:61610</t>
  </si>
  <si>
    <t>15 ppm:18114   0.5 ppm:61610</t>
  </si>
  <si>
    <t>15 ppm:18114   1.5 ppm:61610</t>
  </si>
  <si>
    <t>20 ppm:18114   1 ppm:61610</t>
  </si>
  <si>
    <t>30 ppm:18114   1 ppm:61610</t>
  </si>
  <si>
    <t>15 ppm:18114   1.5 ppm:8181</t>
  </si>
  <si>
    <t>15 ppm:18114   0.5 ppm:8181</t>
  </si>
  <si>
    <t>20 ppm:18114   0.5 ppm:8181</t>
  </si>
  <si>
    <t>30 ppm:18114   0.5 ppm:8181</t>
  </si>
  <si>
    <t>20 ppm:18114   0.5 ppm:61610</t>
  </si>
  <si>
    <t>30 ppm:18114   0.5 ppm:61610</t>
  </si>
  <si>
    <t>15 ppm:18114   1.5 ppm:7878</t>
  </si>
  <si>
    <t>15 ppm:18114   0.5 ppm:7878</t>
  </si>
  <si>
    <t>20 ppm:18114   0.5 ppm:7878</t>
  </si>
  <si>
    <t>30 ppm:18114   0.5 ppm:7878</t>
  </si>
  <si>
    <t>addition of 18114 did give a cloudier mixture than previous coags and it increase with more coag.  Particle size was biggest with cxp3058.  settling rate J6&gt;J2&gt;j3&gt;j4&gt;j5</t>
  </si>
  <si>
    <t>18114 gives cloudiness and it increases with dosgae increase.  More floc larger particles &amp; faster settling.  The settling rate does seem to slow with more coag.  Much better water clarity with increased coag.  Sludge bed is less compact with high coag, 150 mL at 30 ppm, 125 at 20 and 120 at 15.</t>
  </si>
  <si>
    <t>18114 jars all showed a particulate formation but not 1580.  j4 looked the best during the stir period.  7878 jars showed the fastest settling</t>
  </si>
  <si>
    <t xml:space="preserve">Flocculant </t>
  </si>
  <si>
    <t xml:space="preserve">Coagulant </t>
  </si>
  <si>
    <t>% Decrease</t>
  </si>
  <si>
    <t>Experiment</t>
  </si>
  <si>
    <t>PLOTTED DATA</t>
  </si>
  <si>
    <t>Exp 19</t>
  </si>
  <si>
    <t>Slope (600 s)</t>
  </si>
  <si>
    <t>R^2 (600s)</t>
  </si>
  <si>
    <t>Slope (300 s)</t>
  </si>
  <si>
    <t>R^2 (300s)</t>
  </si>
  <si>
    <t>Slope (180 s)</t>
  </si>
  <si>
    <t>R^2 (180s)</t>
  </si>
  <si>
    <t>Slope   (60-150)</t>
  </si>
  <si>
    <t>R^2 (60 - 150s)</t>
  </si>
  <si>
    <t>10 min Rate (ml/min)</t>
  </si>
  <si>
    <t>5 min Rate (ml/min)</t>
  </si>
  <si>
    <t>3 min Rate (ml/min)</t>
  </si>
  <si>
    <t>60-150 s Rate (ml/min)</t>
  </si>
  <si>
    <t>15 ppm:17650   1 ppm:8181</t>
  </si>
  <si>
    <t>20 ppm:17650   1 ppm:8181</t>
  </si>
  <si>
    <t>25 ppm:17650   1 ppm:8181</t>
  </si>
  <si>
    <t>30 ppm:17650   1 ppm:8181</t>
  </si>
  <si>
    <t>30 ppm:17650   1 ppm:3058</t>
  </si>
  <si>
    <t>10 ppm:17650   1 ppm:8181</t>
  </si>
  <si>
    <t>10 ppm:17650   1 ppm:7878</t>
  </si>
  <si>
    <t>10 ppm:17650   1 ppm:7767</t>
  </si>
  <si>
    <t>10 ppm:17650   1 ppm:3058</t>
  </si>
  <si>
    <t>10 ppm:17650   1 ppm:3090</t>
  </si>
  <si>
    <t>10 ppm:17650   1 ppm:61610</t>
  </si>
  <si>
    <t>15 ppm:17650   1 ppm:7878</t>
  </si>
  <si>
    <t>15 ppm:17650   1 ppm:61610</t>
  </si>
  <si>
    <t>17650A</t>
  </si>
  <si>
    <t>10 ppm:17650A   0.5 ppm:8181</t>
  </si>
  <si>
    <t>10 ppm:17650A   1 ppm:8181</t>
  </si>
  <si>
    <t>10 ppm:17650A   1.5 ppm:8181</t>
  </si>
  <si>
    <t>10 ppm:17650A   2 ppm:8181</t>
  </si>
  <si>
    <t>10 ppm:17650A   2.5 ppm:8181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</si>
</sst>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1" x14ac:knownFonts="1">
    <font>
      <sz val="11"/>
      <color theme="1"/>
      <name val="Calibri"/>
      <family val="2"/>
      <scheme val="minor"/>
    </font>
    <font>
      <b/>
      <sz val="8"/>
      <color theme="1"/>
      <name val="Calibri"/>
      <family val="2"/>
      <scheme val="minor"/>
    </font>
    <font>
      <sz val="8"/>
      <color theme="1"/>
      <name val="Calibri"/>
      <family val="2"/>
      <scheme val="minor"/>
    </font>
    <font>
      <b/>
      <sz val="11"/>
      <color theme="0"/>
      <name val="Calibri"/>
      <family val="2"/>
      <scheme val="minor"/>
    </font>
    <font>
      <sz val="11"/>
      <color rgb="FF000000"/>
      <name val="Calibri"/>
      <family val="2"/>
    </font>
    <font>
      <b/>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u/>
      <sz val="10"/>
      <color theme="1"/>
      <name val="Calibri"/>
      <family val="2"/>
      <scheme val="minor"/>
    </font>
    <font>
      <b/>
      <sz val="9"/>
      <color theme="1"/>
      <name val="Calibri"/>
      <family val="2"/>
      <scheme val="minor"/>
    </font>
  </fonts>
  <fills count="16">
    <fill>
      <patternFill patternType="none"/>
    </fill>
    <fill>
      <patternFill patternType="gray125"/>
    </fill>
    <fill>
      <patternFill patternType="solid">
        <fgColor theme="3"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79998168889431442"/>
        <bgColor theme="4" tint="0.59999389629810485"/>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bgColor indexed="64"/>
      </patternFill>
    </fill>
    <fill>
      <patternFill patternType="solid">
        <fgColor theme="6" tint="0.79998168889431442"/>
        <bgColor indexed="64"/>
      </patternFill>
    </fill>
    <fill>
      <patternFill patternType="solid">
        <fgColor theme="0" tint="-0.499984740745262"/>
        <bgColor indexed="64"/>
      </patternFill>
    </fill>
    <fill>
      <patternFill patternType="solid">
        <fgColor theme="7" tint="0.59999389629810485"/>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style="thin">
        <color indexed="64"/>
      </left>
      <right/>
      <top/>
      <bottom/>
      <diagonal/>
    </border>
    <border>
      <left style="thin">
        <color indexed="64"/>
      </left>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theme="0"/>
      </left>
      <right/>
      <top/>
      <bottom style="thick">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bottom/>
      <diagonal/>
    </border>
    <border>
      <left/>
      <right style="thin">
        <color indexed="64"/>
      </right>
      <top/>
      <bottom style="double">
        <color indexed="64"/>
      </bottom>
      <diagonal/>
    </border>
  </borders>
  <cellStyleXfs count="1">
    <xf numFmtId="0" fontId="0" fillId="0" borderId="0"/>
  </cellStyleXfs>
  <cellXfs count="131">
    <xf numFmtId="0" fontId="0" fillId="0" borderId="0" xfId="0"/>
    <xf numFmtId="0" fontId="2" fillId="3" borderId="1" xfId="0" applyFont="1" applyFill="1" applyBorder="1" applyAlignment="1">
      <alignment horizontal="center"/>
    </xf>
    <xf numFmtId="0" fontId="2" fillId="4" borderId="1" xfId="0" applyFont="1" applyFill="1" applyBorder="1" applyAlignment="1">
      <alignment horizontal="center"/>
    </xf>
    <xf numFmtId="0" fontId="3" fillId="5" borderId="5" xfId="0" applyFont="1" applyFill="1" applyBorder="1" applyAlignment="1">
      <alignment horizontal="center" vertical="center" wrapText="1"/>
    </xf>
    <xf numFmtId="0" fontId="0" fillId="0" borderId="0" xfId="0" applyAlignment="1">
      <alignment horizontal="center" vertical="center" wrapText="1"/>
    </xf>
    <xf numFmtId="0" fontId="0" fillId="6" borderId="6" xfId="0" applyFill="1" applyBorder="1" applyAlignment="1">
      <alignment horizontal="center" vertical="center"/>
    </xf>
    <xf numFmtId="0" fontId="0" fillId="7" borderId="0" xfId="0" applyFill="1" applyAlignment="1">
      <alignment horizontal="center" vertical="center"/>
    </xf>
    <xf numFmtId="0" fontId="0" fillId="8" borderId="6" xfId="0" applyFill="1" applyBorder="1" applyAlignment="1">
      <alignment horizontal="center" vertical="center"/>
    </xf>
    <xf numFmtId="0" fontId="0" fillId="9" borderId="0" xfId="0" applyFill="1" applyAlignment="1">
      <alignment horizontal="center" vertical="center"/>
    </xf>
    <xf numFmtId="0" fontId="0" fillId="10" borderId="6" xfId="0" applyFill="1" applyBorder="1" applyAlignment="1">
      <alignment horizontal="center" vertical="center"/>
    </xf>
    <xf numFmtId="0" fontId="0" fillId="8" borderId="7" xfId="0" applyFill="1" applyBorder="1" applyAlignment="1">
      <alignment horizontal="center" vertical="center"/>
    </xf>
    <xf numFmtId="0" fontId="0" fillId="11" borderId="6" xfId="0" applyFill="1" applyBorder="1" applyAlignment="1">
      <alignment horizontal="center" vertical="center"/>
    </xf>
    <xf numFmtId="0" fontId="0" fillId="0" borderId="0" xfId="0" applyAlignment="1">
      <alignment horizontal="center" vertical="center"/>
    </xf>
    <xf numFmtId="0" fontId="0" fillId="11" borderId="7" xfId="0" applyFill="1" applyBorder="1" applyAlignment="1">
      <alignment horizontal="center" vertical="center"/>
    </xf>
    <xf numFmtId="0" fontId="0" fillId="10" borderId="6" xfId="0" applyFont="1" applyFill="1" applyBorder="1" applyAlignment="1">
      <alignment horizontal="center" vertical="center"/>
    </xf>
    <xf numFmtId="0" fontId="0" fillId="7" borderId="8" xfId="0" applyFont="1" applyFill="1" applyBorder="1" applyAlignment="1">
      <alignment horizontal="center" vertical="center"/>
    </xf>
    <xf numFmtId="0" fontId="0" fillId="7" borderId="6" xfId="0" applyFont="1" applyFill="1" applyBorder="1" applyAlignment="1">
      <alignment horizontal="center" vertical="center"/>
    </xf>
    <xf numFmtId="0" fontId="0" fillId="6" borderId="6" xfId="0" applyFont="1" applyFill="1" applyBorder="1" applyAlignment="1">
      <alignment horizontal="center" vertical="center"/>
    </xf>
    <xf numFmtId="0" fontId="0" fillId="7" borderId="9"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6" xfId="0" applyFont="1" applyFill="1" applyBorder="1" applyAlignment="1">
      <alignment horizontal="center" vertical="center"/>
    </xf>
    <xf numFmtId="0" fontId="0" fillId="9" borderId="9" xfId="0" applyFont="1" applyFill="1" applyBorder="1" applyAlignment="1">
      <alignment horizontal="center" vertical="center"/>
    </xf>
    <xf numFmtId="17" fontId="0" fillId="0" borderId="1" xfId="0" applyNumberFormat="1" applyBorder="1" applyAlignment="1">
      <alignment horizontal="center"/>
    </xf>
    <xf numFmtId="0" fontId="0" fillId="0" borderId="1" xfId="0" applyBorder="1" applyAlignment="1">
      <alignment horizontal="center"/>
    </xf>
    <xf numFmtId="2" fontId="0" fillId="0" borderId="1" xfId="0" applyNumberFormat="1"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1" fontId="0" fillId="0" borderId="0" xfId="0" applyNumberFormat="1" applyAlignment="1">
      <alignment horizontal="center"/>
    </xf>
    <xf numFmtId="0" fontId="5" fillId="0" borderId="1" xfId="0" applyFont="1" applyBorder="1" applyAlignment="1">
      <alignment horizontal="center"/>
    </xf>
    <xf numFmtId="9" fontId="5" fillId="0" borderId="1" xfId="0" applyNumberFormat="1" applyFont="1" applyBorder="1" applyAlignment="1">
      <alignment horizontal="center"/>
    </xf>
    <xf numFmtId="10" fontId="5" fillId="0" borderId="1" xfId="0" applyNumberFormat="1" applyFont="1" applyBorder="1" applyAlignment="1">
      <alignment horizontal="center"/>
    </xf>
    <xf numFmtId="3" fontId="0" fillId="0" borderId="1" xfId="0" applyNumberFormat="1" applyBorder="1" applyAlignment="1">
      <alignment horizont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xf>
    <xf numFmtId="0" fontId="8" fillId="0" borderId="0" xfId="0" applyFont="1" applyAlignment="1">
      <alignment horizontal="center" vertical="center"/>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8" fillId="12" borderId="1" xfId="0" applyFont="1" applyFill="1" applyBorder="1" applyAlignment="1">
      <alignment horizontal="center" vertical="center"/>
    </xf>
    <xf numFmtId="0" fontId="7" fillId="12" borderId="1" xfId="0" applyFont="1" applyFill="1" applyBorder="1" applyAlignment="1">
      <alignment horizontal="center" vertical="center"/>
    </xf>
    <xf numFmtId="0" fontId="7" fillId="13" borderId="1" xfId="0" applyFont="1" applyFill="1" applyBorder="1" applyAlignment="1">
      <alignment horizontal="center" vertical="center"/>
    </xf>
    <xf numFmtId="0" fontId="7" fillId="14" borderId="1" xfId="0" applyFont="1" applyFill="1" applyBorder="1" applyAlignment="1">
      <alignment horizontal="center" vertical="center"/>
    </xf>
    <xf numFmtId="0" fontId="8" fillId="14" borderId="1" xfId="0" applyFont="1" applyFill="1" applyBorder="1" applyAlignment="1">
      <alignment horizontal="center" vertical="center"/>
    </xf>
    <xf numFmtId="0" fontId="7" fillId="0" borderId="0" xfId="0" applyFont="1" applyAlignment="1">
      <alignment horizontal="center" vertical="center"/>
    </xf>
    <xf numFmtId="0" fontId="8" fillId="14" borderId="12" xfId="0" applyFont="1" applyFill="1" applyBorder="1" applyAlignment="1">
      <alignment horizontal="center" vertical="center"/>
    </xf>
    <xf numFmtId="0" fontId="7" fillId="15" borderId="13" xfId="0" applyFont="1" applyFill="1" applyBorder="1" applyAlignment="1">
      <alignment horizontal="center" vertical="center"/>
    </xf>
    <xf numFmtId="0" fontId="7" fillId="14" borderId="13" xfId="0" applyFont="1" applyFill="1" applyBorder="1" applyAlignment="1">
      <alignment horizontal="center" vertical="center"/>
    </xf>
    <xf numFmtId="0" fontId="7" fillId="0" borderId="1" xfId="0" applyFont="1" applyBorder="1" applyAlignment="1">
      <alignment horizontal="center" vertical="center"/>
    </xf>
    <xf numFmtId="0" fontId="9" fillId="3" borderId="1" xfId="0" applyFont="1" applyFill="1" applyBorder="1" applyAlignment="1">
      <alignment horizontal="center" vertical="center"/>
    </xf>
    <xf numFmtId="0" fontId="9" fillId="13" borderId="1" xfId="0" applyFont="1" applyFill="1" applyBorder="1" applyAlignment="1">
      <alignment horizontal="center" vertical="center"/>
    </xf>
    <xf numFmtId="0" fontId="7" fillId="15" borderId="1" xfId="0" applyFont="1" applyFill="1" applyBorder="1" applyAlignment="1">
      <alignment horizontal="center" vertical="center"/>
    </xf>
    <xf numFmtId="0" fontId="9" fillId="15"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1" fillId="2" borderId="1" xfId="0" applyFont="1" applyFill="1" applyBorder="1" applyAlignment="1">
      <alignment horizontal="center" vertical="center"/>
    </xf>
    <xf numFmtId="10" fontId="2" fillId="3" borderId="1" xfId="0" applyNumberFormat="1" applyFont="1" applyFill="1" applyBorder="1" applyAlignment="1">
      <alignment horizontal="center"/>
    </xf>
    <xf numFmtId="10" fontId="2" fillId="4" borderId="1" xfId="0" applyNumberFormat="1" applyFont="1" applyFill="1" applyBorder="1" applyAlignment="1">
      <alignment horizontal="center"/>
    </xf>
    <xf numFmtId="10" fontId="2" fillId="3" borderId="2" xfId="0" applyNumberFormat="1" applyFont="1" applyFill="1" applyBorder="1" applyAlignment="1">
      <alignment horizontal="center"/>
    </xf>
    <xf numFmtId="10" fontId="0" fillId="0" borderId="0" xfId="0" applyNumberFormat="1"/>
    <xf numFmtId="0" fontId="0" fillId="6" borderId="7" xfId="0" applyFill="1" applyBorder="1" applyAlignment="1">
      <alignment horizontal="center" vertical="center"/>
    </xf>
    <xf numFmtId="0" fontId="0" fillId="7" borderId="0" xfId="0" applyNumberFormat="1" applyFill="1" applyAlignment="1">
      <alignment horizontal="center" vertical="center"/>
    </xf>
    <xf numFmtId="0" fontId="0" fillId="6" borderId="6" xfId="0" applyNumberFormat="1" applyFill="1" applyBorder="1" applyAlignment="1">
      <alignment horizontal="center" vertical="center"/>
    </xf>
    <xf numFmtId="0" fontId="0" fillId="0" borderId="0" xfId="0" applyNumberFormat="1" applyAlignment="1">
      <alignment horizontal="center" vertical="center"/>
    </xf>
    <xf numFmtId="0" fontId="0" fillId="10" borderId="6" xfId="0" applyNumberFormat="1" applyFill="1" applyBorder="1" applyAlignment="1">
      <alignment horizontal="center" vertical="center"/>
    </xf>
    <xf numFmtId="0" fontId="0" fillId="6" borderId="0" xfId="0" applyNumberFormat="1" applyFill="1" applyBorder="1" applyAlignment="1">
      <alignment horizontal="center" vertical="center"/>
    </xf>
    <xf numFmtId="0" fontId="0" fillId="0" borderId="0" xfId="0" applyNumberFormat="1" applyAlignment="1">
      <alignment horizontal="center" vertical="center" wrapText="1"/>
    </xf>
    <xf numFmtId="10" fontId="0" fillId="6" borderId="0" xfId="0" applyNumberFormat="1" applyFill="1" applyBorder="1" applyAlignment="1">
      <alignment horizontal="center" vertical="center"/>
    </xf>
    <xf numFmtId="10" fontId="0" fillId="10" borderId="0" xfId="0" applyNumberFormat="1" applyFill="1" applyBorder="1" applyAlignment="1">
      <alignment horizontal="center" vertical="center"/>
    </xf>
    <xf numFmtId="10" fontId="0" fillId="6" borderId="9" xfId="0" applyNumberFormat="1" applyFont="1" applyFill="1" applyBorder="1" applyAlignment="1">
      <alignment horizontal="center" vertical="center"/>
    </xf>
    <xf numFmtId="10" fontId="0" fillId="10" borderId="9" xfId="0" applyNumberFormat="1" applyFont="1" applyFill="1" applyBorder="1" applyAlignment="1">
      <alignment horizontal="center" vertical="center"/>
    </xf>
    <xf numFmtId="0" fontId="0" fillId="0" borderId="0" xfId="0" applyNumberFormat="1"/>
    <xf numFmtId="10" fontId="0" fillId="0" borderId="0" xfId="0" applyNumberFormat="1" applyAlignment="1">
      <alignment horizontal="center" vertical="center"/>
    </xf>
    <xf numFmtId="0" fontId="3" fillId="5" borderId="16" xfId="0" applyNumberFormat="1" applyFont="1" applyFill="1" applyBorder="1" applyAlignment="1">
      <alignment horizontal="center" vertical="center" wrapText="1"/>
    </xf>
    <xf numFmtId="10" fontId="0" fillId="6" borderId="6" xfId="0" applyNumberFormat="1" applyFont="1" applyFill="1" applyBorder="1" applyAlignment="1">
      <alignment horizontal="center" vertical="center"/>
    </xf>
    <xf numFmtId="0" fontId="2" fillId="0" borderId="1" xfId="0" applyFont="1" applyBorder="1"/>
    <xf numFmtId="0" fontId="1" fillId="2" borderId="1" xfId="0" applyFont="1" applyFill="1" applyBorder="1" applyAlignment="1">
      <alignment horizontal="center"/>
    </xf>
    <xf numFmtId="0" fontId="2" fillId="0" borderId="1" xfId="0" applyFont="1" applyBorder="1" applyAlignment="1">
      <alignment horizontal="center"/>
    </xf>
    <xf numFmtId="0" fontId="10" fillId="3" borderId="3" xfId="0" applyFont="1" applyFill="1" applyBorder="1" applyAlignment="1">
      <alignment horizontal="center" vertical="center"/>
    </xf>
    <xf numFmtId="0" fontId="2" fillId="0" borderId="19" xfId="0" applyFont="1" applyBorder="1"/>
    <xf numFmtId="165" fontId="1" fillId="3" borderId="1" xfId="0" applyNumberFormat="1" applyFont="1" applyFill="1" applyBorder="1" applyAlignment="1">
      <alignment horizontal="center"/>
    </xf>
    <xf numFmtId="2" fontId="1" fillId="3" borderId="1" xfId="0" applyNumberFormat="1" applyFont="1" applyFill="1" applyBorder="1" applyAlignment="1">
      <alignment horizontal="center"/>
    </xf>
    <xf numFmtId="0" fontId="1" fillId="3" borderId="1" xfId="0" applyFont="1" applyFill="1" applyBorder="1" applyAlignment="1">
      <alignment horizontal="center"/>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15" xfId="0" applyFont="1" applyBorder="1" applyAlignment="1">
      <alignment horizontal="center" vertical="center" wrapText="1"/>
    </xf>
    <xf numFmtId="0" fontId="7" fillId="2" borderId="2" xfId="0" applyFont="1" applyFill="1" applyBorder="1" applyAlignment="1">
      <alignment horizontal="center" vertical="center"/>
    </xf>
    <xf numFmtId="0" fontId="7" fillId="2" borderId="4"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0" xfId="0" applyFont="1" applyFill="1" applyAlignment="1">
      <alignment horizontal="center" vertical="center" wrapText="1"/>
    </xf>
    <xf numFmtId="0" fontId="2" fillId="0" borderId="14"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5" xfId="0" applyFont="1" applyBorder="1" applyAlignment="1">
      <alignment horizontal="center" vertical="center" wrapText="1"/>
    </xf>
    <xf numFmtId="18" fontId="8" fillId="0" borderId="14"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2" fillId="0" borderId="17" xfId="0" applyFont="1" applyBorder="1" applyAlignment="1">
      <alignment horizontal="center" wrapText="1"/>
    </xf>
    <xf numFmtId="0" fontId="2" fillId="0" borderId="18" xfId="0" applyFont="1" applyBorder="1" applyAlignment="1">
      <alignment horizontal="center" wrapText="1"/>
    </xf>
    <xf numFmtId="0" fontId="1" fillId="2" borderId="1" xfId="0" applyFont="1" applyFill="1" applyBorder="1" applyAlignment="1">
      <alignment horizontal="center" vertical="center"/>
    </xf>
    <xf numFmtId="0" fontId="1" fillId="2" borderId="17" xfId="0" applyFont="1" applyFill="1" applyBorder="1" applyAlignment="1">
      <alignment horizontal="center" wrapText="1"/>
    </xf>
    <xf numFmtId="0" fontId="1" fillId="2" borderId="18" xfId="0" applyFont="1" applyFill="1" applyBorder="1" applyAlignment="1">
      <alignment horizontal="center" wrapText="1"/>
    </xf>
    <xf numFmtId="0" fontId="10" fillId="3" borderId="20" xfId="0" applyFont="1" applyFill="1" applyBorder="1" applyAlignment="1">
      <alignment horizontal="center" vertical="center" wrapText="1"/>
    </xf>
    <xf numFmtId="0" fontId="10" fillId="3" borderId="21"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10" fontId="1" fillId="2" borderId="2" xfId="0" applyNumberFormat="1" applyFont="1" applyFill="1" applyBorder="1" applyAlignment="1">
      <alignment horizontal="center" vertical="center" wrapText="1"/>
    </xf>
    <xf numFmtId="10" fontId="1" fillId="2" borderId="3" xfId="0" applyNumberFormat="1" applyFont="1" applyFill="1" applyBorder="1" applyAlignment="1">
      <alignment horizontal="center" vertical="center" wrapText="1"/>
    </xf>
    <xf numFmtId="0" fontId="0" fillId="0" borderId="10" xfId="0" applyBorder="1" applyAlignment="1">
      <alignment horizontal="left" vertical="center" wrapText="1"/>
    </xf>
    <xf numFmtId="15" fontId="2" fillId="3" borderId="1" xfId="0" applyNumberFormat="1" applyFont="1" applyFill="1" applyBorder="1" applyAlignment="1">
      <alignment horizontal="center" vertical="center"/>
    </xf>
    <xf numFmtId="15" fontId="2" fillId="4" borderId="1" xfId="0" applyNumberFormat="1" applyFont="1" applyFill="1" applyBorder="1" applyAlignment="1">
      <alignment horizontal="center" vertical="center"/>
    </xf>
    <xf numFmtId="15" fontId="2" fillId="3" borderId="2" xfId="0" applyNumberFormat="1" applyFont="1" applyFill="1" applyBorder="1" applyAlignment="1">
      <alignment horizontal="center" vertical="center"/>
    </xf>
    <xf numFmtId="0" fontId="2" fillId="3" borderId="4"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2" xfId="0" applyFont="1" applyFill="1" applyBorder="1" applyAlignment="1">
      <alignment horizontal="center" vertical="center"/>
    </xf>
    <xf numFmtId="15" fontId="2" fillId="3" borderId="4" xfId="0" applyNumberFormat="1" applyFont="1" applyFill="1" applyBorder="1" applyAlignment="1">
      <alignment horizontal="center" vertical="center"/>
    </xf>
    <xf numFmtId="15" fontId="2" fillId="3" borderId="3" xfId="0" applyNumberFormat="1" applyFont="1" applyFill="1" applyBorder="1" applyAlignment="1">
      <alignment horizontal="center" vertical="center"/>
    </xf>
  </cellXfs>
  <cellStyles count="1">
    <cellStyle name="Normal" xfId="0" builtinId="0"/>
  </cellStyles>
  <dxfs count="87">
    <dxf>
      <numFmt numFmtId="14" formatCode="0.00%"/>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14" formatCode="0.00%"/>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0" formatCode="General"/>
    </dxf>
    <dxf>
      <numFmt numFmtId="0" formatCode="General"/>
      <alignment horizontal="center" vertical="center" textRotation="0" indent="0" justifyLastLine="0" shrinkToFit="0" readingOrder="0"/>
    </dxf>
    <dxf>
      <numFmt numFmtId="0" formatCode="General"/>
      <alignment horizontal="center"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indent="0" justifyLastLine="0" shrinkToFit="0" readingOrder="0"/>
    </dxf>
    <dxf>
      <numFmt numFmtId="0" formatCode="General"/>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EXP</a:t>
            </a:r>
            <a:r>
              <a:rPr lang="en-US" baseline="0"/>
              <a:t> 19</a:t>
            </a:r>
            <a:r>
              <a:rPr lang="en-US"/>
              <a:t>- 10 </a:t>
            </a:r>
            <a:r>
              <a:rPr lang="en-US" baseline="0"/>
              <a:t> min </a:t>
            </a:r>
            <a:r>
              <a:rPr lang="en-US"/>
              <a:t>Settling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880694600674922E-2"/>
          <c:y val="0.10761835483692576"/>
          <c:w val="0.87969244538366531"/>
          <c:h val="0.78286455076421768"/>
        </c:manualLayout>
      </c:layout>
      <c:scatterChart>
        <c:scatterStyle val="smoothMarker"/>
        <c:varyColors val="0"/>
        <c:ser>
          <c:idx val="0"/>
          <c:order val="2"/>
          <c:tx>
            <c:strRef>
              <c:f>'settling copy'!$B$6</c:f>
              <c:strCache>
                <c:ptCount val="1"/>
                <c:pt idx="0">
                  <c:v>15 ppm:18114   1 ppm:8181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f>'settling copy'!$C$3:$R$3</c:f>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f>'settling copy'!$C$6:$R$6</c:f>
              <c:numCache>
                <c:formatCode>General</c:formatCode>
                <c:ptCount val="16"/>
                <c:pt idx="0">
                  <c:v>960</c:v>
                </c:pt>
                <c:pt idx="1">
                  <c:v>900</c:v>
                </c:pt>
                <c:pt idx="2">
                  <c:v>750</c:v>
                </c:pt>
                <c:pt idx="3">
                  <c:v>650</c:v>
                </c:pt>
                <c:pt idx="4">
                  <c:v>500</c:v>
                </c:pt>
                <c:pt idx="5">
                  <c:v>450</c:v>
                </c:pt>
                <c:pt idx="6">
                  <c:v>390</c:v>
                </c:pt>
                <c:pt idx="7">
                  <c:v>380</c:v>
                </c:pt>
                <c:pt idx="8">
                  <c:v>375</c:v>
                </c:pt>
                <c:pt idx="9">
                  <c:v>365</c:v>
                </c:pt>
                <c:pt idx="10">
                  <c:v>360</c:v>
                </c:pt>
                <c:pt idx="11">
                  <c:v>335</c:v>
                </c:pt>
                <c:pt idx="12">
                  <c:v>310</c:v>
                </c:pt>
                <c:pt idx="13">
                  <c:v>295</c:v>
                </c:pt>
                <c:pt idx="14">
                  <c:v>280</c:v>
                </c:pt>
                <c:pt idx="15">
                  <c:v>270</c:v>
                </c:pt>
              </c:numCache>
            </c:numRef>
          </c:yVal>
          <c:smooth val="1"/>
          <c:extLst>
            <c:ext xmlns:c16="http://schemas.microsoft.com/office/drawing/2014/chart" uri="{C3380CC4-5D6E-409C-BE32-E72D297353CC}">
              <c16:uniqueId val="{00000002-6C15-4E9C-B6B1-9CE32DE93D1A}"/>
            </c:ext>
          </c:extLst>
        </c:ser>
        <c:ser>
          <c:idx val="4"/>
          <c:order val="4"/>
          <c:tx>
            <c:strRef>
              <c:f>'settling copy'!$B$8</c:f>
              <c:strCache>
                <c:ptCount val="1"/>
                <c:pt idx="0">
                  <c:v>15 ppm:18114   1 ppm:7878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'settling copy'!$C$3:$R$3</c:f>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f>'settling copy'!$C$8:$R$8</c:f>
              <c:numCache>
                <c:formatCode>General</c:formatCode>
                <c:ptCount val="16"/>
                <c:pt idx="0">
                  <c:v>965</c:v>
                </c:pt>
                <c:pt idx="1">
                  <c:v>880</c:v>
                </c:pt>
                <c:pt idx="2">
                  <c:v>720</c:v>
                </c:pt>
                <c:pt idx="3">
                  <c:v>630</c:v>
                </c:pt>
                <c:pt idx="4">
                  <c:v>520</c:v>
                </c:pt>
                <c:pt idx="5">
                  <c:v>440</c:v>
                </c:pt>
                <c:pt idx="6">
                  <c:v>420</c:v>
                </c:pt>
                <c:pt idx="7">
                  <c:v>400</c:v>
                </c:pt>
                <c:pt idx="8">
                  <c:v>380</c:v>
                </c:pt>
                <c:pt idx="9">
                  <c:v>365</c:v>
                </c:pt>
                <c:pt idx="10">
                  <c:v>350</c:v>
                </c:pt>
                <c:pt idx="11">
                  <c:v>330</c:v>
                </c:pt>
                <c:pt idx="12">
                  <c:v>310</c:v>
                </c:pt>
                <c:pt idx="13">
                  <c:v>290</c:v>
                </c:pt>
                <c:pt idx="14">
                  <c:v>280</c:v>
                </c:pt>
                <c:pt idx="15">
                  <c:v>270</c:v>
                </c:pt>
              </c:numCache>
            </c:numRef>
          </c:yVal>
          <c:smooth val="1"/>
          <c:extLst>
            <c:ext xmlns:c16="http://schemas.microsoft.com/office/drawing/2014/chart" uri="{C3380CC4-5D6E-409C-BE32-E72D297353CC}">
              <c16:uniqueId val="{00000004-6C15-4E9C-B6B1-9CE32DE93D1A}"/>
            </c:ext>
          </c:extLst>
        </c:ser>
        <c:ser>
          <c:idx val="5"/>
          <c:order val="5"/>
          <c:tx>
            <c:strRef>
              <c:f>'settling copy'!$B$10</c:f>
              <c:strCache>
                <c:ptCount val="1"/>
                <c:pt idx="0">
                  <c:v>15 ppm:18114   1 ppm:61610</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f>'settling copy'!$C$3:$R$3</c:f>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f>'settling copy'!$C$10:$R$10</c:f>
              <c:numCache>
                <c:formatCode>General</c:formatCode>
                <c:ptCount val="16"/>
                <c:pt idx="0">
                  <c:v>955</c:v>
                </c:pt>
                <c:pt idx="1">
                  <c:v>900</c:v>
                </c:pt>
                <c:pt idx="2">
                  <c:v>800</c:v>
                </c:pt>
                <c:pt idx="3">
                  <c:v>700</c:v>
                </c:pt>
                <c:pt idx="4">
                  <c:v>600</c:v>
                </c:pt>
                <c:pt idx="5">
                  <c:v>510</c:v>
                </c:pt>
                <c:pt idx="6">
                  <c:v>400</c:v>
                </c:pt>
                <c:pt idx="7">
                  <c:v>390</c:v>
                </c:pt>
                <c:pt idx="8">
                  <c:v>380</c:v>
                </c:pt>
                <c:pt idx="9">
                  <c:v>370</c:v>
                </c:pt>
                <c:pt idx="10">
                  <c:v>360</c:v>
                </c:pt>
                <c:pt idx="11">
                  <c:v>340</c:v>
                </c:pt>
                <c:pt idx="12">
                  <c:v>320</c:v>
                </c:pt>
                <c:pt idx="13">
                  <c:v>300</c:v>
                </c:pt>
                <c:pt idx="14">
                  <c:v>285</c:v>
                </c:pt>
                <c:pt idx="15">
                  <c:v>270</c:v>
                </c:pt>
              </c:numCache>
            </c:numRef>
          </c:yVal>
          <c:smooth val="1"/>
          <c:extLst>
            <c:ext xmlns:c16="http://schemas.microsoft.com/office/drawing/2014/chart" uri="{C3380CC4-5D6E-409C-BE32-E72D297353CC}">
              <c16:uniqueId val="{00000005-6C15-4E9C-B6B1-9CE32DE93D1A}"/>
            </c:ext>
          </c:extLst>
        </c:ser>
        <c:dLbls>
          <c:showLegendKey val="0"/>
          <c:showVal val="0"/>
          <c:showCatName val="0"/>
          <c:showSerName val="0"/>
          <c:showPercent val="0"/>
          <c:showBubbleSize val="0"/>
        </c:dLbls>
        <c:axId val="172898560"/>
        <c:axId val="172913024"/>
        <c:extLst>
          <c:ext xmlns:c15="http://schemas.microsoft.com/office/drawing/2012/chart" uri="{02D57815-91ED-43cb-92C2-25804820EDAC}">
            <c15:filteredScatterSeries>
              <c15:ser>
                <c:idx val="2"/>
                <c:order val="0"/>
                <c:tx>
                  <c:strRef>
                    <c:extLst>
                      <c:ext uri="{02D57815-91ED-43cb-92C2-25804820EDAC}">
                        <c15:formulaRef>
                          <c15:sqref>'settling copy'!$B$4</c15:sqref>
                        </c15:formulaRef>
                      </c:ext>
                    </c:extLst>
                    <c:strCache>
                      <c:ptCount val="1"/>
                      <c:pt idx="0">
                        <c:v>15 ppm:2537A   1 ppm:8181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'settling copy'!$C$3:$R$3</c15:sqref>
                        </c15:formulaRef>
                      </c:ext>
                    </c:extLst>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extLst>
                      <c:ext uri="{02D57815-91ED-43cb-92C2-25804820EDAC}">
                        <c15:formulaRef>
                          <c15:sqref>'settling copy'!$C$4:$R$4</c15:sqref>
                        </c15:formulaRef>
                      </c:ext>
                    </c:extLst>
                    <c:numCache>
                      <c:formatCode>General</c:formatCode>
                      <c:ptCount val="16"/>
                      <c:pt idx="0">
                        <c:v>980</c:v>
                      </c:pt>
                      <c:pt idx="1">
                        <c:v>920</c:v>
                      </c:pt>
                      <c:pt idx="2">
                        <c:v>800</c:v>
                      </c:pt>
                      <c:pt idx="3">
                        <c:v>730</c:v>
                      </c:pt>
                      <c:pt idx="4">
                        <c:v>700</c:v>
                      </c:pt>
                      <c:pt idx="5">
                        <c:v>550</c:v>
                      </c:pt>
                      <c:pt idx="6">
                        <c:v>450</c:v>
                      </c:pt>
                      <c:pt idx="7">
                        <c:v>370</c:v>
                      </c:pt>
                      <c:pt idx="8">
                        <c:v>360</c:v>
                      </c:pt>
                      <c:pt idx="9">
                        <c:v>350</c:v>
                      </c:pt>
                      <c:pt idx="10">
                        <c:v>345</c:v>
                      </c:pt>
                      <c:pt idx="11">
                        <c:v>320</c:v>
                      </c:pt>
                      <c:pt idx="12">
                        <c:v>290</c:v>
                      </c:pt>
                      <c:pt idx="13">
                        <c:v>275</c:v>
                      </c:pt>
                      <c:pt idx="14">
                        <c:v>260</c:v>
                      </c:pt>
                      <c:pt idx="15">
                        <c:v>250</c:v>
                      </c:pt>
                    </c:numCache>
                  </c:numRef>
                </c:yVal>
                <c:smooth val="1"/>
                <c:extLst>
                  <c:ext xmlns:c16="http://schemas.microsoft.com/office/drawing/2014/chart" uri="{C3380CC4-5D6E-409C-BE32-E72D297353CC}">
                    <c16:uniqueId val="{00000000-6C15-4E9C-B6B1-9CE32DE93D1A}"/>
                  </c:ext>
                </c:extLst>
              </c15:ser>
            </c15:filteredScatterSeries>
            <c15:filteredScatterSeries>
              <c15:ser>
                <c:idx val="3"/>
                <c:order val="1"/>
                <c:tx>
                  <c:strRef>
                    <c:extLst xmlns:c15="http://schemas.microsoft.com/office/drawing/2012/chart">
                      <c:ext xmlns:c15="http://schemas.microsoft.com/office/drawing/2012/chart" uri="{02D57815-91ED-43cb-92C2-25804820EDAC}">
                        <c15:formulaRef>
                          <c15:sqref>'settling copy'!$B$5</c15:sqref>
                        </c15:formulaRef>
                      </c:ext>
                    </c:extLst>
                    <c:strCache>
                      <c:ptCount val="1"/>
                      <c:pt idx="0">
                        <c:v>15 ppm:17650   1 ppm:8181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'settling copy'!$C$3:$R$3</c15:sqref>
                        </c15:formulaRef>
                      </c:ext>
                    </c:extLst>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extLst xmlns:c15="http://schemas.microsoft.com/office/drawing/2012/chart">
                      <c:ext xmlns:c15="http://schemas.microsoft.com/office/drawing/2012/chart" uri="{02D57815-91ED-43cb-92C2-25804820EDAC}">
                        <c15:formulaRef>
                          <c15:sqref>'settling copy'!$C$5:$R$5</c15:sqref>
                        </c15:formulaRef>
                      </c:ext>
                    </c:extLst>
                    <c:numCache>
                      <c:formatCode>General</c:formatCode>
                      <c:ptCount val="16"/>
                      <c:pt idx="0">
                        <c:v>980</c:v>
                      </c:pt>
                      <c:pt idx="1">
                        <c:v>900</c:v>
                      </c:pt>
                      <c:pt idx="2">
                        <c:v>800</c:v>
                      </c:pt>
                      <c:pt idx="3">
                        <c:v>650</c:v>
                      </c:pt>
                      <c:pt idx="4">
                        <c:v>550</c:v>
                      </c:pt>
                      <c:pt idx="5">
                        <c:v>425</c:v>
                      </c:pt>
                      <c:pt idx="6">
                        <c:v>360</c:v>
                      </c:pt>
                      <c:pt idx="7">
                        <c:v>365</c:v>
                      </c:pt>
                      <c:pt idx="8">
                        <c:v>360</c:v>
                      </c:pt>
                      <c:pt idx="9">
                        <c:v>355</c:v>
                      </c:pt>
                      <c:pt idx="10">
                        <c:v>345</c:v>
                      </c:pt>
                      <c:pt idx="11">
                        <c:v>330</c:v>
                      </c:pt>
                      <c:pt idx="12">
                        <c:v>310</c:v>
                      </c:pt>
                      <c:pt idx="13">
                        <c:v>290</c:v>
                      </c:pt>
                      <c:pt idx="14">
                        <c:v>275</c:v>
                      </c:pt>
                      <c:pt idx="15">
                        <c:v>265</c:v>
                      </c:pt>
                    </c:numCache>
                  </c:numRef>
                </c:yVal>
                <c:smooth val="1"/>
                <c:extLst xmlns:c15="http://schemas.microsoft.com/office/drawing/2012/chart">
                  <c:ext xmlns:c16="http://schemas.microsoft.com/office/drawing/2014/chart" uri="{C3380CC4-5D6E-409C-BE32-E72D297353CC}">
                    <c16:uniqueId val="{00000001-6C15-4E9C-B6B1-9CE32DE93D1A}"/>
                  </c:ext>
                </c:extLst>
              </c15:ser>
            </c15:filteredScatterSeries>
            <c15:filteredScatterSeries>
              <c15:ser>
                <c:idx val="1"/>
                <c:order val="3"/>
                <c:tx>
                  <c:strRef>
                    <c:extLst xmlns:c15="http://schemas.microsoft.com/office/drawing/2012/chart">
                      <c:ext xmlns:c15="http://schemas.microsoft.com/office/drawing/2012/chart" uri="{02D57815-91ED-43cb-92C2-25804820EDAC}">
                        <c15:formulaRef>
                          <c15:sqref>'settling copy'!$B$7</c15:sqref>
                        </c15:formulaRef>
                      </c:ext>
                    </c:extLst>
                    <c:strCache>
                      <c:ptCount val="1"/>
                      <c:pt idx="0">
                        <c:v>15 ppm:17650   1 ppm:7878</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'settling copy'!$C$3:$R$3</c15:sqref>
                        </c15:formulaRef>
                      </c:ext>
                    </c:extLst>
                    <c:numCache>
                      <c:formatCode>General</c:formatCode>
                      <c:ptCount val="16"/>
                      <c:pt idx="0">
                        <c:v>0</c:v>
                      </c:pt>
                      <c:pt idx="1">
                        <c:v>30</c:v>
                      </c:pt>
                      <c:pt idx="2">
                        <c:v>60</c:v>
                      </c:pt>
                      <c:pt idx="3">
                        <c:v>90</c:v>
                      </c:pt>
                      <c:pt idx="4">
                        <c:v>120</c:v>
                      </c:pt>
                      <c:pt idx="5">
                        <c:v>150</c:v>
                      </c:pt>
                      <c:pt idx="6">
                        <c:v>180</c:v>
                      </c:pt>
                      <c:pt idx="7">
                        <c:v>210</c:v>
                      </c:pt>
                      <c:pt idx="8">
                        <c:v>240</c:v>
                      </c:pt>
                      <c:pt idx="9">
                        <c:v>270</c:v>
                      </c:pt>
                      <c:pt idx="10">
                        <c:v>300</c:v>
                      </c:pt>
                      <c:pt idx="11">
                        <c:v>360</c:v>
                      </c:pt>
                      <c:pt idx="12">
                        <c:v>420</c:v>
                      </c:pt>
                      <c:pt idx="13">
                        <c:v>480</c:v>
                      </c:pt>
                      <c:pt idx="14">
                        <c:v>540</c:v>
                      </c:pt>
                      <c:pt idx="15">
                        <c:v>600</c:v>
                      </c:pt>
                    </c:numCache>
                  </c:numRef>
                </c:xVal>
                <c:yVal>
                  <c:numRef>
                    <c:extLst xmlns:c15="http://schemas.microsoft.com/office/drawing/2012/chart">
                      <c:ext xmlns:c15="http://schemas.microsoft.com/office/drawing/2012/chart" uri="{02D57815-91ED-43cb-92C2-25804820EDAC}">
                        <c15:formulaRef>
                          <c15:sqref>'settling copy'!$C$7:$R$7</c15:sqref>
                        </c15:formulaRef>
                      </c:ext>
                    </c:extLst>
                    <c:numCache>
                      <c:formatCode>General</c:formatCode>
                      <c:ptCount val="16"/>
                      <c:pt idx="0">
                        <c:v>960</c:v>
                      </c:pt>
                      <c:pt idx="1">
                        <c:v>850</c:v>
                      </c:pt>
                      <c:pt idx="2">
                        <c:v>750</c:v>
                      </c:pt>
                      <c:pt idx="3">
                        <c:v>600</c:v>
                      </c:pt>
                      <c:pt idx="4">
                        <c:v>480</c:v>
                      </c:pt>
                      <c:pt idx="5">
                        <c:v>420</c:v>
                      </c:pt>
                      <c:pt idx="6">
                        <c:v>400</c:v>
                      </c:pt>
                      <c:pt idx="7">
                        <c:v>385</c:v>
                      </c:pt>
                      <c:pt idx="8">
                        <c:v>370</c:v>
                      </c:pt>
                      <c:pt idx="9">
                        <c:v>355</c:v>
                      </c:pt>
                      <c:pt idx="10">
                        <c:v>340</c:v>
                      </c:pt>
                      <c:pt idx="11">
                        <c:v>320</c:v>
                      </c:pt>
                      <c:pt idx="12">
                        <c:v>300</c:v>
                      </c:pt>
                      <c:pt idx="13">
                        <c:v>285</c:v>
                      </c:pt>
                      <c:pt idx="14">
                        <c:v>275</c:v>
                      </c:pt>
                      <c:pt idx="15">
                        <c:v>265</c:v>
                      </c:pt>
                    </c:numCache>
                  </c:numRef>
                </c:yVal>
                <c:smooth val="1"/>
                <c:extLst xmlns:c15="http://schemas.microsoft.com/office/drawing/2012/chart">
                  <c:ext xmlns:c16="http://schemas.microsoft.com/office/drawing/2014/chart" uri="{C3380CC4-5D6E-409C-BE32-E72D297353CC}">
                    <c16:uniqueId val="{00000003-6C15-4E9C-B6B1-9CE32DE93D1A}"/>
                  </c:ext>
                </c:extLst>
              </c15:ser>
            </c15:filteredScatterSeries>
          </c:ext>
        </c:extLst>
      </c:scatterChart>
      <c:valAx>
        <c:axId val="172898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13024"/>
        <c:crosses val="autoZero"/>
        <c:crossBetween val="midCat"/>
        <c:majorUnit val="30"/>
      </c:valAx>
      <c:valAx>
        <c:axId val="172913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8560"/>
        <c:crosses val="autoZero"/>
        <c:crossBetween val="midCat"/>
        <c:majorUnit val="100"/>
      </c:valAx>
      <c:spPr>
        <a:noFill/>
        <a:ln>
          <a:noFill/>
        </a:ln>
        <a:effectLst/>
      </c:spPr>
    </c:plotArea>
    <c:legend>
      <c:legendPos val="b"/>
      <c:layout>
        <c:manualLayout>
          <c:xMode val="edge"/>
          <c:yMode val="edge"/>
          <c:x val="0.13875835801649292"/>
          <c:y val="0.12391468932054547"/>
          <c:w val="0.81444393159238582"/>
          <c:h val="0.1051352713898623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154122568047022E-2"/>
          <c:y val="2.412273393901878E-2"/>
          <c:w val="0.94971264367816088"/>
          <c:h val="0.84495956873315359"/>
        </c:manualLayout>
      </c:layout>
      <c:barChart>
        <c:barDir val="col"/>
        <c:grouping val="clustered"/>
        <c:varyColors val="0"/>
        <c:ser>
          <c:idx val="0"/>
          <c:order val="0"/>
          <c:tx>
            <c:strRef>
              <c:f>'Exp 13'!$G$1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13'!$F$2:$F$7</c:f>
              <c:strCache>
                <c:ptCount val="6"/>
                <c:pt idx="0">
                  <c:v>15 ppm:18114   0.5 ppm:61610</c:v>
                </c:pt>
                <c:pt idx="1">
                  <c:v>15 ppm:18114   1 ppm:61610</c:v>
                </c:pt>
                <c:pt idx="2">
                  <c:v>15 ppm:18114   1.5 ppm:61610</c:v>
                </c:pt>
                <c:pt idx="3">
                  <c:v>10 ppm:18114   1 ppm:61610</c:v>
                </c:pt>
                <c:pt idx="4">
                  <c:v>20 ppm:18114   1 ppm:61610</c:v>
                </c:pt>
                <c:pt idx="5">
                  <c:v>30 ppm:18114   1 ppm:61610</c:v>
                </c:pt>
              </c:strCache>
            </c:strRef>
          </c:cat>
          <c:val>
            <c:numRef>
              <c:f>'Exp 13'!$G$2:$G$7</c:f>
              <c:numCache>
                <c:formatCode>General</c:formatCode>
                <c:ptCount val="6"/>
                <c:pt idx="0">
                  <c:v>121</c:v>
                </c:pt>
                <c:pt idx="1">
                  <c:v>52.9</c:v>
                </c:pt>
                <c:pt idx="2">
                  <c:v>39</c:v>
                </c:pt>
                <c:pt idx="3">
                  <c:v>65.8</c:v>
                </c:pt>
                <c:pt idx="4">
                  <c:v>34.799999999999997</c:v>
                </c:pt>
                <c:pt idx="5">
                  <c:v>31.9</c:v>
                </c:pt>
              </c:numCache>
            </c:numRef>
          </c:val>
          <c:extLst>
            <c:ext xmlns:c16="http://schemas.microsoft.com/office/drawing/2014/chart" uri="{C3380CC4-5D6E-409C-BE32-E72D297353CC}">
              <c16:uniqueId val="{00000000-165E-407C-AFFD-626AFC89DFC6}"/>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7555290200709424E-2"/>
          <c:y val="9.315245525580941E-2"/>
          <c:w val="0.90244470979929059"/>
          <c:h val="0.75080582866284462"/>
        </c:manualLayout>
      </c:layout>
      <c:barChart>
        <c:barDir val="col"/>
        <c:grouping val="clustered"/>
        <c:varyColors val="0"/>
        <c:ser>
          <c:idx val="0"/>
          <c:order val="0"/>
          <c:tx>
            <c:strRef>
              <c:f>'Exp 15-17 Dosage Profile'!$G$1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15-17 Dosage Profile'!$F$3:$F$22</c:f>
              <c:strCache>
                <c:ptCount val="20"/>
                <c:pt idx="0">
                  <c:v>0 ppm:blank   0 ppm:blank</c:v>
                </c:pt>
                <c:pt idx="1">
                  <c:v>15 ppm:18114   1.5 ppm:8181</c:v>
                </c:pt>
                <c:pt idx="2">
                  <c:v>15 ppm:18114   1 ppm:8181</c:v>
                </c:pt>
                <c:pt idx="3">
                  <c:v>15 ppm:18114   0.5 ppm:8181</c:v>
                </c:pt>
                <c:pt idx="4">
                  <c:v>20 ppm:18114   0.5 ppm:8181</c:v>
                </c:pt>
                <c:pt idx="5">
                  <c:v>30 ppm:18114   0.5 ppm:8181</c:v>
                </c:pt>
                <c:pt idx="7">
                  <c:v>0 ppm:blank   0 ppm:blank</c:v>
                </c:pt>
                <c:pt idx="8">
                  <c:v>15 ppm:18114   1.5 ppm:61610</c:v>
                </c:pt>
                <c:pt idx="9">
                  <c:v>15 ppm:18114   1 ppm:61610</c:v>
                </c:pt>
                <c:pt idx="10">
                  <c:v>15 ppm:18114   0.5 ppm:61610</c:v>
                </c:pt>
                <c:pt idx="11">
                  <c:v>20 ppm:18114   0.5 ppm:61610</c:v>
                </c:pt>
                <c:pt idx="12">
                  <c:v>30 ppm:18114   0.5 ppm:61610</c:v>
                </c:pt>
                <c:pt idx="14">
                  <c:v>0 ppm:blank   0 ppm:blank</c:v>
                </c:pt>
                <c:pt idx="15">
                  <c:v>15 ppm:18114   1.5 ppm:7878</c:v>
                </c:pt>
                <c:pt idx="16">
                  <c:v>15 ppm:18114   1 ppm:7878</c:v>
                </c:pt>
                <c:pt idx="17">
                  <c:v>15 ppm:18114   0.5 ppm:7878</c:v>
                </c:pt>
                <c:pt idx="18">
                  <c:v>20 ppm:18114   0.5 ppm:7878</c:v>
                </c:pt>
                <c:pt idx="19">
                  <c:v>30 ppm:18114   0.5 ppm:7878</c:v>
                </c:pt>
              </c:strCache>
            </c:strRef>
          </c:cat>
          <c:val>
            <c:numRef>
              <c:f>'Exp 15-17 Dosage Profile'!$G$3:$G$22</c:f>
              <c:numCache>
                <c:formatCode>General</c:formatCode>
                <c:ptCount val="20"/>
                <c:pt idx="0">
                  <c:v>371</c:v>
                </c:pt>
                <c:pt idx="1">
                  <c:v>104</c:v>
                </c:pt>
                <c:pt idx="2">
                  <c:v>116</c:v>
                </c:pt>
                <c:pt idx="3">
                  <c:v>129</c:v>
                </c:pt>
                <c:pt idx="4">
                  <c:v>100</c:v>
                </c:pt>
                <c:pt idx="5">
                  <c:v>77.3</c:v>
                </c:pt>
                <c:pt idx="7">
                  <c:v>552</c:v>
                </c:pt>
                <c:pt idx="8">
                  <c:v>60.7</c:v>
                </c:pt>
                <c:pt idx="9">
                  <c:v>65.5</c:v>
                </c:pt>
                <c:pt idx="10">
                  <c:v>95</c:v>
                </c:pt>
                <c:pt idx="11">
                  <c:v>43.4</c:v>
                </c:pt>
                <c:pt idx="12">
                  <c:v>40.700000000000003</c:v>
                </c:pt>
                <c:pt idx="14">
                  <c:v>346</c:v>
                </c:pt>
                <c:pt idx="15">
                  <c:v>37.6</c:v>
                </c:pt>
                <c:pt idx="16">
                  <c:v>52.8</c:v>
                </c:pt>
                <c:pt idx="17">
                  <c:v>88</c:v>
                </c:pt>
                <c:pt idx="18">
                  <c:v>64.8</c:v>
                </c:pt>
                <c:pt idx="19">
                  <c:v>45</c:v>
                </c:pt>
              </c:numCache>
            </c:numRef>
          </c:val>
          <c:extLst>
            <c:ext xmlns:c16="http://schemas.microsoft.com/office/drawing/2014/chart" uri="{C3380CC4-5D6E-409C-BE32-E72D297353CC}">
              <c16:uniqueId val="{00000000-6A4D-4DE1-B5B6-A5255490C086}"/>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080000" spcFirstLastPara="1" vertOverflow="ellipsis"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50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1.4963606364918601E-2"/>
              <c:y val="0.3867031297258172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b="1"/>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4154122568047022E-2"/>
          <c:y val="2.412273393901878E-2"/>
          <c:w val="0.94971264367816088"/>
          <c:h val="0.84495956873315359"/>
        </c:manualLayout>
      </c:layout>
      <c:barChart>
        <c:barDir val="col"/>
        <c:grouping val="clustered"/>
        <c:varyColors val="0"/>
        <c:ser>
          <c:idx val="0"/>
          <c:order val="0"/>
          <c:tx>
            <c:strRef>
              <c:f>'Exp 19'!$G$1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19'!$F$2:$F$8</c:f>
              <c:strCache>
                <c:ptCount val="7"/>
                <c:pt idx="0">
                  <c:v>15 ppm:2537A   1 ppm:8181</c:v>
                </c:pt>
                <c:pt idx="1">
                  <c:v>15 ppm:17650   1 ppm:8181</c:v>
                </c:pt>
                <c:pt idx="2">
                  <c:v>15 ppm:18114   1 ppm:8181</c:v>
                </c:pt>
                <c:pt idx="3">
                  <c:v>15 ppm:17650   1 ppm:7878</c:v>
                </c:pt>
                <c:pt idx="4">
                  <c:v>15 ppm:18114   1 ppm:7878</c:v>
                </c:pt>
                <c:pt idx="5">
                  <c:v>15 ppm:17650   1 ppm:61610</c:v>
                </c:pt>
                <c:pt idx="6">
                  <c:v>15 ppm:18114   1 ppm:61610</c:v>
                </c:pt>
              </c:strCache>
            </c:strRef>
          </c:cat>
          <c:val>
            <c:numRef>
              <c:f>'Exp 19'!$G$2:$G$8</c:f>
              <c:numCache>
                <c:formatCode>General</c:formatCode>
                <c:ptCount val="7"/>
                <c:pt idx="0">
                  <c:v>318</c:v>
                </c:pt>
                <c:pt idx="1">
                  <c:v>541</c:v>
                </c:pt>
                <c:pt idx="2">
                  <c:v>522</c:v>
                </c:pt>
                <c:pt idx="3">
                  <c:v>305</c:v>
                </c:pt>
                <c:pt idx="4">
                  <c:v>147</c:v>
                </c:pt>
                <c:pt idx="5">
                  <c:v>216</c:v>
                </c:pt>
                <c:pt idx="6">
                  <c:v>132</c:v>
                </c:pt>
              </c:numCache>
            </c:numRef>
          </c:val>
          <c:extLst>
            <c:ext xmlns:c16="http://schemas.microsoft.com/office/drawing/2014/chart" uri="{C3380CC4-5D6E-409C-BE32-E72D297353CC}">
              <c16:uniqueId val="{00000000-048F-4CC0-9738-D98A6CA9EB49}"/>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out"/>
        <c:tickLblPos val="nextTo"/>
        <c:spPr>
          <a:noFill/>
          <a:ln w="19050" cap="flat" cmpd="sng" algn="ctr">
            <a:solidFill>
              <a:schemeClr val="dk1">
                <a:lumMod val="75000"/>
                <a:lumOff val="25000"/>
              </a:schemeClr>
            </a:solidFill>
            <a:round/>
          </a:ln>
          <a:effectLst/>
        </c:spPr>
        <c:txPr>
          <a:bodyPr rot="-66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EXP 19</a:t>
            </a:r>
            <a:r>
              <a:rPr lang="en-US" baseline="0"/>
              <a:t> </a:t>
            </a:r>
            <a:r>
              <a:rPr lang="en-US"/>
              <a:t>- 5 </a:t>
            </a:r>
            <a:r>
              <a:rPr lang="en-US" baseline="0"/>
              <a:t> min </a:t>
            </a:r>
            <a:r>
              <a:rPr lang="en-US"/>
              <a:t>Settling Rate</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880694600674922E-2"/>
          <c:y val="0.10761835483692576"/>
          <c:w val="0.87969244538366531"/>
          <c:h val="0.78286455076421768"/>
        </c:manualLayout>
      </c:layout>
      <c:scatterChart>
        <c:scatterStyle val="smoothMarker"/>
        <c:varyColors val="0"/>
        <c:ser>
          <c:idx val="4"/>
          <c:order val="2"/>
          <c:tx>
            <c:strRef>
              <c:f>'settling copy'!$B$6</c:f>
              <c:strCache>
                <c:ptCount val="1"/>
                <c:pt idx="0">
                  <c:v>15 ppm:18114   1 ppm:8181</c:v>
                </c:pt>
              </c:strCache>
              <c:extLst xmlns:c15="http://schemas.microsoft.com/office/drawing/2012/chart"/>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xVal>
            <c:numRef>
              <c:f>'settling copy'!$C$3:$M$3</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extLst xmlns:c15="http://schemas.microsoft.com/office/drawing/2012/chart"/>
            </c:numRef>
          </c:xVal>
          <c:yVal>
            <c:numRef>
              <c:f>'settling copy'!$C$6:$M$6</c:f>
              <c:numCache>
                <c:formatCode>General</c:formatCode>
                <c:ptCount val="11"/>
                <c:pt idx="0">
                  <c:v>960</c:v>
                </c:pt>
                <c:pt idx="1">
                  <c:v>900</c:v>
                </c:pt>
                <c:pt idx="2">
                  <c:v>750</c:v>
                </c:pt>
                <c:pt idx="3">
                  <c:v>650</c:v>
                </c:pt>
                <c:pt idx="4">
                  <c:v>500</c:v>
                </c:pt>
                <c:pt idx="5">
                  <c:v>450</c:v>
                </c:pt>
                <c:pt idx="6">
                  <c:v>390</c:v>
                </c:pt>
                <c:pt idx="7">
                  <c:v>380</c:v>
                </c:pt>
                <c:pt idx="8">
                  <c:v>375</c:v>
                </c:pt>
                <c:pt idx="9">
                  <c:v>365</c:v>
                </c:pt>
                <c:pt idx="10">
                  <c:v>360</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5-6811-4427-A072-316C77ACBA40}"/>
            </c:ext>
          </c:extLst>
        </c:ser>
        <c:ser>
          <c:idx val="6"/>
          <c:order val="4"/>
          <c:tx>
            <c:strRef>
              <c:f>'settling copy'!$B$8</c:f>
              <c:strCache>
                <c:ptCount val="1"/>
                <c:pt idx="0">
                  <c:v>15 ppm:18114   1 ppm:7878</c:v>
                </c:pt>
              </c:strCache>
              <c:extLst xmlns:c15="http://schemas.microsoft.com/office/drawing/2012/chart"/>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'settling copy'!$C$3:$M$3</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extLst xmlns:c15="http://schemas.microsoft.com/office/drawing/2012/chart"/>
            </c:numRef>
          </c:xVal>
          <c:yVal>
            <c:numRef>
              <c:f>'settling copy'!$C$8:$M$8</c:f>
              <c:numCache>
                <c:formatCode>General</c:formatCode>
                <c:ptCount val="11"/>
                <c:pt idx="0">
                  <c:v>965</c:v>
                </c:pt>
                <c:pt idx="1">
                  <c:v>880</c:v>
                </c:pt>
                <c:pt idx="2">
                  <c:v>720</c:v>
                </c:pt>
                <c:pt idx="3">
                  <c:v>630</c:v>
                </c:pt>
                <c:pt idx="4">
                  <c:v>520</c:v>
                </c:pt>
                <c:pt idx="5">
                  <c:v>440</c:v>
                </c:pt>
                <c:pt idx="6">
                  <c:v>420</c:v>
                </c:pt>
                <c:pt idx="7">
                  <c:v>400</c:v>
                </c:pt>
                <c:pt idx="8">
                  <c:v>380</c:v>
                </c:pt>
                <c:pt idx="9">
                  <c:v>365</c:v>
                </c:pt>
                <c:pt idx="10">
                  <c:v>350</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2-6811-4427-A072-316C77ACBA40}"/>
            </c:ext>
          </c:extLst>
        </c:ser>
        <c:ser>
          <c:idx val="7"/>
          <c:order val="5"/>
          <c:tx>
            <c:strRef>
              <c:f>'settling copy'!$B$10</c:f>
              <c:strCache>
                <c:ptCount val="1"/>
                <c:pt idx="0">
                  <c:v>15 ppm:18114   1 ppm:61610</c:v>
                </c:pt>
              </c:strCache>
              <c:extLst xmlns:c15="http://schemas.microsoft.com/office/drawing/2012/chart"/>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'settling copy'!$C$3:$M$3</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extLst xmlns:c15="http://schemas.microsoft.com/office/drawing/2012/chart"/>
            </c:numRef>
          </c:xVal>
          <c:yVal>
            <c:numRef>
              <c:f>'settling copy'!$C$10:$M$10</c:f>
              <c:numCache>
                <c:formatCode>General</c:formatCode>
                <c:ptCount val="11"/>
                <c:pt idx="0">
                  <c:v>955</c:v>
                </c:pt>
                <c:pt idx="1">
                  <c:v>900</c:v>
                </c:pt>
                <c:pt idx="2">
                  <c:v>800</c:v>
                </c:pt>
                <c:pt idx="3">
                  <c:v>700</c:v>
                </c:pt>
                <c:pt idx="4">
                  <c:v>600</c:v>
                </c:pt>
                <c:pt idx="5">
                  <c:v>510</c:v>
                </c:pt>
                <c:pt idx="6">
                  <c:v>400</c:v>
                </c:pt>
                <c:pt idx="7">
                  <c:v>390</c:v>
                </c:pt>
                <c:pt idx="8">
                  <c:v>380</c:v>
                </c:pt>
                <c:pt idx="9">
                  <c:v>370</c:v>
                </c:pt>
                <c:pt idx="10">
                  <c:v>360</c:v>
                </c:pt>
              </c:numCache>
              <c:extLst xmlns:c15="http://schemas.microsoft.com/office/drawing/2012/chart"/>
            </c:numRef>
          </c:yVal>
          <c:smooth val="1"/>
          <c:extLst xmlns:c15="http://schemas.microsoft.com/office/drawing/2012/chart">
            <c:ext xmlns:c16="http://schemas.microsoft.com/office/drawing/2014/chart" uri="{C3380CC4-5D6E-409C-BE32-E72D297353CC}">
              <c16:uniqueId val="{00000003-6811-4427-A072-316C77ACBA40}"/>
            </c:ext>
          </c:extLst>
        </c:ser>
        <c:dLbls>
          <c:showLegendKey val="0"/>
          <c:showVal val="0"/>
          <c:showCatName val="0"/>
          <c:showSerName val="0"/>
          <c:showPercent val="0"/>
          <c:showBubbleSize val="0"/>
        </c:dLbls>
        <c:axId val="172898560"/>
        <c:axId val="172913024"/>
        <c:extLst>
          <c:ext xmlns:c15="http://schemas.microsoft.com/office/drawing/2012/chart" uri="{02D57815-91ED-43cb-92C2-25804820EDAC}">
            <c15:filteredScatterSeries>
              <c15:ser>
                <c:idx val="2"/>
                <c:order val="0"/>
                <c:tx>
                  <c:strRef>
                    <c:extLst>
                      <c:ext uri="{02D57815-91ED-43cb-92C2-25804820EDAC}">
                        <c15:formulaRef>
                          <c15:sqref>'settling copy'!$B$4</c15:sqref>
                        </c15:formulaRef>
                      </c:ext>
                    </c:extLst>
                    <c:strCache>
                      <c:ptCount val="1"/>
                      <c:pt idx="0">
                        <c:v>15 ppm:2537A   1 ppm:8181</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'settling copy'!$C$3:$M$3</c15:sqref>
                        </c15:formulaRef>
                      </c:ext>
                    </c:extLst>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extLst>
                      <c:ext uri="{02D57815-91ED-43cb-92C2-25804820EDAC}">
                        <c15:formulaRef>
                          <c15:sqref>'settling copy'!$C$4:$M$4</c15:sqref>
                        </c15:formulaRef>
                      </c:ext>
                    </c:extLst>
                    <c:numCache>
                      <c:formatCode>General</c:formatCode>
                      <c:ptCount val="11"/>
                      <c:pt idx="0">
                        <c:v>980</c:v>
                      </c:pt>
                      <c:pt idx="1">
                        <c:v>920</c:v>
                      </c:pt>
                      <c:pt idx="2">
                        <c:v>800</c:v>
                      </c:pt>
                      <c:pt idx="3">
                        <c:v>730</c:v>
                      </c:pt>
                      <c:pt idx="4">
                        <c:v>700</c:v>
                      </c:pt>
                      <c:pt idx="5">
                        <c:v>550</c:v>
                      </c:pt>
                      <c:pt idx="6">
                        <c:v>450</c:v>
                      </c:pt>
                      <c:pt idx="7">
                        <c:v>370</c:v>
                      </c:pt>
                      <c:pt idx="8">
                        <c:v>360</c:v>
                      </c:pt>
                      <c:pt idx="9">
                        <c:v>350</c:v>
                      </c:pt>
                      <c:pt idx="10">
                        <c:v>345</c:v>
                      </c:pt>
                    </c:numCache>
                  </c:numRef>
                </c:yVal>
                <c:smooth val="1"/>
                <c:extLst>
                  <c:ext xmlns:c16="http://schemas.microsoft.com/office/drawing/2014/chart" uri="{C3380CC4-5D6E-409C-BE32-E72D297353CC}">
                    <c16:uniqueId val="{00000000-6811-4427-A072-316C77ACBA40}"/>
                  </c:ext>
                </c:extLst>
              </c15:ser>
            </c15:filteredScatterSeries>
            <c15:filteredScatterSeries>
              <c15:ser>
                <c:idx val="3"/>
                <c:order val="1"/>
                <c:tx>
                  <c:strRef>
                    <c:extLst xmlns:c15="http://schemas.microsoft.com/office/drawing/2012/chart">
                      <c:ext xmlns:c15="http://schemas.microsoft.com/office/drawing/2012/chart" uri="{02D57815-91ED-43cb-92C2-25804820EDAC}">
                        <c15:formulaRef>
                          <c15:sqref>'settling copy'!$B$5</c15:sqref>
                        </c15:formulaRef>
                      </c:ext>
                    </c:extLst>
                    <c:strCache>
                      <c:ptCount val="1"/>
                      <c:pt idx="0">
                        <c:v>15 ppm:17650   1 ppm:8181</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'settling copy'!$C$3:$M$3</c15:sqref>
                        </c15:formulaRef>
                      </c:ext>
                    </c:extLst>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extLst xmlns:c15="http://schemas.microsoft.com/office/drawing/2012/chart">
                      <c:ext xmlns:c15="http://schemas.microsoft.com/office/drawing/2012/chart" uri="{02D57815-91ED-43cb-92C2-25804820EDAC}">
                        <c15:formulaRef>
                          <c15:sqref>'settling copy'!$C$5:$M$5</c15:sqref>
                        </c15:formulaRef>
                      </c:ext>
                    </c:extLst>
                    <c:numCache>
                      <c:formatCode>General</c:formatCode>
                      <c:ptCount val="11"/>
                      <c:pt idx="0">
                        <c:v>980</c:v>
                      </c:pt>
                      <c:pt idx="1">
                        <c:v>900</c:v>
                      </c:pt>
                      <c:pt idx="2">
                        <c:v>800</c:v>
                      </c:pt>
                      <c:pt idx="3">
                        <c:v>650</c:v>
                      </c:pt>
                      <c:pt idx="4">
                        <c:v>550</c:v>
                      </c:pt>
                      <c:pt idx="5">
                        <c:v>425</c:v>
                      </c:pt>
                      <c:pt idx="6">
                        <c:v>360</c:v>
                      </c:pt>
                      <c:pt idx="7">
                        <c:v>365</c:v>
                      </c:pt>
                      <c:pt idx="8">
                        <c:v>360</c:v>
                      </c:pt>
                      <c:pt idx="9">
                        <c:v>355</c:v>
                      </c:pt>
                      <c:pt idx="10">
                        <c:v>345</c:v>
                      </c:pt>
                    </c:numCache>
                  </c:numRef>
                </c:yVal>
                <c:smooth val="1"/>
                <c:extLst xmlns:c15="http://schemas.microsoft.com/office/drawing/2012/chart">
                  <c:ext xmlns:c16="http://schemas.microsoft.com/office/drawing/2014/chart" uri="{C3380CC4-5D6E-409C-BE32-E72D297353CC}">
                    <c16:uniqueId val="{00000004-6811-4427-A072-316C77ACBA40}"/>
                  </c:ext>
                </c:extLst>
              </c15:ser>
            </c15:filteredScatterSeries>
            <c15:filteredScatterSeries>
              <c15:ser>
                <c:idx val="5"/>
                <c:order val="3"/>
                <c:tx>
                  <c:strRef>
                    <c:extLst xmlns:c15="http://schemas.microsoft.com/office/drawing/2012/chart">
                      <c:ext xmlns:c15="http://schemas.microsoft.com/office/drawing/2012/chart" uri="{02D57815-91ED-43cb-92C2-25804820EDAC}">
                        <c15:formulaRef>
                          <c15:sqref>'settling copy'!$B$7</c15:sqref>
                        </c15:formulaRef>
                      </c:ext>
                    </c:extLst>
                    <c:strCache>
                      <c:ptCount val="1"/>
                      <c:pt idx="0">
                        <c:v>15 ppm:17650   1 ppm:7878</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'settling copy'!$C$3:$M$3</c15:sqref>
                        </c15:formulaRef>
                      </c:ext>
                    </c:extLst>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extLst xmlns:c15="http://schemas.microsoft.com/office/drawing/2012/chart">
                      <c:ext xmlns:c15="http://schemas.microsoft.com/office/drawing/2012/chart" uri="{02D57815-91ED-43cb-92C2-25804820EDAC}">
                        <c15:formulaRef>
                          <c15:sqref>'settling copy'!$C$7:$M$7</c15:sqref>
                        </c15:formulaRef>
                      </c:ext>
                    </c:extLst>
                    <c:numCache>
                      <c:formatCode>General</c:formatCode>
                      <c:ptCount val="11"/>
                      <c:pt idx="0">
                        <c:v>960</c:v>
                      </c:pt>
                      <c:pt idx="1">
                        <c:v>850</c:v>
                      </c:pt>
                      <c:pt idx="2">
                        <c:v>750</c:v>
                      </c:pt>
                      <c:pt idx="3">
                        <c:v>600</c:v>
                      </c:pt>
                      <c:pt idx="4">
                        <c:v>480</c:v>
                      </c:pt>
                      <c:pt idx="5">
                        <c:v>420</c:v>
                      </c:pt>
                      <c:pt idx="6">
                        <c:v>400</c:v>
                      </c:pt>
                      <c:pt idx="7">
                        <c:v>385</c:v>
                      </c:pt>
                      <c:pt idx="8">
                        <c:v>370</c:v>
                      </c:pt>
                      <c:pt idx="9">
                        <c:v>355</c:v>
                      </c:pt>
                      <c:pt idx="10">
                        <c:v>340</c:v>
                      </c:pt>
                    </c:numCache>
                  </c:numRef>
                </c:yVal>
                <c:smooth val="1"/>
                <c:extLst xmlns:c15="http://schemas.microsoft.com/office/drawing/2012/chart">
                  <c:ext xmlns:c16="http://schemas.microsoft.com/office/drawing/2014/chart" uri="{C3380CC4-5D6E-409C-BE32-E72D297353CC}">
                    <c16:uniqueId val="{00000001-6811-4427-A072-316C77ACBA40}"/>
                  </c:ext>
                </c:extLst>
              </c15:ser>
            </c15:filteredScatterSeries>
            <c15:filteredScatterSeries>
              <c15:ser>
                <c:idx val="0"/>
                <c:order val="6"/>
                <c:tx>
                  <c:strRef>
                    <c:extLst xmlns:c15="http://schemas.microsoft.com/office/drawing/2012/chart">
                      <c:ext xmlns:c15="http://schemas.microsoft.com/office/drawing/2012/chart" uri="{02D57815-91ED-43cb-92C2-25804820EDAC}">
                        <c15:formulaRef>
                          <c15:sqref>'settling copy'!$B$9</c15:sqref>
                        </c15:formulaRef>
                      </c:ext>
                    </c:extLst>
                    <c:strCache>
                      <c:ptCount val="1"/>
                      <c:pt idx="0">
                        <c:v>15 ppm:17650   1 ppm:61610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xVal>
                  <c:numRef>
                    <c:extLst xmlns:c15="http://schemas.microsoft.com/office/drawing/2012/chart">
                      <c:ext xmlns:c15="http://schemas.microsoft.com/office/drawing/2012/chart" uri="{02D57815-91ED-43cb-92C2-25804820EDAC}">
                        <c15:formulaRef>
                          <c15:sqref>'settling copy'!$C$3:$M$3</c15:sqref>
                        </c15:formulaRef>
                      </c:ext>
                    </c:extLst>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extLst xmlns:c15="http://schemas.microsoft.com/office/drawing/2012/chart">
                      <c:ext xmlns:c15="http://schemas.microsoft.com/office/drawing/2012/chart" uri="{02D57815-91ED-43cb-92C2-25804820EDAC}">
                        <c15:formulaRef>
                          <c15:sqref>'settling copy'!$C$9:$M$9</c15:sqref>
                        </c15:formulaRef>
                      </c:ext>
                    </c:extLst>
                    <c:numCache>
                      <c:formatCode>General</c:formatCode>
                      <c:ptCount val="11"/>
                      <c:pt idx="0">
                        <c:v>970</c:v>
                      </c:pt>
                      <c:pt idx="1">
                        <c:v>900</c:v>
                      </c:pt>
                      <c:pt idx="2">
                        <c:v>820</c:v>
                      </c:pt>
                      <c:pt idx="3">
                        <c:v>710</c:v>
                      </c:pt>
                      <c:pt idx="4">
                        <c:v>600</c:v>
                      </c:pt>
                      <c:pt idx="5">
                        <c:v>500</c:v>
                      </c:pt>
                      <c:pt idx="6">
                        <c:v>410</c:v>
                      </c:pt>
                      <c:pt idx="7">
                        <c:v>385</c:v>
                      </c:pt>
                      <c:pt idx="8">
                        <c:v>380</c:v>
                      </c:pt>
                      <c:pt idx="9">
                        <c:v>370</c:v>
                      </c:pt>
                      <c:pt idx="10">
                        <c:v>360</c:v>
                      </c:pt>
                    </c:numCache>
                  </c:numRef>
                </c:yVal>
                <c:smooth val="1"/>
                <c:extLst xmlns:c15="http://schemas.microsoft.com/office/drawing/2012/chart">
                  <c:ext xmlns:c16="http://schemas.microsoft.com/office/drawing/2014/chart" uri="{C3380CC4-5D6E-409C-BE32-E72D297353CC}">
                    <c16:uniqueId val="{0000000A-6811-4427-A072-316C77ACBA40}"/>
                  </c:ext>
                </c:extLst>
              </c15:ser>
            </c15:filteredScatterSeries>
          </c:ext>
        </c:extLst>
      </c:scatterChart>
      <c:valAx>
        <c:axId val="1728985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913024"/>
        <c:crosses val="autoZero"/>
        <c:crossBetween val="midCat"/>
        <c:majorUnit val="30"/>
      </c:valAx>
      <c:valAx>
        <c:axId val="17291302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98560"/>
        <c:crosses val="autoZero"/>
        <c:crossBetween val="midCat"/>
        <c:majorUnit val="100"/>
      </c:valAx>
      <c:spPr>
        <a:noFill/>
        <a:ln>
          <a:noFill/>
        </a:ln>
        <a:effectLst/>
      </c:spPr>
    </c:plotArea>
    <c:legend>
      <c:legendPos val="b"/>
      <c:layout>
        <c:manualLayout>
          <c:xMode val="edge"/>
          <c:yMode val="edge"/>
          <c:x val="0.20351892846134448"/>
          <c:y val="0.12804290719720496"/>
          <c:w val="0.67726842486369354"/>
          <c:h val="0.126438732292275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'Exp 1 &amp; 3'!$G$1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1 &amp; 3'!$F$2:$F$14</c:f>
              <c:strCache>
                <c:ptCount val="13"/>
                <c:pt idx="0">
                  <c:v>blank</c:v>
                </c:pt>
                <c:pt idx="1">
                  <c:v>15 ppm:2537A   1 ppm:8181</c:v>
                </c:pt>
                <c:pt idx="2">
                  <c:v>15 ppm:2537A   1 ppm:3058</c:v>
                </c:pt>
                <c:pt idx="3">
                  <c:v>15 ppm:8105   1 ppm:8181</c:v>
                </c:pt>
                <c:pt idx="4">
                  <c:v>15 ppm:8190   1 ppm:8181</c:v>
                </c:pt>
                <c:pt idx="5">
                  <c:v>15 ppm:17650   1 ppm:8181</c:v>
                </c:pt>
                <c:pt idx="7">
                  <c:v>blank</c:v>
                </c:pt>
                <c:pt idx="8">
                  <c:v>15 ppm:2537A   1 ppm:8181</c:v>
                </c:pt>
                <c:pt idx="9">
                  <c:v>15 ppm:2537A   1 ppm:3058</c:v>
                </c:pt>
                <c:pt idx="10">
                  <c:v>15 ppm:8105   1 ppm:8181</c:v>
                </c:pt>
                <c:pt idx="11">
                  <c:v>15 ppm:8190   1 ppm:8181</c:v>
                </c:pt>
                <c:pt idx="12">
                  <c:v>15 ppm:17650   1 ppm:8181</c:v>
                </c:pt>
              </c:strCache>
            </c:strRef>
          </c:cat>
          <c:val>
            <c:numRef>
              <c:f>'Exp 1 &amp; 3'!$G$2:$G$14</c:f>
              <c:numCache>
                <c:formatCode>General</c:formatCode>
                <c:ptCount val="13"/>
                <c:pt idx="0">
                  <c:v>651</c:v>
                </c:pt>
                <c:pt idx="1">
                  <c:v>260</c:v>
                </c:pt>
                <c:pt idx="2">
                  <c:v>549</c:v>
                </c:pt>
                <c:pt idx="3">
                  <c:v>557</c:v>
                </c:pt>
                <c:pt idx="4">
                  <c:v>408</c:v>
                </c:pt>
                <c:pt idx="5">
                  <c:v>290</c:v>
                </c:pt>
                <c:pt idx="7">
                  <c:v>765</c:v>
                </c:pt>
                <c:pt idx="8">
                  <c:v>246</c:v>
                </c:pt>
                <c:pt idx="9">
                  <c:v>290</c:v>
                </c:pt>
                <c:pt idx="10">
                  <c:v>197</c:v>
                </c:pt>
                <c:pt idx="11">
                  <c:v>243</c:v>
                </c:pt>
                <c:pt idx="12">
                  <c:v>108</c:v>
                </c:pt>
              </c:numCache>
            </c:numRef>
          </c:val>
          <c:extLst>
            <c:ext xmlns:c16="http://schemas.microsoft.com/office/drawing/2014/chart" uri="{C3380CC4-5D6E-409C-BE32-E72D297353CC}">
              <c16:uniqueId val="{00000000-00FD-49E4-8F7F-A7A82CC6FAC8}"/>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'Exp 2 &amp; 4'!$G$1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2 &amp; 4'!$F$2:$F$14</c:f>
              <c:strCache>
                <c:ptCount val="13"/>
                <c:pt idx="0">
                  <c:v>Blank</c:v>
                </c:pt>
                <c:pt idx="1">
                  <c:v>15 ppm:17650   1 ppm:8181</c:v>
                </c:pt>
                <c:pt idx="2">
                  <c:v>20 ppm:17650   1 ppm:8181</c:v>
                </c:pt>
                <c:pt idx="3">
                  <c:v>25 ppm:17650   1 ppm:8181</c:v>
                </c:pt>
                <c:pt idx="4">
                  <c:v>30 ppm:17650   1 ppm:8181</c:v>
                </c:pt>
                <c:pt idx="5">
                  <c:v>30 ppm:17650   1 ppm:3058</c:v>
                </c:pt>
                <c:pt idx="7">
                  <c:v>Blank</c:v>
                </c:pt>
                <c:pt idx="8">
                  <c:v>15 ppm:17650   1 ppm:8181</c:v>
                </c:pt>
                <c:pt idx="9">
                  <c:v>20 ppm:17650   1 ppm:8181</c:v>
                </c:pt>
                <c:pt idx="10">
                  <c:v>25 ppm:17650   1 ppm:8181</c:v>
                </c:pt>
                <c:pt idx="11">
                  <c:v>30 ppm:17650   1 ppm:8181</c:v>
                </c:pt>
                <c:pt idx="12">
                  <c:v>30 ppm:17650   1 ppm:3058</c:v>
                </c:pt>
              </c:strCache>
            </c:strRef>
          </c:cat>
          <c:val>
            <c:numRef>
              <c:f>'Exp 2 &amp; 4'!$G$2:$G$14</c:f>
              <c:numCache>
                <c:formatCode>General</c:formatCode>
                <c:ptCount val="13"/>
                <c:pt idx="0">
                  <c:v>847</c:v>
                </c:pt>
                <c:pt idx="1">
                  <c:v>310</c:v>
                </c:pt>
                <c:pt idx="2">
                  <c:v>186</c:v>
                </c:pt>
                <c:pt idx="3">
                  <c:v>96.7</c:v>
                </c:pt>
                <c:pt idx="4">
                  <c:v>121</c:v>
                </c:pt>
                <c:pt idx="5">
                  <c:v>206</c:v>
                </c:pt>
                <c:pt idx="7">
                  <c:v>776</c:v>
                </c:pt>
                <c:pt idx="8">
                  <c:v>260</c:v>
                </c:pt>
                <c:pt idx="9">
                  <c:v>163</c:v>
                </c:pt>
                <c:pt idx="10">
                  <c:v>143</c:v>
                </c:pt>
                <c:pt idx="11">
                  <c:v>97.6</c:v>
                </c:pt>
                <c:pt idx="12">
                  <c:v>127</c:v>
                </c:pt>
              </c:numCache>
            </c:numRef>
          </c:val>
          <c:extLst>
            <c:ext xmlns:c16="http://schemas.microsoft.com/office/drawing/2014/chart" uri="{C3380CC4-5D6E-409C-BE32-E72D297353CC}">
              <c16:uniqueId val="{00000000-0AAE-4455-B334-96DBA1E93CBF}"/>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6715688397054016E-2"/>
          <c:y val="9.4606809446727974E-2"/>
          <c:w val="0.96737599169570698"/>
          <c:h val="0.73084851319959754"/>
        </c:manualLayout>
      </c:layout>
      <c:barChart>
        <c:barDir val="col"/>
        <c:grouping val="clustered"/>
        <c:varyColors val="0"/>
        <c:ser>
          <c:idx val="0"/>
          <c:order val="0"/>
          <c:tx>
            <c:strRef>
              <c:f>'Exp 3 &amp; 14'!$G$1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3 &amp; 14'!$F$2:$F$13</c:f>
              <c:strCache>
                <c:ptCount val="12"/>
                <c:pt idx="0">
                  <c:v>Blank</c:v>
                </c:pt>
                <c:pt idx="1">
                  <c:v>15 ppm:2537   1 ppm:8181</c:v>
                </c:pt>
                <c:pt idx="2">
                  <c:v>15 ppm:18114   1 ppm:8181</c:v>
                </c:pt>
                <c:pt idx="3">
                  <c:v>15 ppm:8190   1 ppm:8181</c:v>
                </c:pt>
                <c:pt idx="4">
                  <c:v>15 ppm:17650   1 ppm:8181</c:v>
                </c:pt>
                <c:pt idx="6">
                  <c:v>Blank</c:v>
                </c:pt>
                <c:pt idx="7">
                  <c:v>15 ppm:2537   1 ppm:8181</c:v>
                </c:pt>
                <c:pt idx="8">
                  <c:v>15 ppm:17650   1 ppm:8181</c:v>
                </c:pt>
                <c:pt idx="9">
                  <c:v>15 ppm:18114   1 ppm:8181</c:v>
                </c:pt>
                <c:pt idx="10">
                  <c:v>15 ppm:18114   1 ppm:7878</c:v>
                </c:pt>
                <c:pt idx="11">
                  <c:v>15 ppm:18114   1 ppm:61610</c:v>
                </c:pt>
              </c:strCache>
            </c:strRef>
          </c:cat>
          <c:val>
            <c:numRef>
              <c:f>'Exp 3 &amp; 14'!$G$2:$G$13</c:f>
              <c:numCache>
                <c:formatCode>General</c:formatCode>
                <c:ptCount val="12"/>
                <c:pt idx="0">
                  <c:v>765</c:v>
                </c:pt>
                <c:pt idx="1">
                  <c:v>246</c:v>
                </c:pt>
                <c:pt idx="2">
                  <c:v>197</c:v>
                </c:pt>
                <c:pt idx="3">
                  <c:v>243</c:v>
                </c:pt>
                <c:pt idx="4">
                  <c:v>108</c:v>
                </c:pt>
                <c:pt idx="6">
                  <c:v>322</c:v>
                </c:pt>
                <c:pt idx="7">
                  <c:v>108</c:v>
                </c:pt>
                <c:pt idx="8">
                  <c:v>96</c:v>
                </c:pt>
                <c:pt idx="9">
                  <c:v>91.4</c:v>
                </c:pt>
                <c:pt idx="10">
                  <c:v>43.1</c:v>
                </c:pt>
                <c:pt idx="11">
                  <c:v>60.4</c:v>
                </c:pt>
              </c:numCache>
            </c:numRef>
          </c:val>
          <c:extLst>
            <c:ext xmlns:c16="http://schemas.microsoft.com/office/drawing/2014/chart" uri="{C3380CC4-5D6E-409C-BE32-E72D297353CC}">
              <c16:uniqueId val="{00000000-B7B2-4859-A0EA-3FAFCC83ED0E}"/>
            </c:ext>
          </c:extLst>
        </c:ser>
        <c:dLbls>
          <c:dLblPos val="inBase"/>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out"/>
        <c:tickLblPos val="nextTo"/>
        <c:spPr>
          <a:noFill/>
          <a:ln w="19050" cap="flat" cmpd="sng" algn="ctr">
            <a:solidFill>
              <a:schemeClr val="dk1">
                <a:lumMod val="75000"/>
                <a:lumOff val="25000"/>
              </a:schemeClr>
            </a:solidFill>
            <a:round/>
          </a:ln>
          <a:effectLst/>
        </c:spPr>
        <c:txPr>
          <a:bodyPr rot="-102000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max val="50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780010833589898E-2"/>
          <c:y val="4.2168270499378137E-2"/>
          <c:w val="0.94708801566518908"/>
          <c:h val="0.81453607707499454"/>
        </c:manualLayout>
      </c:layout>
      <c:barChart>
        <c:barDir val="col"/>
        <c:grouping val="clustered"/>
        <c:varyColors val="0"/>
        <c:ser>
          <c:idx val="0"/>
          <c:order val="0"/>
          <c:tx>
            <c:strRef>
              <c:f>'Exp 4-6 coag profile w 8181'!$G$1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4-6 coag profile w 8181'!$F$3:$F$19</c:f>
              <c:strCache>
                <c:ptCount val="17"/>
                <c:pt idx="0">
                  <c:v>Blank</c:v>
                </c:pt>
                <c:pt idx="1">
                  <c:v>15 ppm:17650   1 ppm:8181</c:v>
                </c:pt>
                <c:pt idx="2">
                  <c:v>20 ppm:17650   1 ppm:8181</c:v>
                </c:pt>
                <c:pt idx="3">
                  <c:v>25 ppm:17650   1 ppm:8181</c:v>
                </c:pt>
                <c:pt idx="4">
                  <c:v>30 ppm:17650   1 ppm:8181</c:v>
                </c:pt>
                <c:pt idx="6">
                  <c:v>Blank</c:v>
                </c:pt>
                <c:pt idx="7">
                  <c:v>15 ppm:2537   1 ppm:8181</c:v>
                </c:pt>
                <c:pt idx="8">
                  <c:v>20 ppm:2537A   1 ppm:8181</c:v>
                </c:pt>
                <c:pt idx="9">
                  <c:v>25 ppm:2537   1 ppm:8181</c:v>
                </c:pt>
                <c:pt idx="10">
                  <c:v>30 ppm:2537  1 ppm:8181</c:v>
                </c:pt>
                <c:pt idx="12">
                  <c:v>Blank</c:v>
                </c:pt>
                <c:pt idx="13">
                  <c:v>15 ppm:18114   1 ppm:8181</c:v>
                </c:pt>
                <c:pt idx="14">
                  <c:v>20 ppm:18114   1 ppm:8181</c:v>
                </c:pt>
                <c:pt idx="15">
                  <c:v>25 ppm:18114   1 ppm:8181</c:v>
                </c:pt>
                <c:pt idx="16">
                  <c:v>30 ppm:18114   1 ppm:8181</c:v>
                </c:pt>
              </c:strCache>
            </c:strRef>
          </c:cat>
          <c:val>
            <c:numRef>
              <c:f>'Exp 4-6 coag profile w 8181'!$G$3:$G$19</c:f>
              <c:numCache>
                <c:formatCode>General</c:formatCode>
                <c:ptCount val="17"/>
                <c:pt idx="0">
                  <c:v>776</c:v>
                </c:pt>
                <c:pt idx="1">
                  <c:v>260</c:v>
                </c:pt>
                <c:pt idx="2">
                  <c:v>163</c:v>
                </c:pt>
                <c:pt idx="3">
                  <c:v>143</c:v>
                </c:pt>
                <c:pt idx="4">
                  <c:v>97.6</c:v>
                </c:pt>
                <c:pt idx="6">
                  <c:v>525</c:v>
                </c:pt>
                <c:pt idx="7">
                  <c:v>124</c:v>
                </c:pt>
                <c:pt idx="8">
                  <c:v>105</c:v>
                </c:pt>
                <c:pt idx="9">
                  <c:v>95.5</c:v>
                </c:pt>
                <c:pt idx="10">
                  <c:v>72.099999999999994</c:v>
                </c:pt>
                <c:pt idx="12">
                  <c:v>545</c:v>
                </c:pt>
                <c:pt idx="13">
                  <c:v>174</c:v>
                </c:pt>
                <c:pt idx="14">
                  <c:v>92.2</c:v>
                </c:pt>
                <c:pt idx="15">
                  <c:v>81.2</c:v>
                </c:pt>
                <c:pt idx="16">
                  <c:v>70.599999999999994</c:v>
                </c:pt>
              </c:numCache>
            </c:numRef>
          </c:val>
          <c:extLst>
            <c:ext xmlns:c16="http://schemas.microsoft.com/office/drawing/2014/chart" uri="{C3380CC4-5D6E-409C-BE32-E72D297353CC}">
              <c16:uniqueId val="{00000000-791B-4115-A954-8B6201DF8C08}"/>
            </c:ext>
          </c:extLst>
        </c:ser>
        <c:dLbls>
          <c:dLblPos val="inBase"/>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out"/>
        <c:tickLblPos val="low"/>
        <c:spPr>
          <a:noFill/>
          <a:ln w="19050" cap="flat" cmpd="sng" algn="ctr">
            <a:solidFill>
              <a:schemeClr val="dk1">
                <a:lumMod val="75000"/>
                <a:lumOff val="25000"/>
              </a:schemeClr>
            </a:solidFill>
            <a:round/>
          </a:ln>
          <a:effectLst/>
        </c:spPr>
        <c:txPr>
          <a:bodyPr rot="-1080000" spcFirstLastPara="1" vertOverflow="ellipsis"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35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sz="1200" b="1"/>
                  <a:t>Turbidity (NTU)</a:t>
                </a:r>
              </a:p>
            </c:rich>
          </c:tx>
          <c:layout>
            <c:manualLayout>
              <c:xMode val="edge"/>
              <c:yMode val="edge"/>
              <c:x val="1.4963606364918601E-2"/>
              <c:y val="0.3867031297258172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9780010833589898E-2"/>
          <c:y val="9.315245525580941E-2"/>
          <c:w val="0.92677658967844279"/>
          <c:h val="0.75080582866284462"/>
        </c:manualLayout>
      </c:layout>
      <c:barChart>
        <c:barDir val="col"/>
        <c:grouping val="clustered"/>
        <c:varyColors val="0"/>
        <c:ser>
          <c:idx val="0"/>
          <c:order val="0"/>
          <c:tx>
            <c:strRef>
              <c:f>'Exp 7-9 8181 Profile'!$G$1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7-9 8181 Profile'!$F$3:$F$22</c:f>
              <c:strCache>
                <c:ptCount val="20"/>
                <c:pt idx="0">
                  <c:v>Blank</c:v>
                </c:pt>
                <c:pt idx="1">
                  <c:v>10 ppm:2537   0.5 ppm:8181</c:v>
                </c:pt>
                <c:pt idx="2">
                  <c:v>10 ppm:2537   1 ppm:8181</c:v>
                </c:pt>
                <c:pt idx="3">
                  <c:v>10 ppm:2537   1.5 ppm:8181</c:v>
                </c:pt>
                <c:pt idx="4">
                  <c:v>10 ppm:2537  2 ppm:8181</c:v>
                </c:pt>
                <c:pt idx="5">
                  <c:v>10 ppm:2537  2.5 ppm:8181</c:v>
                </c:pt>
                <c:pt idx="7">
                  <c:v>Blank</c:v>
                </c:pt>
                <c:pt idx="8">
                  <c:v>10 ppm:17650A   0.5 ppm:8181</c:v>
                </c:pt>
                <c:pt idx="9">
                  <c:v>10 ppm:17650A   1 ppm:8181</c:v>
                </c:pt>
                <c:pt idx="10">
                  <c:v>10 ppm:17650A   1.5 ppm:8181</c:v>
                </c:pt>
                <c:pt idx="11">
                  <c:v>10 ppm:17650A   2 ppm:8181</c:v>
                </c:pt>
                <c:pt idx="12">
                  <c:v>10 ppm:17650A   2.5 ppm:8181</c:v>
                </c:pt>
                <c:pt idx="14">
                  <c:v>Blank</c:v>
                </c:pt>
                <c:pt idx="15">
                  <c:v>10 ppm:18114   0.5 ppm:8181</c:v>
                </c:pt>
                <c:pt idx="16">
                  <c:v>10 ppm:18114   1 ppm:8181</c:v>
                </c:pt>
                <c:pt idx="17">
                  <c:v>10 ppm:18114   1.5 ppm:8181</c:v>
                </c:pt>
                <c:pt idx="18">
                  <c:v>10 ppm:18114   2 ppm:8181</c:v>
                </c:pt>
                <c:pt idx="19">
                  <c:v>10 ppm:18114   2.5 ppm:8181</c:v>
                </c:pt>
              </c:strCache>
            </c:strRef>
          </c:cat>
          <c:val>
            <c:numRef>
              <c:f>'Exp 7-9 8181 Profile'!$G$3:$G$22</c:f>
              <c:numCache>
                <c:formatCode>General</c:formatCode>
                <c:ptCount val="20"/>
                <c:pt idx="0">
                  <c:v>472</c:v>
                </c:pt>
                <c:pt idx="1">
                  <c:v>248</c:v>
                </c:pt>
                <c:pt idx="2">
                  <c:v>158</c:v>
                </c:pt>
                <c:pt idx="3">
                  <c:v>119</c:v>
                </c:pt>
                <c:pt idx="4">
                  <c:v>63</c:v>
                </c:pt>
                <c:pt idx="5">
                  <c:v>60.1</c:v>
                </c:pt>
                <c:pt idx="7">
                  <c:v>393</c:v>
                </c:pt>
                <c:pt idx="8">
                  <c:v>520</c:v>
                </c:pt>
                <c:pt idx="9">
                  <c:v>240</c:v>
                </c:pt>
                <c:pt idx="10">
                  <c:v>141</c:v>
                </c:pt>
                <c:pt idx="11">
                  <c:v>103</c:v>
                </c:pt>
                <c:pt idx="12">
                  <c:v>90.3</c:v>
                </c:pt>
                <c:pt idx="14">
                  <c:v>999</c:v>
                </c:pt>
                <c:pt idx="15">
                  <c:v>873</c:v>
                </c:pt>
                <c:pt idx="16">
                  <c:v>539</c:v>
                </c:pt>
                <c:pt idx="17">
                  <c:v>346</c:v>
                </c:pt>
                <c:pt idx="18">
                  <c:v>340</c:v>
                </c:pt>
                <c:pt idx="19">
                  <c:v>168</c:v>
                </c:pt>
              </c:numCache>
            </c:numRef>
          </c:val>
          <c:extLst>
            <c:ext xmlns:c16="http://schemas.microsoft.com/office/drawing/2014/chart" uri="{C3380CC4-5D6E-409C-BE32-E72D297353CC}">
              <c16:uniqueId val="{00000000-FDD8-4308-B90D-5C8EED2116C1}"/>
            </c:ext>
          </c:extLst>
        </c:ser>
        <c:dLbls>
          <c:dLblPos val="inEnd"/>
          <c:showLegendKey val="0"/>
          <c:showVal val="1"/>
          <c:showCatName val="0"/>
          <c:showSerName val="0"/>
          <c:showPercent val="0"/>
          <c:showBubbleSize val="0"/>
        </c:dLbls>
        <c:gapWidth val="65"/>
        <c:axId val="180355840"/>
        <c:axId val="180356992"/>
      </c:barChart>
      <c:catAx>
        <c:axId val="180355840"/>
        <c:scaling>
          <c:orientation val="minMax"/>
        </c:scaling>
        <c:delete val="0"/>
        <c:axPos val="b"/>
        <c:numFmt formatCode="General" sourceLinked="0"/>
        <c:majorTickMark val="none"/>
        <c:minorTickMark val="none"/>
        <c:tickLblPos val="low"/>
        <c:spPr>
          <a:noFill/>
          <a:ln w="19050" cap="flat" cmpd="sng" algn="ctr">
            <a:solidFill>
              <a:schemeClr val="dk1">
                <a:lumMod val="75000"/>
                <a:lumOff val="25000"/>
              </a:schemeClr>
            </a:solidFill>
            <a:round/>
          </a:ln>
          <a:effectLst/>
        </c:spPr>
        <c:txPr>
          <a:bodyPr rot="-1080000" spcFirstLastPara="1" vertOverflow="ellipsis" wrap="square" anchor="ctr" anchorCtr="1"/>
          <a:lstStyle/>
          <a:p>
            <a:pPr>
              <a:defRPr sz="1200" b="1" i="0" u="none" strike="noStrike" kern="1200" cap="all" baseline="0">
                <a:solidFill>
                  <a:schemeClr val="dk1">
                    <a:lumMod val="75000"/>
                    <a:lumOff val="25000"/>
                  </a:schemeClr>
                </a:solidFill>
                <a:latin typeface="+mn-lt"/>
                <a:ea typeface="+mn-ea"/>
                <a:cs typeface="+mn-cs"/>
              </a:defRPr>
            </a:pPr>
            <a:endParaRPr lang="en-US"/>
          </a:p>
        </c:txPr>
        <c:crossAx val="180356992"/>
        <c:crosses val="autoZero"/>
        <c:auto val="1"/>
        <c:lblAlgn val="ctr"/>
        <c:lblOffset val="100"/>
        <c:noMultiLvlLbl val="0"/>
      </c:catAx>
      <c:valAx>
        <c:axId val="180356992"/>
        <c:scaling>
          <c:orientation val="minMax"/>
          <c:max val="800"/>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r>
                  <a:rPr lang="en-US"/>
                  <a:t>Turbidity (NTU)</a:t>
                </a:r>
              </a:p>
            </c:rich>
          </c:tx>
          <c:layout>
            <c:manualLayout>
              <c:xMode val="edge"/>
              <c:yMode val="edge"/>
              <c:x val="1.4963606364918601E-2"/>
              <c:y val="0.38670312972581727"/>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803558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200" b="1"/>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'Exp 10-11 Flocs w 1580 vs 8105'!$G$1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10-11 Flocs w 1580 vs 8105'!$F$2:$F$14</c:f>
              <c:strCache>
                <c:ptCount val="13"/>
                <c:pt idx="0">
                  <c:v>10 ppm:18114   1 ppm:8181</c:v>
                </c:pt>
                <c:pt idx="1">
                  <c:v>10 ppm:18114   1 ppm:7878</c:v>
                </c:pt>
                <c:pt idx="2">
                  <c:v>10 ppm:18114   1 ppm:7767</c:v>
                </c:pt>
                <c:pt idx="3">
                  <c:v>10 ppm:18114   1 ppm:3058</c:v>
                </c:pt>
                <c:pt idx="4">
                  <c:v>10 ppm:18114   1 ppm:3090</c:v>
                </c:pt>
                <c:pt idx="5">
                  <c:v>10 ppm:18114   1 ppm:61610</c:v>
                </c:pt>
                <c:pt idx="7">
                  <c:v>10 ppm:17650   1 ppm:8181</c:v>
                </c:pt>
                <c:pt idx="8">
                  <c:v>10 ppm:17650   1 ppm:7878</c:v>
                </c:pt>
                <c:pt idx="9">
                  <c:v>10 ppm:17650   1 ppm:7767</c:v>
                </c:pt>
                <c:pt idx="10">
                  <c:v>10 ppm:17650   1 ppm:3058</c:v>
                </c:pt>
                <c:pt idx="11">
                  <c:v>10 ppm:17650   1 ppm:3090</c:v>
                </c:pt>
                <c:pt idx="12">
                  <c:v>10 ppm:17650   1 ppm:61610</c:v>
                </c:pt>
              </c:strCache>
            </c:strRef>
          </c:cat>
          <c:val>
            <c:numRef>
              <c:f>'Exp 10-11 Flocs w 1580 vs 8105'!$G$2:$G$14</c:f>
              <c:numCache>
                <c:formatCode>General</c:formatCode>
                <c:ptCount val="13"/>
                <c:pt idx="0">
                  <c:v>141</c:v>
                </c:pt>
                <c:pt idx="1">
                  <c:v>57.5</c:v>
                </c:pt>
                <c:pt idx="2">
                  <c:v>82.9</c:v>
                </c:pt>
                <c:pt idx="3">
                  <c:v>134</c:v>
                </c:pt>
                <c:pt idx="4">
                  <c:v>73.599999999999994</c:v>
                </c:pt>
                <c:pt idx="5">
                  <c:v>31.1</c:v>
                </c:pt>
                <c:pt idx="7">
                  <c:v>115</c:v>
                </c:pt>
                <c:pt idx="8">
                  <c:v>166</c:v>
                </c:pt>
                <c:pt idx="9">
                  <c:v>183</c:v>
                </c:pt>
                <c:pt idx="10">
                  <c:v>277</c:v>
                </c:pt>
                <c:pt idx="11">
                  <c:v>106</c:v>
                </c:pt>
                <c:pt idx="12">
                  <c:v>43.1</c:v>
                </c:pt>
              </c:numCache>
            </c:numRef>
          </c:val>
          <c:extLst>
            <c:ext xmlns:c16="http://schemas.microsoft.com/office/drawing/2014/chart" uri="{C3380CC4-5D6E-409C-BE32-E72D297353CC}">
              <c16:uniqueId val="{00000000-6D9F-480E-8D72-D2351EAD6B28}"/>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'Exp 7  vs 12'!$G$1</c:f>
              <c:strCache>
                <c:ptCount val="1"/>
                <c:pt idx="0">
                  <c:v>NTU</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'Exp 7  vs 12'!$F$2:$F$14</c:f>
              <c:strCache>
                <c:ptCount val="13"/>
                <c:pt idx="0">
                  <c:v>Blank</c:v>
                </c:pt>
                <c:pt idx="1">
                  <c:v>10 ppm:2537A   0.5 ppm:8181</c:v>
                </c:pt>
                <c:pt idx="2">
                  <c:v>10 ppm:2537A   1 ppm:8181</c:v>
                </c:pt>
                <c:pt idx="3">
                  <c:v>10 ppm:2537A   1.5 ppm:8181</c:v>
                </c:pt>
                <c:pt idx="4">
                  <c:v>10 ppm:2537A   2 ppm:8181</c:v>
                </c:pt>
                <c:pt idx="5">
                  <c:v>10 ppm:2537A   2.5 ppm:8181</c:v>
                </c:pt>
                <c:pt idx="7">
                  <c:v>Blank</c:v>
                </c:pt>
                <c:pt idx="8">
                  <c:v>10 ppm:2537A   0.5 ppm:3058</c:v>
                </c:pt>
                <c:pt idx="9">
                  <c:v>10 ppm:2537A   1 ppm:3058</c:v>
                </c:pt>
                <c:pt idx="10">
                  <c:v>10 ppm:2537A   1.5 ppm:3058</c:v>
                </c:pt>
                <c:pt idx="11">
                  <c:v>10 ppm:2537A   2 ppm:3058</c:v>
                </c:pt>
                <c:pt idx="12">
                  <c:v>10 ppm:2537A   2.5 ppm:3058</c:v>
                </c:pt>
              </c:strCache>
            </c:strRef>
          </c:cat>
          <c:val>
            <c:numRef>
              <c:f>'Exp 7  vs 12'!$G$2:$G$14</c:f>
              <c:numCache>
                <c:formatCode>General</c:formatCode>
                <c:ptCount val="13"/>
                <c:pt idx="0">
                  <c:v>472</c:v>
                </c:pt>
                <c:pt idx="1">
                  <c:v>248</c:v>
                </c:pt>
                <c:pt idx="2">
                  <c:v>158</c:v>
                </c:pt>
                <c:pt idx="3">
                  <c:v>119</c:v>
                </c:pt>
                <c:pt idx="4">
                  <c:v>63</c:v>
                </c:pt>
                <c:pt idx="5">
                  <c:v>60.1</c:v>
                </c:pt>
                <c:pt idx="7">
                  <c:v>404</c:v>
                </c:pt>
                <c:pt idx="8">
                  <c:v>327</c:v>
                </c:pt>
                <c:pt idx="9">
                  <c:v>302</c:v>
                </c:pt>
                <c:pt idx="10">
                  <c:v>204</c:v>
                </c:pt>
                <c:pt idx="11">
                  <c:v>137</c:v>
                </c:pt>
                <c:pt idx="12">
                  <c:v>99.9</c:v>
                </c:pt>
              </c:numCache>
            </c:numRef>
          </c:val>
          <c:extLst>
            <c:ext xmlns:c16="http://schemas.microsoft.com/office/drawing/2014/chart" uri="{C3380CC4-5D6E-409C-BE32-E72D297353CC}">
              <c16:uniqueId val="{00000000-706A-485C-9FA6-6BD0BEE7D9BB}"/>
            </c:ext>
          </c:extLst>
        </c:ser>
        <c:dLbls>
          <c:dLblPos val="inEnd"/>
          <c:showLegendKey val="0"/>
          <c:showVal val="1"/>
          <c:showCatName val="0"/>
          <c:showSerName val="0"/>
          <c:showPercent val="0"/>
          <c:showBubbleSize val="0"/>
        </c:dLbls>
        <c:gapWidth val="65"/>
        <c:axId val="1828046304"/>
        <c:axId val="1828045056"/>
      </c:barChart>
      <c:catAx>
        <c:axId val="18280463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0" spcFirstLastPara="1" vertOverflow="ellipsis"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1828045056"/>
        <c:crosses val="autoZero"/>
        <c:auto val="1"/>
        <c:lblAlgn val="ctr"/>
        <c:lblOffset val="100"/>
        <c:noMultiLvlLbl val="0"/>
      </c:catAx>
      <c:valAx>
        <c:axId val="18280450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28046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10.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34290</xdr:colOff>
      <xdr:row>17</xdr:row>
      <xdr:rowOff>30480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0" y="0"/>
          <a:ext cx="7349490" cy="3139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baseline="0">
              <a:solidFill>
                <a:schemeClr val="dk1"/>
              </a:solidFill>
              <a:effectLst/>
              <a:latin typeface="+mn-lt"/>
              <a:ea typeface="+mn-ea"/>
              <a:cs typeface="+mn-cs"/>
            </a:rPr>
            <a:t>Standard Procedure</a:t>
          </a:r>
          <a:r>
            <a:rPr lang="en-CA" sz="1100" baseline="0">
              <a:solidFill>
                <a:schemeClr val="dk1"/>
              </a:solidFill>
              <a:effectLst/>
              <a:latin typeface="+mn-lt"/>
              <a:ea typeface="+mn-ea"/>
              <a:cs typeface="+mn-cs"/>
            </a:rPr>
            <a:t>: add sludge, MgO &amp; lime to jars all mixed together.  Fill jars with composite mixture and start stir period, add coag while stirring at 200 rpm for 60s, add floc &amp; let stir for 30s; reduce to 100 or 50 rpm for 2 mins, then let settle for 5 mins before collecting samples. (900 mL PW, 100 mL recirc, 30 mL lime, 15 mL MgO).</a:t>
          </a:r>
        </a:p>
        <a:p>
          <a:pPr eaLnBrk="1" fontAlgn="auto" latinLnBrk="0" hangingPunct="1"/>
          <a:endParaRPr lang="en-CA" sz="1100" b="0">
            <a:solidFill>
              <a:schemeClr val="dk1"/>
            </a:solidFill>
            <a:effectLst/>
            <a:latin typeface="+mn-lt"/>
            <a:ea typeface="+mn-ea"/>
            <a:cs typeface="+mn-cs"/>
          </a:endParaRPr>
        </a:p>
        <a:p>
          <a:r>
            <a:rPr lang="en-CA" sz="1100" b="1" baseline="0">
              <a:solidFill>
                <a:schemeClr val="dk1"/>
              </a:solidFill>
              <a:effectLst/>
              <a:latin typeface="+mn-lt"/>
              <a:ea typeface="+mn-ea"/>
              <a:cs typeface="+mn-cs"/>
            </a:rPr>
            <a:t>Slurry Procedure:  </a:t>
          </a:r>
          <a:r>
            <a:rPr lang="en-CA" sz="1100" b="0" baseline="0">
              <a:solidFill>
                <a:schemeClr val="dk1"/>
              </a:solidFill>
              <a:effectLst/>
              <a:latin typeface="+mn-lt"/>
              <a:ea typeface="+mn-ea"/>
              <a:cs typeface="+mn-cs"/>
            </a:rPr>
            <a:t>Use same compostion for total blend (900 PW, 100 mL sludge recirc, 15 mL lime, 15 mL MgO) but prepared slurry mixture to consist of lime/MgO/sludge..  Kept same stir period and rates.  Fill jars with 900 mL PW and stir at 200rpm.  Add coag stir for 60s, add slurry mixture immediately followed by floc and let stir for 30s at 200rpm.  Reduce rate to 100 or 50 rpm for 120s and then settle for 5 min before sampling.  </a:t>
          </a:r>
        </a:p>
        <a:p>
          <a:endParaRPr lang="en-CA" sz="1100" b="1" baseline="0"/>
        </a:p>
        <a:p>
          <a:r>
            <a:rPr lang="en-CA" sz="1100" b="1" baseline="0"/>
            <a:t>NOTE:</a:t>
          </a:r>
        </a:p>
        <a:p>
          <a:r>
            <a:rPr lang="en-CA" sz="1100" b="1" baseline="0"/>
            <a:t>2490 is CLAR 2537A</a:t>
          </a:r>
        </a:p>
        <a:p>
          <a:r>
            <a:rPr lang="en-CA" sz="1100" b="1" baseline="0"/>
            <a:t>1580 is CLAR17650</a:t>
          </a:r>
          <a:endParaRPr lang="en-CA" sz="1100" baseline="0"/>
        </a:p>
        <a:p>
          <a:endParaRPr lang="en-CA" sz="1100" baseline="0"/>
        </a:p>
        <a:p>
          <a:endParaRPr lang="en-CA"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14</xdr:row>
      <xdr:rowOff>951</xdr:rowOff>
    </xdr:from>
    <xdr:to>
      <xdr:col>12</xdr:col>
      <xdr:colOff>550544</xdr:colOff>
      <xdr:row>35</xdr:row>
      <xdr:rowOff>0</xdr:rowOff>
    </xdr:to>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91440</xdr:colOff>
      <xdr:row>14</xdr:row>
      <xdr:rowOff>85725</xdr:rowOff>
    </xdr:from>
    <xdr:to>
      <xdr:col>12</xdr:col>
      <xdr:colOff>196215</xdr:colOff>
      <xdr:row>16</xdr:row>
      <xdr:rowOff>47625</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454140" y="3000375"/>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11 - Floc screen w/ 17650 </a:t>
          </a:r>
        </a:p>
        <a:p>
          <a:endParaRPr lang="en-CA" sz="1200" b="1"/>
        </a:p>
      </xdr:txBody>
    </xdr:sp>
    <xdr:clientData/>
  </xdr:twoCellAnchor>
  <xdr:twoCellAnchor>
    <xdr:from>
      <xdr:col>2</xdr:col>
      <xdr:colOff>76201</xdr:colOff>
      <xdr:row>14</xdr:row>
      <xdr:rowOff>163830</xdr:rowOff>
    </xdr:from>
    <xdr:to>
      <xdr:col>5</xdr:col>
      <xdr:colOff>609600</xdr:colOff>
      <xdr:row>16</xdr:row>
      <xdr:rowOff>112395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15525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10 - Floc screen w/ 18114</a:t>
          </a:r>
          <a:endParaRPr lang="en-CA" sz="12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15</xdr:row>
      <xdr:rowOff>950</xdr:rowOff>
    </xdr:from>
    <xdr:to>
      <xdr:col>14</xdr:col>
      <xdr:colOff>238125</xdr:colOff>
      <xdr:row>37</xdr:row>
      <xdr:rowOff>152400</xdr:rowOff>
    </xdr:to>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129540</xdr:colOff>
      <xdr:row>15</xdr:row>
      <xdr:rowOff>133350</xdr:rowOff>
    </xdr:from>
    <xdr:to>
      <xdr:col>14</xdr:col>
      <xdr:colOff>234315</xdr:colOff>
      <xdr:row>17</xdr:row>
      <xdr:rowOff>95250</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7711440" y="30480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12 - 3058 w/ 2537A</a:t>
          </a:r>
        </a:p>
        <a:p>
          <a:endParaRPr lang="en-CA" sz="1200" b="1"/>
        </a:p>
      </xdr:txBody>
    </xdr:sp>
    <xdr:clientData/>
  </xdr:twoCellAnchor>
  <xdr:twoCellAnchor>
    <xdr:from>
      <xdr:col>2</xdr:col>
      <xdr:colOff>762001</xdr:colOff>
      <xdr:row>15</xdr:row>
      <xdr:rowOff>167640</xdr:rowOff>
    </xdr:from>
    <xdr:to>
      <xdr:col>5</xdr:col>
      <xdr:colOff>1295400</xdr:colOff>
      <xdr:row>17</xdr:row>
      <xdr:rowOff>112395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22383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7 - 8181 w/ 2537A</a:t>
          </a:r>
          <a:endParaRPr lang="en-CA" sz="1200" b="1"/>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8</xdr:row>
      <xdr:rowOff>16191</xdr:rowOff>
    </xdr:from>
    <xdr:to>
      <xdr:col>5</xdr:col>
      <xdr:colOff>581024</xdr:colOff>
      <xdr:row>24</xdr:row>
      <xdr:rowOff>91440</xdr:rowOff>
    </xdr:to>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266701</xdr:colOff>
      <xdr:row>8</xdr:row>
      <xdr:rowOff>106680</xdr:rowOff>
    </xdr:from>
    <xdr:to>
      <xdr:col>4</xdr:col>
      <xdr:colOff>605790</xdr:colOff>
      <xdr:row>10</xdr:row>
      <xdr:rowOff>55245</xdr:rowOff>
    </xdr:to>
    <xdr:sp macro="" textlink="">
      <xdr:nvSpPr>
        <xdr:cNvPr id="4" name="TextBox 3">
          <a:extLst>
            <a:ext uri="{FF2B5EF4-FFF2-40B4-BE49-F238E27FC236}">
              <a16:creationId xmlns:a16="http://schemas.microsoft.com/office/drawing/2014/main" id="{00000000-0008-0000-0C00-000004000000}"/>
            </a:ext>
          </a:extLst>
        </xdr:cNvPr>
        <xdr:cNvSpPr txBox="1"/>
      </xdr:nvSpPr>
      <xdr:spPr>
        <a:xfrm>
          <a:off x="876301" y="1754505"/>
          <a:ext cx="2920364"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13 - Dosage Profile 6161 &amp; 18114 </a:t>
          </a:r>
          <a:endParaRPr lang="en-CA" sz="1200" b="1"/>
        </a:p>
      </xdr:txBody>
    </xdr:sp>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6865" name="Button 1" hidden="1">
              <a:extLst>
                <a:ext uri="{63B3BB69-23CF-44E3-9099-C40C66FF867C}">
                  <a14:compatExt spid="_x0000_s36865"/>
                </a:ext>
                <a:ext uri="{FF2B5EF4-FFF2-40B4-BE49-F238E27FC236}">
                  <a16:creationId xmlns:a16="http://schemas.microsoft.com/office/drawing/2014/main" id="{00000000-0008-0000-0D00-0000019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8</xdr:col>
      <xdr:colOff>115569</xdr:colOff>
      <xdr:row>0</xdr:row>
      <xdr:rowOff>28575</xdr:rowOff>
    </xdr:from>
    <xdr:to>
      <xdr:col>32</xdr:col>
      <xdr:colOff>34290</xdr:colOff>
      <xdr:row>34</xdr:row>
      <xdr:rowOff>7620</xdr:rowOff>
    </xdr:to>
    <xdr:graphicFrame macro="">
      <xdr:nvGraphicFramePr>
        <xdr:cNvPr id="3" name="Chart 2">
          <a:extLst>
            <a:ext uri="{FF2B5EF4-FFF2-40B4-BE49-F238E27FC236}">
              <a16:creationId xmlns:a16="http://schemas.microsoft.com/office/drawing/2014/main" id="{00000000-0008-0000-0D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0.18993</cdr:x>
      <cdr:y>0.0149</cdr:y>
    </cdr:from>
    <cdr:to>
      <cdr:x>0.32363</cdr:x>
      <cdr:y>0.08798</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2850104" y="91393"/>
          <a:ext cx="2006377" cy="4481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15 - 8181 w/ 18114</a:t>
          </a:r>
        </a:p>
      </cdr:txBody>
    </cdr:sp>
  </cdr:relSizeAnchor>
  <cdr:relSizeAnchor xmlns:cdr="http://schemas.openxmlformats.org/drawingml/2006/chartDrawing">
    <cdr:from>
      <cdr:x>0.51861</cdr:x>
      <cdr:y>0.01566</cdr:y>
    </cdr:from>
    <cdr:to>
      <cdr:x>0.66194</cdr:x>
      <cdr:y>0.08875</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7782414" y="96032"/>
          <a:ext cx="2150892" cy="4482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effectLst/>
              <a:latin typeface="+mn-lt"/>
              <a:ea typeface="+mn-ea"/>
              <a:cs typeface="+mn-cs"/>
            </a:rPr>
            <a:t>Exp 16 - 61610  w/ 18114</a:t>
          </a:r>
          <a:endParaRPr lang="en-CA" sz="1400">
            <a:effectLst/>
          </a:endParaRPr>
        </a:p>
      </cdr:txBody>
    </cdr:sp>
  </cdr:relSizeAnchor>
  <cdr:relSizeAnchor xmlns:cdr="http://schemas.openxmlformats.org/drawingml/2006/chartDrawing">
    <cdr:from>
      <cdr:x>0.79397</cdr:x>
      <cdr:y>0.01977</cdr:y>
    </cdr:from>
    <cdr:to>
      <cdr:x>0.95392</cdr:x>
      <cdr:y>0.09286</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11914506" y="118222"/>
          <a:ext cx="2400300" cy="437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17 - 7878 w/ 18114</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0</xdr:colOff>
      <xdr:row>9</xdr:row>
      <xdr:rowOff>20000</xdr:rowOff>
    </xdr:from>
    <xdr:to>
      <xdr:col>9</xdr:col>
      <xdr:colOff>495300</xdr:colOff>
      <xdr:row>35</xdr:row>
      <xdr:rowOff>22859</xdr:rowOff>
    </xdr:to>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148592</xdr:colOff>
      <xdr:row>9</xdr:row>
      <xdr:rowOff>114300</xdr:rowOff>
    </xdr:from>
    <xdr:to>
      <xdr:col>5</xdr:col>
      <xdr:colOff>1072516</xdr:colOff>
      <xdr:row>11</xdr:row>
      <xdr:rowOff>64770</xdr:rowOff>
    </xdr:to>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3339467" y="1943100"/>
          <a:ext cx="1600199"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19 - Settling Test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11</xdr:row>
      <xdr:rowOff>3175</xdr:rowOff>
    </xdr:from>
    <xdr:to>
      <xdr:col>11</xdr:col>
      <xdr:colOff>0</xdr:colOff>
      <xdr:row>37</xdr:row>
      <xdr:rowOff>142874</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440373</xdr:colOff>
      <xdr:row>10</xdr:row>
      <xdr:rowOff>131764</xdr:rowOff>
    </xdr:from>
    <xdr:to>
      <xdr:col>27</xdr:col>
      <xdr:colOff>600075</xdr:colOff>
      <xdr:row>44</xdr:row>
      <xdr:rowOff>114300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xdr:row>
      <xdr:rowOff>143192</xdr:rowOff>
    </xdr:from>
    <xdr:to>
      <xdr:col>13</xdr:col>
      <xdr:colOff>231563</xdr:colOff>
      <xdr:row>34</xdr:row>
      <xdr:rowOff>127000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45436</xdr:colOff>
      <xdr:row>15</xdr:row>
      <xdr:rowOff>97648</xdr:rowOff>
    </xdr:from>
    <xdr:to>
      <xdr:col>12</xdr:col>
      <xdr:colOff>502215</xdr:colOff>
      <xdr:row>17</xdr:row>
      <xdr:rowOff>141019</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741158" y="3075092"/>
          <a:ext cx="2883890" cy="410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3 - 8181 coag screen (slurry method)</a:t>
          </a:r>
        </a:p>
        <a:p>
          <a:endParaRPr lang="en-CA" sz="1200" b="1"/>
        </a:p>
      </xdr:txBody>
    </xdr:sp>
    <xdr:clientData/>
  </xdr:twoCellAnchor>
  <xdr:twoCellAnchor>
    <xdr:from>
      <xdr:col>2</xdr:col>
      <xdr:colOff>792761</xdr:colOff>
      <xdr:row>15</xdr:row>
      <xdr:rowOff>90593</xdr:rowOff>
    </xdr:from>
    <xdr:to>
      <xdr:col>6</xdr:col>
      <xdr:colOff>313791</xdr:colOff>
      <xdr:row>17</xdr:row>
      <xdr:rowOff>122038</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1794650" y="3068037"/>
          <a:ext cx="3987197" cy="398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1 - 8181 coag screen (standard method)</a:t>
          </a:r>
          <a:endParaRPr lang="en-CA" sz="12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15</xdr:row>
      <xdr:rowOff>951</xdr:rowOff>
    </xdr:from>
    <xdr:to>
      <xdr:col>12</xdr:col>
      <xdr:colOff>550544</xdr:colOff>
      <xdr:row>36</xdr:row>
      <xdr:rowOff>0</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64770</xdr:colOff>
      <xdr:row>15</xdr:row>
      <xdr:rowOff>167640</xdr:rowOff>
    </xdr:from>
    <xdr:to>
      <xdr:col>12</xdr:col>
      <xdr:colOff>171450</xdr:colOff>
      <xdr:row>17</xdr:row>
      <xdr:rowOff>129540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6425565" y="3086100"/>
          <a:ext cx="3152775"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4 - 8181 &amp; 1580 (slurry method)</a:t>
          </a:r>
        </a:p>
        <a:p>
          <a:endParaRPr lang="en-CA" sz="1200" b="1"/>
        </a:p>
      </xdr:txBody>
    </xdr:sp>
    <xdr:clientData/>
  </xdr:twoCellAnchor>
  <xdr:twoCellAnchor>
    <xdr:from>
      <xdr:col>2</xdr:col>
      <xdr:colOff>76201</xdr:colOff>
      <xdr:row>15</xdr:row>
      <xdr:rowOff>163830</xdr:rowOff>
    </xdr:from>
    <xdr:to>
      <xdr:col>5</xdr:col>
      <xdr:colOff>609600</xdr:colOff>
      <xdr:row>17</xdr:row>
      <xdr:rowOff>112395</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1552576" y="3082290"/>
          <a:ext cx="2924174"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2 - 8181 &amp; 1580 (standard method)</a:t>
          </a:r>
          <a:endParaRPr lang="en-CA" sz="12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17356</xdr:colOff>
      <xdr:row>14</xdr:row>
      <xdr:rowOff>18871</xdr:rowOff>
    </xdr:from>
    <xdr:to>
      <xdr:col>10</xdr:col>
      <xdr:colOff>603249</xdr:colOff>
      <xdr:row>37</xdr:row>
      <xdr:rowOff>10584</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170039</xdr:colOff>
      <xdr:row>14</xdr:row>
      <xdr:rowOff>60114</xdr:rowOff>
    </xdr:from>
    <xdr:to>
      <xdr:col>8</xdr:col>
      <xdr:colOff>243416</xdr:colOff>
      <xdr:row>16</xdr:row>
      <xdr:rowOff>22014</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5895622" y="2600114"/>
          <a:ext cx="1787877" cy="321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 14 - Aug 3 </a:t>
          </a:r>
        </a:p>
        <a:p>
          <a:endParaRPr lang="en-CA" sz="1200" b="1"/>
        </a:p>
      </xdr:txBody>
    </xdr:sp>
    <xdr:clientData/>
  </xdr:twoCellAnchor>
  <xdr:twoCellAnchor>
    <xdr:from>
      <xdr:col>2</xdr:col>
      <xdr:colOff>180200</xdr:colOff>
      <xdr:row>14</xdr:row>
      <xdr:rowOff>50095</xdr:rowOff>
    </xdr:from>
    <xdr:to>
      <xdr:col>4</xdr:col>
      <xdr:colOff>8255</xdr:colOff>
      <xdr:row>16</xdr:row>
      <xdr:rowOff>3740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654811" y="2815873"/>
          <a:ext cx="1542555" cy="3205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200" b="1"/>
            <a:t>Exp</a:t>
          </a:r>
          <a:r>
            <a:rPr lang="en-CA" sz="1200" b="1" baseline="0"/>
            <a:t> 3 -  July 21</a:t>
          </a:r>
          <a:endParaRPr lang="en-CA" sz="1200" b="1"/>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24577" name="Button 1" hidden="1">
              <a:extLst>
                <a:ext uri="{63B3BB69-23CF-44E3-9099-C40C66FF867C}">
                  <a14:compatExt spid="_x0000_s24577"/>
                </a:ext>
                <a:ext uri="{FF2B5EF4-FFF2-40B4-BE49-F238E27FC236}">
                  <a16:creationId xmlns:a16="http://schemas.microsoft.com/office/drawing/2014/main" id="{00000000-0008-0000-0800-00000160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8</xdr:col>
      <xdr:colOff>277494</xdr:colOff>
      <xdr:row>0</xdr:row>
      <xdr:rowOff>0</xdr:rowOff>
    </xdr:from>
    <xdr:to>
      <xdr:col>30</xdr:col>
      <xdr:colOff>571499</xdr:colOff>
      <xdr:row>34</xdr:row>
      <xdr:rowOff>6143</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0.13883</cdr:x>
      <cdr:y>0.07195</cdr:y>
    </cdr:from>
    <cdr:to>
      <cdr:x>0.35934</cdr:x>
      <cdr:y>0.14503</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961140" y="430005"/>
          <a:ext cx="3114970" cy="436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4 - 8</a:t>
          </a:r>
          <a:r>
            <a:rPr lang="en-CA" sz="1400" b="1" baseline="0"/>
            <a:t>181 &amp; 17650 </a:t>
          </a:r>
          <a:endParaRPr lang="en-CA" sz="1400" b="1"/>
        </a:p>
      </cdr:txBody>
    </cdr:sp>
  </cdr:relSizeAnchor>
  <cdr:relSizeAnchor xmlns:cdr="http://schemas.openxmlformats.org/drawingml/2006/chartDrawing">
    <cdr:from>
      <cdr:x>0.48677</cdr:x>
      <cdr:y>0.07757</cdr:y>
    </cdr:from>
    <cdr:to>
      <cdr:x>0.70727</cdr:x>
      <cdr:y>0.15066</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6876269" y="463578"/>
          <a:ext cx="3114830" cy="4368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5 - 8181 &amp; 2537A</a:t>
          </a:r>
        </a:p>
      </cdr:txBody>
    </cdr:sp>
  </cdr:relSizeAnchor>
  <cdr:relSizeAnchor xmlns:cdr="http://schemas.openxmlformats.org/drawingml/2006/chartDrawing">
    <cdr:from>
      <cdr:x>0.81389</cdr:x>
      <cdr:y>0.06438</cdr:y>
    </cdr:from>
    <cdr:to>
      <cdr:x>0.9439</cdr:x>
      <cdr:y>0.13747</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11497155" y="384771"/>
          <a:ext cx="1836576" cy="43681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6 - 8181 &amp; 18114</a:t>
          </a:r>
        </a:p>
      </cdr:txBody>
    </cdr:sp>
  </cdr:relSizeAnchor>
</c:userShapes>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5841" name="Button 1" hidden="1">
              <a:extLst>
                <a:ext uri="{63B3BB69-23CF-44E3-9099-C40C66FF867C}">
                  <a14:compatExt spid="_x0000_s35841"/>
                </a:ext>
                <a:ext uri="{FF2B5EF4-FFF2-40B4-BE49-F238E27FC236}">
                  <a16:creationId xmlns:a16="http://schemas.microsoft.com/office/drawing/2014/main" id="{00000000-0008-0000-0900-0000018C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CA" sz="1100" b="0" i="0" u="none" strike="noStrike" baseline="0">
                  <a:solidFill>
                    <a:srgbClr val="000000"/>
                  </a:solidFill>
                  <a:latin typeface="Calibri"/>
                  <a:cs typeface="Calibri"/>
                </a:rPr>
                <a:t>Reset Set-Jar Order</a:t>
              </a:r>
            </a:p>
          </xdr:txBody>
        </xdr:sp>
        <xdr:clientData fPrintsWithSheet="0"/>
      </xdr:twoCellAnchor>
    </mc:Choice>
    <mc:Fallback/>
  </mc:AlternateContent>
  <xdr:twoCellAnchor>
    <xdr:from>
      <xdr:col>8</xdr:col>
      <xdr:colOff>191769</xdr:colOff>
      <xdr:row>0</xdr:row>
      <xdr:rowOff>0</xdr:rowOff>
    </xdr:from>
    <xdr:to>
      <xdr:col>32</xdr:col>
      <xdr:colOff>110490</xdr:colOff>
      <xdr:row>32</xdr:row>
      <xdr:rowOff>160020</xdr:rowOff>
    </xdr:to>
    <xdr:graphicFrame macro="">
      <xdr:nvGraphicFramePr>
        <xdr:cNvPr id="3" name="Chart 2">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0.12328</cdr:x>
      <cdr:y>0.02733</cdr:y>
    </cdr:from>
    <cdr:to>
      <cdr:x>0.34379</cdr:x>
      <cdr:y>0.10041</cdr:y>
    </cdr:to>
    <cdr:sp macro="" textlink="">
      <cdr:nvSpPr>
        <cdr:cNvPr id="2" name="TextBox 1">
          <a:extLst xmlns:a="http://schemas.openxmlformats.org/drawingml/2006/main">
            <a:ext uri="{FF2B5EF4-FFF2-40B4-BE49-F238E27FC236}">
              <a16:creationId xmlns:a16="http://schemas.microsoft.com/office/drawing/2014/main" id="{25994ED0-8205-4ECA-B4FA-07DAEDF09A38}"/>
            </a:ext>
          </a:extLst>
        </cdr:cNvPr>
        <cdr:cNvSpPr txBox="1"/>
      </cdr:nvSpPr>
      <cdr:spPr>
        <a:xfrm xmlns:a="http://schemas.openxmlformats.org/drawingml/2006/main">
          <a:off x="1849920" y="163428"/>
          <a:ext cx="3309044" cy="43703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CA" sz="1400" b="1"/>
            <a:t>Exp 7 - 8181 profile w/ 2537A</a:t>
          </a:r>
        </a:p>
      </cdr:txBody>
    </cdr:sp>
  </cdr:relSizeAnchor>
  <cdr:relSizeAnchor xmlns:cdr="http://schemas.openxmlformats.org/drawingml/2006/chartDrawing">
    <cdr:from>
      <cdr:x>0.45704</cdr:x>
      <cdr:y>0.02498</cdr:y>
    </cdr:from>
    <cdr:to>
      <cdr:x>0.67754</cdr:x>
      <cdr:y>0.09807</cdr:y>
    </cdr:to>
    <cdr:sp macro="" textlink="">
      <cdr:nvSpPr>
        <cdr:cNvPr id="3"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6858552" y="149331"/>
          <a:ext cx="3308895" cy="4369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effectLst/>
              <a:latin typeface="+mn-lt"/>
              <a:ea typeface="+mn-ea"/>
              <a:cs typeface="+mn-cs"/>
            </a:rPr>
            <a:t>Exp 8 - 8181 profile w/ 17650</a:t>
          </a:r>
          <a:endParaRPr lang="en-CA" sz="1400">
            <a:effectLst/>
          </a:endParaRPr>
        </a:p>
      </cdr:txBody>
    </cdr:sp>
  </cdr:relSizeAnchor>
  <cdr:relSizeAnchor xmlns:cdr="http://schemas.openxmlformats.org/drawingml/2006/chartDrawing">
    <cdr:from>
      <cdr:x>0.79397</cdr:x>
      <cdr:y>0.01977</cdr:y>
    </cdr:from>
    <cdr:to>
      <cdr:x>0.95392</cdr:x>
      <cdr:y>0.09286</cdr:y>
    </cdr:to>
    <cdr:sp macro="" textlink="">
      <cdr:nvSpPr>
        <cdr:cNvPr id="4" name="TextBox 1">
          <a:extLst xmlns:a="http://schemas.openxmlformats.org/drawingml/2006/main">
            <a:ext uri="{FF2B5EF4-FFF2-40B4-BE49-F238E27FC236}">
              <a16:creationId xmlns:a16="http://schemas.microsoft.com/office/drawing/2014/main" id="{CA24BC71-35CE-404D-8E23-D44C906F585B}"/>
            </a:ext>
          </a:extLst>
        </cdr:cNvPr>
        <cdr:cNvSpPr txBox="1"/>
      </cdr:nvSpPr>
      <cdr:spPr>
        <a:xfrm xmlns:a="http://schemas.openxmlformats.org/drawingml/2006/main">
          <a:off x="11914506" y="118222"/>
          <a:ext cx="2400300" cy="43709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400" b="1"/>
            <a:t>Exp 9 - 8181 profile w/ 18114</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colab-my.sharepoint.com/Users/RalphCo/Desktop/ESSO%20COLD%20LAKE/Jar%20testing/Jar%20Test%20Results%20with%20Graphs%202017%20-%20Nabiy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r Test Results"/>
      <sheetName val="Blend Ratios"/>
      <sheetName val="Qualitative Ranking"/>
      <sheetName val="Select results 2-component"/>
      <sheetName val="Select results 1-component"/>
      <sheetName val="Formatted Results"/>
      <sheetName val="Graphs"/>
      <sheetName val="Set 1-4"/>
      <sheetName val="Set 5-8"/>
      <sheetName val="Set 9-12"/>
      <sheetName val="Set 13-15"/>
      <sheetName val="Aug samples for Zeta"/>
      <sheetName val="July 2017 Plant Samples Zeta"/>
      <sheetName val="Exp Zeta Results"/>
      <sheetName val="Print Sheets"/>
      <sheetName val="Jar Test Results with Graphs 20"/>
    </sheetNames>
    <definedNames>
      <definedName name="CopyandRese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84B89B55-5545-4A9B-8902-C6B8C1048E68}" name="Table242675678412131423910459111213141516" displayName="Table242675678412131423910459111213141516" ref="B1:G14" totalsRowShown="0" headerRowDxfId="86" dataDxfId="85">
  <autoFilter ref="B1:G14" xr:uid="{088B09BC-8211-4898-9168-F7BBCFFB11EA}"/>
  <tableColumns count="6">
    <tableColumn id="13" xr3:uid="{E88BA8B9-F464-4537-A4C1-F4E578BEC7C0}" name="Flocculant" dataDxfId="84"/>
    <tableColumn id="5" xr3:uid="{12368A1F-C287-4F16-9042-3DB4CD2FD9F7}" name="Floc ppm" dataDxfId="83"/>
    <tableColumn id="6" xr3:uid="{2CFC3B4D-F62C-4E4A-8772-063A9B2E62F6}" name="Coagulant" dataDxfId="82"/>
    <tableColumn id="12" xr3:uid="{398DE1CD-319D-4486-B020-58BD5FAC8ACE}" name="Coag ppm" dataDxfId="81"/>
    <tableColumn id="7" xr3:uid="{DE1B232C-3CBC-45D6-9BA6-3C17AA560BD0}" name="Chemicals" dataDxfId="80"/>
    <tableColumn id="10" xr3:uid="{ACC8EED8-4D5F-447F-8213-DFA7478FBB1D}" name="NTU" dataDxfId="79"/>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4AFB26-522D-4F97-B4B3-35BAA7F7DB63}" name="Table2426756784121314239104591112131415163674" displayName="Table2426756784121314239104591112131415163674" ref="B1:H8" totalsRowShown="0" headerRowDxfId="8" dataDxfId="7">
  <autoFilter ref="B1:H8" xr:uid="{088B09BC-8211-4898-9168-F7BBCFFB11EA}"/>
  <tableColumns count="7">
    <tableColumn id="13" xr3:uid="{DFF8415B-BA03-4C86-9704-90023254F176}" name="Flocculant Used" dataDxfId="6"/>
    <tableColumn id="5" xr3:uid="{88352F76-D05F-4B09-AF7B-3CA90B27042A}" name="Floc ppm" dataDxfId="5"/>
    <tableColumn id="6" xr3:uid="{5D225EA7-9AD8-4C6B-92F9-00143D9D9CC2}" name="Coagulant Used" dataDxfId="4"/>
    <tableColumn id="12" xr3:uid="{F328D7D8-95AE-4D6A-B42D-23234978206F}" name="Coag ppm" dataDxfId="3"/>
    <tableColumn id="7" xr3:uid="{66904BB4-BC7F-41A4-8D0C-0B912FE5E020}" name="Chemicals" dataDxfId="2"/>
    <tableColumn id="10" xr3:uid="{A9C83D7D-B9E9-463F-8259-6D81764BEA34}" name="NTU" dataDxfId="1"/>
    <tableColumn id="1" xr3:uid="{4C8A8077-D21D-4988-9559-2DACF26076AA}" name="% Decrease" dataDxfId="0"/>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13CCFBD-F4BB-407E-9863-C3773089623B}" name="Table2426756784121314239104591112131415163" displayName="Table2426756784121314239104591112131415163" ref="B1:G14" totalsRowShown="0" headerRowDxfId="78" dataDxfId="77">
  <autoFilter ref="B1:G14" xr:uid="{088B09BC-8211-4898-9168-F7BBCFFB11EA}"/>
  <tableColumns count="6">
    <tableColumn id="13" xr3:uid="{BB67E963-4C1B-4135-9F53-586628E3E97A}" name="Flocculant Used" dataDxfId="76"/>
    <tableColumn id="5" xr3:uid="{358DE864-629A-4288-A39E-494DFC844056}" name="Floc ppm" dataDxfId="75"/>
    <tableColumn id="6" xr3:uid="{F245B8D4-388B-4756-8D41-AE9AA4B3B4A6}" name="Coagulant Used" dataDxfId="74"/>
    <tableColumn id="12" xr3:uid="{AB7F3AA7-A96C-4261-9827-6384C268E3BA}" name="Coag ppm" dataDxfId="73"/>
    <tableColumn id="7" xr3:uid="{A38F61E2-D3FF-42C3-A708-9BBDB2F317D9}" name="Chemicals" dataDxfId="72"/>
    <tableColumn id="10" xr3:uid="{9DDFC876-27DA-40E9-8053-10D33A172CD4}" name="NTU" dataDxfId="71"/>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6B3517D-E46F-4775-A8F6-ABE8D26AE7D6}" name="Table24267567841213142391045911121314151638" displayName="Table24267567841213142391045911121314151638" ref="B1:H13" totalsRowShown="0" headerRowDxfId="70" dataDxfId="69">
  <autoFilter ref="B1:H13" xr:uid="{088B09BC-8211-4898-9168-F7BBCFFB11EA}"/>
  <tableColumns count="7">
    <tableColumn id="13" xr3:uid="{1FDD6A6F-9952-44AD-95B6-1C7DF2FEC707}" name="Flocculant " dataDxfId="68"/>
    <tableColumn id="5" xr3:uid="{E34359BF-A71C-406C-ABA6-D07F0D000BDA}" name="Floc ppm" dataDxfId="67"/>
    <tableColumn id="6" xr3:uid="{FFD6DE51-E2D9-464E-86E5-73F12D3FAAC0}" name="Coagulant " dataDxfId="66"/>
    <tableColumn id="12" xr3:uid="{C2C99A5B-3AB8-4238-82AD-D11B1E41C76F}" name="Coag ppm" dataDxfId="65"/>
    <tableColumn id="7" xr3:uid="{35207616-7A1C-45CF-B44A-52B6C879BE52}" name="Chemicals" dataDxfId="64"/>
    <tableColumn id="10" xr3:uid="{C3234CBC-1FE9-4696-8BB1-7E7A3CEC751C}" name="NTU" dataDxfId="63"/>
    <tableColumn id="2" xr3:uid="{21B3279D-2E65-4C33-BD8D-4FC3C08A3171}" name="% Decrease" dataDxfId="6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7BC2B2-B6EF-46C3-B5F7-F7EEDF7050B8}" name="Table24267567841216462" displayName="Table24267567841216462" ref="B1:H20" totalsRowShown="0" headerRowDxfId="61" dataDxfId="60">
  <autoFilter ref="B1:H20" xr:uid="{00000000-0009-0000-0100-00000B000000}"/>
  <tableColumns count="7">
    <tableColumn id="13" xr3:uid="{353C3663-BBC9-46E5-A86E-A62EE34B2A02}" name="Flocculant Used" dataDxfId="59"/>
    <tableColumn id="5" xr3:uid="{CAE9001B-CD8A-4BB8-B59F-CDD35BFC34A4}" name="Floc ppm" dataDxfId="58"/>
    <tableColumn id="6" xr3:uid="{69C08BD7-21C0-4FB3-B316-C7529D20984E}" name="Coagulant Used" dataDxfId="57"/>
    <tableColumn id="12" xr3:uid="{B69F094F-27B7-4F12-818D-87E69FD395FF}" name="Coag ppm" dataDxfId="56"/>
    <tableColumn id="7" xr3:uid="{1D095312-DB92-469D-B61D-30E14755E196}" name="Chemicals" dataDxfId="55"/>
    <tableColumn id="10" xr3:uid="{28AB681E-7971-4503-A0FA-12B3A7536D43}" name="NTU" dataDxfId="54"/>
    <tableColumn id="1" xr3:uid="{7DE9B738-23C2-4D3E-BD69-B62CABA88CEB}" name="% Decrease" dataDxfId="5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8B3906-0973-4675-ADCC-1249808A216B}" name="Table242675678412164629" displayName="Table242675678412164629" ref="B1:H22" totalsRowShown="0" headerRowDxfId="52" dataDxfId="51">
  <autoFilter ref="B1:H22" xr:uid="{00000000-0009-0000-0100-00000B000000}"/>
  <tableColumns count="7">
    <tableColumn id="13" xr3:uid="{540D5410-698A-4529-9846-E3E859212A21}" name="Flocculant Used" dataDxfId="50"/>
    <tableColumn id="5" xr3:uid="{0BD094DB-CB9B-4780-B8CB-BE2C4C1B277D}" name="Floc ppm" dataDxfId="49"/>
    <tableColumn id="6" xr3:uid="{3B803653-072C-4494-87F6-BBBDF123CD97}" name="Coagulant Used" dataDxfId="48"/>
    <tableColumn id="12" xr3:uid="{B93969CB-9EA4-4E0A-9E4A-863C3FE56D83}" name="Coag ppm" dataDxfId="47"/>
    <tableColumn id="7" xr3:uid="{7C81BA94-DB47-4E60-85C8-58B672111769}" name="Chemicals" dataDxfId="46"/>
    <tableColumn id="10" xr3:uid="{F676F226-0950-4B55-A431-3F1B33824799}" name="NTU" dataDxfId="45"/>
    <tableColumn id="1" xr3:uid="{21EA65FC-7D58-47A1-A757-A3E0A7ADECBF}" name="% Decrease" dataDxfId="44"/>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AAC4D4-847A-4B9F-9EB2-6B72E1E8A615}" name="Table24267567841213142391045911121314151635" displayName="Table24267567841213142391045911121314151635" ref="B1:G14" totalsRowShown="0" headerRowDxfId="43" dataDxfId="42">
  <autoFilter ref="B1:G14" xr:uid="{088B09BC-8211-4898-9168-F7BBCFFB11EA}"/>
  <tableColumns count="6">
    <tableColumn id="13" xr3:uid="{0FA4C2CB-CD89-49E4-BDD3-DB063F431286}" name="Flocculant Used" dataDxfId="41"/>
    <tableColumn id="5" xr3:uid="{39A25F52-6C92-4FBE-86BF-0691F5DEF5E2}" name="Floc ppm" dataDxfId="40"/>
    <tableColumn id="6" xr3:uid="{B5BE3554-7751-4DF3-90E7-577F724268D3}" name="Coagulant Used" dataDxfId="39"/>
    <tableColumn id="12" xr3:uid="{1704222E-1CB7-4060-9974-8568D4C2F373}" name="Coag ppm" dataDxfId="38"/>
    <tableColumn id="7" xr3:uid="{4BF5A966-5151-4909-959C-5FF60BF54F88}" name="Chemicals" dataDxfId="37"/>
    <tableColumn id="10" xr3:uid="{63C3C4D5-FC0B-42EC-AF45-8531188E0500}" name="NTU" dataDxfId="36"/>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741AC22-D00C-4565-B711-B2BB43994D93}" name="Table24267567841213142391045911121314151636" displayName="Table24267567841213142391045911121314151636" ref="B1:H14" totalsRowShown="0" headerRowDxfId="35" dataDxfId="34">
  <autoFilter ref="B1:H14" xr:uid="{088B09BC-8211-4898-9168-F7BBCFFB11EA}"/>
  <tableColumns count="7">
    <tableColumn id="13" xr3:uid="{59B6EF08-AEC0-40E5-826D-C3262914C4CA}" name="Flocculant Used" dataDxfId="33"/>
    <tableColumn id="5" xr3:uid="{943E9B66-C04E-4F62-A252-C6957286E69B}" name="Floc ppm" dataDxfId="32"/>
    <tableColumn id="6" xr3:uid="{91384492-3EFE-42B0-A626-101A0154D83D}" name="Coagulant Used" dataDxfId="31"/>
    <tableColumn id="12" xr3:uid="{9F12A1F6-128C-4F37-9223-93AF16DA346A}" name="Coag ppm" dataDxfId="30"/>
    <tableColumn id="7" xr3:uid="{A457DDDD-7031-4EF2-BDCF-86DF633726B2}" name="Chemicals" dataDxfId="29"/>
    <tableColumn id="10" xr3:uid="{9D0084D4-288A-4DAF-A1FD-5DE0FDD9DF8A}" name="NTU" dataDxfId="28"/>
    <tableColumn id="1" xr3:uid="{18422779-C608-4AA8-B76A-1384B028C19B}" name="% Decrease" dataDxfId="27"/>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C87099C-CCEA-43C2-9FC5-8FE34FE3DFC3}" name="Table242675678412131423910459111213141516367" displayName="Table242675678412131423910459111213141516367" ref="B1:H7" totalsRowShown="0" headerRowDxfId="26" dataDxfId="25">
  <autoFilter ref="B1:H7" xr:uid="{088B09BC-8211-4898-9168-F7BBCFFB11EA}"/>
  <tableColumns count="7">
    <tableColumn id="13" xr3:uid="{ACE44967-01F1-4D0A-A315-590DC0C57434}" name="Flocculant Used" dataDxfId="24"/>
    <tableColumn id="5" xr3:uid="{B3329E3F-423E-4552-9618-6E5C3FA5CCFA}" name="Floc ppm" dataDxfId="23"/>
    <tableColumn id="6" xr3:uid="{375C6F2A-7C4F-4ABE-BECA-0340EEABF299}" name="Coagulant Used" dataDxfId="22"/>
    <tableColumn id="12" xr3:uid="{EA9414C8-8306-4AB0-BADA-D1D19C00DA77}" name="Coag ppm" dataDxfId="21"/>
    <tableColumn id="7" xr3:uid="{5C5C50B5-7442-4ACA-B503-ED21B7F5833C}" name="Chemicals" dataDxfId="20"/>
    <tableColumn id="10" xr3:uid="{012E1B62-BC10-4622-B02A-4FD668AEC149}" name="NTU" dataDxfId="19"/>
    <tableColumn id="1" xr3:uid="{34DFA4E4-75C3-4DED-B4D7-E55900A2D59D}" name="% Decrease" dataDxfId="18"/>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5D86D4A-490A-4420-BBEE-4804197C3C68}" name="Table24267567841216462910" displayName="Table24267567841216462910" ref="B1:H22" totalsRowShown="0" headerRowDxfId="17" dataDxfId="16">
  <autoFilter ref="B1:H22" xr:uid="{00000000-0009-0000-0100-00000B000000}"/>
  <tableColumns count="7">
    <tableColumn id="13" xr3:uid="{178BC7A0-9A33-45F1-8E4A-E1FBD792FB00}" name="Flocculant Used" dataDxfId="15"/>
    <tableColumn id="5" xr3:uid="{FB89475C-74EA-47DB-9F43-1CC360386B11}" name="Floc ppm" dataDxfId="14"/>
    <tableColumn id="6" xr3:uid="{F4F3135C-491C-4A32-BFBA-F2384AF99113}" name="Coagulant Used" dataDxfId="13"/>
    <tableColumn id="12" xr3:uid="{28A9B290-A845-423B-8851-AFC750E3A552}" name="Coag ppm" dataDxfId="12"/>
    <tableColumn id="7" xr3:uid="{E5E37BDC-E613-4970-A3E5-1AD5EB3089E2}" name="Chemicals" dataDxfId="11"/>
    <tableColumn id="10" xr3:uid="{5AB789CC-7639-4E65-9C1B-C553680010A8}" name="NTU" dataDxfId="10"/>
    <tableColumn id="1" xr3:uid="{B3743EFB-F6B9-428A-A90C-B5CE2177DB20}" name="% Decrease" dataDxfId="9"/>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8.xml"/><Relationship Id="rId1" Type="http://schemas.openxmlformats.org/officeDocument/2006/relationships/printerSettings" Target="../printerSettings/printerSettings8.bin"/><Relationship Id="rId5" Type="http://schemas.openxmlformats.org/officeDocument/2006/relationships/table" Target="../tables/table5.xml"/><Relationship Id="rId4" Type="http://schemas.openxmlformats.org/officeDocument/2006/relationships/ctrlProp" Target="../ctrlProps/ctrlProp2.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12.bin"/><Relationship Id="rId5" Type="http://schemas.openxmlformats.org/officeDocument/2006/relationships/table" Target="../tables/table9.xml"/><Relationship Id="rId4" Type="http://schemas.openxmlformats.org/officeDocument/2006/relationships/ctrlProp" Target="../ctrlProps/ctrlProp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5.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7.bin"/><Relationship Id="rId5" Type="http://schemas.openxmlformats.org/officeDocument/2006/relationships/table" Target="../tables/table4.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6217-430F-41C9-943D-B456BFE2866D}">
  <dimension ref="A1:G38"/>
  <sheetViews>
    <sheetView workbookViewId="0">
      <selection activeCell="B7" sqref="B7"/>
    </sheetView>
  </sheetViews>
  <sheetFormatPr defaultRowHeight="14.4" x14ac:dyDescent="0.3"/>
  <cols>
    <col min="1" max="1" width="21.6640625" bestFit="1" customWidth="1"/>
    <col min="2" max="2" width="9.44140625" bestFit="1" customWidth="1"/>
    <col min="3" max="3" width="11.44140625" bestFit="1" customWidth="1"/>
    <col min="4" max="4" width="14.109375" bestFit="1" customWidth="1"/>
    <col min="5" max="5" width="21.6640625" bestFit="1" customWidth="1"/>
    <col min="7" max="7" width="16.109375" bestFit="1" customWidth="1"/>
  </cols>
  <sheetData>
    <row r="1" spans="1:7" x14ac:dyDescent="0.3">
      <c r="A1" s="22" t="s">
        <v>22</v>
      </c>
      <c r="B1" s="23" t="s">
        <v>23</v>
      </c>
      <c r="C1" s="23"/>
      <c r="D1" s="23" t="s">
        <v>24</v>
      </c>
      <c r="E1" s="23" t="s">
        <v>25</v>
      </c>
      <c r="F1" s="23" t="s">
        <v>26</v>
      </c>
      <c r="G1" s="23" t="s">
        <v>27</v>
      </c>
    </row>
    <row r="2" spans="1:7" x14ac:dyDescent="0.3">
      <c r="A2" s="23" t="s">
        <v>28</v>
      </c>
      <c r="B2" s="23"/>
      <c r="C2" s="23" t="s">
        <v>29</v>
      </c>
      <c r="D2" s="23">
        <f>SUM(B3:B8)</f>
        <v>967</v>
      </c>
      <c r="E2" s="23"/>
      <c r="F2" s="23"/>
      <c r="G2" s="23"/>
    </row>
    <row r="3" spans="1:7" x14ac:dyDescent="0.3">
      <c r="A3" s="23" t="s">
        <v>30</v>
      </c>
      <c r="B3" s="23">
        <v>840</v>
      </c>
      <c r="C3" s="23"/>
      <c r="D3" s="24">
        <f>+(B3/D$2)*100</f>
        <v>86.866597724922443</v>
      </c>
      <c r="E3" s="25">
        <f>+(D3*10)</f>
        <v>868.6659772492244</v>
      </c>
      <c r="F3" s="25">
        <f>+(E3*7)</f>
        <v>6080.6618407445712</v>
      </c>
      <c r="G3" s="26">
        <f>+(D3*10*(700/1000))</f>
        <v>608.06618407445706</v>
      </c>
    </row>
    <row r="4" spans="1:7" x14ac:dyDescent="0.3">
      <c r="A4" s="23" t="s">
        <v>31</v>
      </c>
      <c r="B4" s="23">
        <v>85</v>
      </c>
      <c r="C4" s="23"/>
      <c r="D4" s="24">
        <f>+(B4/D$2)*100</f>
        <v>8.7900723888314385</v>
      </c>
      <c r="E4" s="25">
        <f>+(D4*10)</f>
        <v>87.900723888314388</v>
      </c>
      <c r="F4" s="25">
        <f>+(E4*7)</f>
        <v>615.30506721820075</v>
      </c>
      <c r="G4" s="25">
        <f>+(D4*10*(700/1000))</f>
        <v>61.530506721820068</v>
      </c>
    </row>
    <row r="5" spans="1:7" x14ac:dyDescent="0.3">
      <c r="A5" s="23" t="s">
        <v>32</v>
      </c>
      <c r="B5" s="23">
        <v>0</v>
      </c>
      <c r="C5" s="23"/>
      <c r="D5" s="24">
        <f>+(B5/D$2)*100</f>
        <v>0</v>
      </c>
      <c r="E5" s="25">
        <f t="shared" ref="E5:E8" si="0">+(D5*10)</f>
        <v>0</v>
      </c>
      <c r="F5" s="25">
        <f>+(E5*7)</f>
        <v>0</v>
      </c>
      <c r="G5" s="25">
        <f>+(D5*10*(700/1000))</f>
        <v>0</v>
      </c>
    </row>
    <row r="6" spans="1:7" x14ac:dyDescent="0.3">
      <c r="A6" s="23" t="s">
        <v>33</v>
      </c>
      <c r="B6" s="23">
        <v>10</v>
      </c>
      <c r="C6" s="23"/>
      <c r="D6" s="24">
        <f t="shared" ref="D6:D8" si="1">+(B6/D$2)*100</f>
        <v>1.0341261633919339</v>
      </c>
      <c r="E6" s="25">
        <f t="shared" si="0"/>
        <v>10.341261633919338</v>
      </c>
      <c r="F6" s="25">
        <f t="shared" ref="F6:F9" si="2">+(E6*7)</f>
        <v>72.388831437435357</v>
      </c>
      <c r="G6" s="26">
        <f t="shared" ref="G6:G8" si="3">+(D6*10*(700/1000))</f>
        <v>7.2388831437435357</v>
      </c>
    </row>
    <row r="7" spans="1:7" x14ac:dyDescent="0.3">
      <c r="A7" s="23" t="s">
        <v>34</v>
      </c>
      <c r="B7" s="23">
        <v>16</v>
      </c>
      <c r="C7" s="23"/>
      <c r="D7" s="24">
        <f t="shared" si="1"/>
        <v>1.6546018614270943</v>
      </c>
      <c r="E7" s="25">
        <f t="shared" si="0"/>
        <v>16.546018614270942</v>
      </c>
      <c r="F7" s="25">
        <f t="shared" si="2"/>
        <v>115.8221302998966</v>
      </c>
      <c r="G7" s="25">
        <f t="shared" si="3"/>
        <v>11.582213029989658</v>
      </c>
    </row>
    <row r="8" spans="1:7" x14ac:dyDescent="0.3">
      <c r="A8" s="23" t="s">
        <v>35</v>
      </c>
      <c r="B8" s="23">
        <v>16</v>
      </c>
      <c r="C8" s="23"/>
      <c r="D8" s="24">
        <f t="shared" si="1"/>
        <v>1.6546018614270943</v>
      </c>
      <c r="E8" s="25">
        <f t="shared" si="0"/>
        <v>16.546018614270942</v>
      </c>
      <c r="F8" s="25">
        <f t="shared" si="2"/>
        <v>115.8221302998966</v>
      </c>
      <c r="G8" s="26">
        <f t="shared" si="3"/>
        <v>11.582213029989658</v>
      </c>
    </row>
    <row r="9" spans="1:7" x14ac:dyDescent="0.3">
      <c r="A9" s="27"/>
      <c r="B9" s="27">
        <f>SUM(B3:B8)</f>
        <v>967</v>
      </c>
      <c r="C9" s="27"/>
      <c r="D9" s="28">
        <f>SUM(D3:D8)</f>
        <v>100</v>
      </c>
      <c r="E9" s="29">
        <f>SUM(E3:E8)</f>
        <v>999.99999999999989</v>
      </c>
      <c r="F9" s="27">
        <f t="shared" si="2"/>
        <v>6999.9999999999991</v>
      </c>
      <c r="G9" s="30">
        <f>SUM(G3:G8)</f>
        <v>700.00000000000011</v>
      </c>
    </row>
    <row r="10" spans="1:7" x14ac:dyDescent="0.3">
      <c r="A10" s="27"/>
      <c r="B10" s="27"/>
      <c r="C10" s="27"/>
      <c r="D10" s="27"/>
      <c r="E10" s="27"/>
      <c r="F10" s="27"/>
      <c r="G10" s="27"/>
    </row>
    <row r="11" spans="1:7" x14ac:dyDescent="0.3">
      <c r="A11" s="27"/>
      <c r="B11" s="27"/>
      <c r="C11" s="27"/>
      <c r="D11" s="27"/>
      <c r="E11" s="27"/>
      <c r="F11" s="27"/>
      <c r="G11" s="27"/>
    </row>
    <row r="12" spans="1:7" x14ac:dyDescent="0.3">
      <c r="A12" s="27"/>
      <c r="B12" s="27"/>
      <c r="C12" s="27"/>
      <c r="D12" s="27"/>
      <c r="E12" s="27"/>
      <c r="F12" s="27"/>
      <c r="G12" s="27"/>
    </row>
    <row r="13" spans="1:7" x14ac:dyDescent="0.3">
      <c r="A13" s="27"/>
      <c r="B13" s="27"/>
      <c r="C13" s="27"/>
      <c r="D13" s="27"/>
      <c r="E13" s="27"/>
      <c r="F13" s="27"/>
      <c r="G13" s="27"/>
    </row>
    <row r="14" spans="1:7" x14ac:dyDescent="0.3">
      <c r="A14" s="31"/>
      <c r="B14" s="32">
        <v>0.01</v>
      </c>
      <c r="C14" s="33">
        <v>1E-3</v>
      </c>
      <c r="D14" s="27"/>
      <c r="E14" s="27"/>
      <c r="F14" s="27"/>
      <c r="G14" s="27"/>
    </row>
    <row r="15" spans="1:7" x14ac:dyDescent="0.3">
      <c r="A15" s="31" t="s">
        <v>36</v>
      </c>
      <c r="B15" s="34">
        <v>10000</v>
      </c>
      <c r="C15" s="24">
        <v>1000</v>
      </c>
      <c r="D15" s="28"/>
      <c r="E15" s="27"/>
      <c r="F15" s="27"/>
      <c r="G15" s="27"/>
    </row>
    <row r="16" spans="1:7" x14ac:dyDescent="0.3">
      <c r="A16" s="31" t="s">
        <v>37</v>
      </c>
      <c r="B16" s="24">
        <f>+(B15/1000)</f>
        <v>10</v>
      </c>
      <c r="C16" s="24">
        <f>+(C15/1000)</f>
        <v>1</v>
      </c>
      <c r="D16" s="28"/>
      <c r="E16" s="27"/>
      <c r="F16" s="27"/>
      <c r="G16" s="27"/>
    </row>
    <row r="17" spans="1:7" x14ac:dyDescent="0.3">
      <c r="A17" s="31" t="s">
        <v>38</v>
      </c>
      <c r="B17" s="24">
        <f>+(B15/700)</f>
        <v>14.285714285714286</v>
      </c>
      <c r="C17" s="24">
        <f>+(C15/700)</f>
        <v>1.4285714285714286</v>
      </c>
      <c r="D17" s="28"/>
      <c r="E17" s="27"/>
      <c r="F17" s="27"/>
      <c r="G17" s="27"/>
    </row>
    <row r="18" spans="1:7" x14ac:dyDescent="0.3">
      <c r="A18" s="31"/>
      <c r="B18" s="23"/>
      <c r="C18" s="24"/>
      <c r="D18" s="28"/>
      <c r="E18" s="27"/>
      <c r="F18" s="27"/>
      <c r="G18" s="27"/>
    </row>
    <row r="19" spans="1:7" x14ac:dyDescent="0.3">
      <c r="A19" s="31" t="s">
        <v>39</v>
      </c>
      <c r="B19" s="23">
        <v>80</v>
      </c>
      <c r="C19" s="26">
        <v>8</v>
      </c>
      <c r="D19" s="28"/>
      <c r="E19" s="27"/>
      <c r="F19" s="27"/>
      <c r="G19" s="27"/>
    </row>
    <row r="20" spans="1:7" x14ac:dyDescent="0.3">
      <c r="A20" s="31" t="s">
        <v>40</v>
      </c>
      <c r="B20" s="23">
        <f>+(B19/B16)</f>
        <v>8</v>
      </c>
      <c r="C20" s="26">
        <f>+(C19/C16)</f>
        <v>8</v>
      </c>
      <c r="D20" s="28"/>
      <c r="E20" s="27"/>
      <c r="F20" s="27"/>
      <c r="G20" s="27"/>
    </row>
    <row r="21" spans="1:7" x14ac:dyDescent="0.3">
      <c r="A21" s="31" t="s">
        <v>41</v>
      </c>
      <c r="B21" s="23">
        <f>+(B19/B17)</f>
        <v>5.6</v>
      </c>
      <c r="C21" s="25">
        <f>+(C19/C17)</f>
        <v>5.6</v>
      </c>
      <c r="D21" s="27"/>
      <c r="E21" s="27"/>
      <c r="F21" s="27"/>
      <c r="G21" s="27"/>
    </row>
    <row r="22" spans="1:7" x14ac:dyDescent="0.3">
      <c r="A22" s="27"/>
      <c r="B22" s="27"/>
      <c r="C22" s="27"/>
      <c r="D22" s="27"/>
      <c r="E22" s="27"/>
      <c r="F22" s="27"/>
      <c r="G22" s="27"/>
    </row>
    <row r="23" spans="1:7" x14ac:dyDescent="0.3">
      <c r="A23" s="31" t="s">
        <v>39</v>
      </c>
      <c r="B23" s="31" t="s">
        <v>40</v>
      </c>
      <c r="C23" s="31" t="s">
        <v>41</v>
      </c>
      <c r="D23" s="27"/>
      <c r="E23" s="31" t="s">
        <v>39</v>
      </c>
      <c r="F23" s="31" t="s">
        <v>40</v>
      </c>
      <c r="G23" s="31" t="s">
        <v>41</v>
      </c>
    </row>
    <row r="24" spans="1:7" x14ac:dyDescent="0.3">
      <c r="A24" s="23">
        <v>10</v>
      </c>
      <c r="B24" s="23">
        <f>+(A24/10)</f>
        <v>1</v>
      </c>
      <c r="C24" s="24">
        <f>+(A24/14.29)</f>
        <v>0.69979006298110569</v>
      </c>
      <c r="D24" s="27"/>
      <c r="E24" s="23">
        <v>1</v>
      </c>
      <c r="F24" s="23">
        <f>+(E24/1)</f>
        <v>1</v>
      </c>
      <c r="G24" s="24">
        <f>+(E24/1.429)</f>
        <v>0.69979006298110569</v>
      </c>
    </row>
    <row r="25" spans="1:7" x14ac:dyDescent="0.3">
      <c r="A25" s="26">
        <v>20</v>
      </c>
      <c r="B25" s="23">
        <f t="shared" ref="B25:B38" si="4">+(A25/10)</f>
        <v>2</v>
      </c>
      <c r="C25" s="24">
        <f t="shared" ref="C25:C35" si="5">+(A25/14.29)</f>
        <v>1.3995801259622114</v>
      </c>
      <c r="D25" s="27"/>
      <c r="E25" s="26">
        <v>2</v>
      </c>
      <c r="F25" s="23">
        <f t="shared" ref="F25:F35" si="6">+(E25/1)</f>
        <v>2</v>
      </c>
      <c r="G25" s="24">
        <f t="shared" ref="G25:G35" si="7">+(E25/1.429)</f>
        <v>1.3995801259622114</v>
      </c>
    </row>
    <row r="26" spans="1:7" x14ac:dyDescent="0.3">
      <c r="A26" s="23">
        <v>30</v>
      </c>
      <c r="B26" s="23">
        <f t="shared" si="4"/>
        <v>3</v>
      </c>
      <c r="C26" s="24">
        <f t="shared" si="5"/>
        <v>2.099370188943317</v>
      </c>
      <c r="D26" s="27"/>
      <c r="E26" s="23">
        <v>3</v>
      </c>
      <c r="F26" s="23">
        <f t="shared" si="6"/>
        <v>3</v>
      </c>
      <c r="G26" s="24">
        <f t="shared" si="7"/>
        <v>2.099370188943317</v>
      </c>
    </row>
    <row r="27" spans="1:7" x14ac:dyDescent="0.3">
      <c r="A27" s="23">
        <v>40</v>
      </c>
      <c r="B27" s="23">
        <f t="shared" si="4"/>
        <v>4</v>
      </c>
      <c r="C27" s="24">
        <f t="shared" si="5"/>
        <v>2.7991602519244227</v>
      </c>
      <c r="D27" s="27"/>
      <c r="E27" s="23">
        <v>4</v>
      </c>
      <c r="F27" s="23">
        <f t="shared" si="6"/>
        <v>4</v>
      </c>
      <c r="G27" s="24">
        <f t="shared" si="7"/>
        <v>2.7991602519244227</v>
      </c>
    </row>
    <row r="28" spans="1:7" x14ac:dyDescent="0.3">
      <c r="A28" s="23">
        <v>50</v>
      </c>
      <c r="B28" s="23">
        <f t="shared" si="4"/>
        <v>5</v>
      </c>
      <c r="C28" s="24">
        <f t="shared" si="5"/>
        <v>3.4989503149055285</v>
      </c>
      <c r="D28" s="27"/>
      <c r="E28" s="23">
        <v>5</v>
      </c>
      <c r="F28" s="23">
        <f t="shared" si="6"/>
        <v>5</v>
      </c>
      <c r="G28" s="24">
        <f t="shared" si="7"/>
        <v>3.4989503149055281</v>
      </c>
    </row>
    <row r="29" spans="1:7" x14ac:dyDescent="0.3">
      <c r="A29" s="23">
        <v>60</v>
      </c>
      <c r="B29" s="23">
        <f t="shared" si="4"/>
        <v>6</v>
      </c>
      <c r="C29" s="24">
        <f t="shared" si="5"/>
        <v>4.1987403778866339</v>
      </c>
      <c r="D29" s="27"/>
      <c r="E29" s="23">
        <v>6</v>
      </c>
      <c r="F29" s="23">
        <f t="shared" si="6"/>
        <v>6</v>
      </c>
      <c r="G29" s="24">
        <f t="shared" si="7"/>
        <v>4.1987403778866339</v>
      </c>
    </row>
    <row r="30" spans="1:7" x14ac:dyDescent="0.3">
      <c r="A30" s="23">
        <v>70</v>
      </c>
      <c r="B30" s="23">
        <f t="shared" si="4"/>
        <v>7</v>
      </c>
      <c r="C30" s="24">
        <f t="shared" si="5"/>
        <v>4.8985304408677397</v>
      </c>
      <c r="D30" s="27"/>
      <c r="E30" s="23">
        <v>7</v>
      </c>
      <c r="F30" s="23">
        <f t="shared" si="6"/>
        <v>7</v>
      </c>
      <c r="G30" s="24">
        <f t="shared" si="7"/>
        <v>4.8985304408677397</v>
      </c>
    </row>
    <row r="31" spans="1:7" x14ac:dyDescent="0.3">
      <c r="A31" s="23">
        <v>80</v>
      </c>
      <c r="B31" s="23">
        <f t="shared" si="4"/>
        <v>8</v>
      </c>
      <c r="C31" s="24">
        <f t="shared" si="5"/>
        <v>5.5983205038488455</v>
      </c>
      <c r="D31" s="27"/>
      <c r="E31" s="23">
        <v>8</v>
      </c>
      <c r="F31" s="23">
        <f t="shared" si="6"/>
        <v>8</v>
      </c>
      <c r="G31" s="24">
        <f t="shared" si="7"/>
        <v>5.5983205038488455</v>
      </c>
    </row>
    <row r="32" spans="1:7" x14ac:dyDescent="0.3">
      <c r="A32" s="23">
        <v>90</v>
      </c>
      <c r="B32" s="23">
        <f t="shared" si="4"/>
        <v>9</v>
      </c>
      <c r="C32" s="24">
        <f t="shared" si="5"/>
        <v>6.2981105668299513</v>
      </c>
      <c r="D32" s="27"/>
      <c r="E32" s="23">
        <v>9</v>
      </c>
      <c r="F32" s="23">
        <f t="shared" si="6"/>
        <v>9</v>
      </c>
      <c r="G32" s="24">
        <f t="shared" si="7"/>
        <v>6.2981105668299504</v>
      </c>
    </row>
    <row r="33" spans="1:7" x14ac:dyDescent="0.3">
      <c r="A33" s="23">
        <v>100</v>
      </c>
      <c r="B33" s="23">
        <f t="shared" si="4"/>
        <v>10</v>
      </c>
      <c r="C33" s="24">
        <f t="shared" si="5"/>
        <v>6.9979006298110571</v>
      </c>
      <c r="D33" s="27"/>
      <c r="E33" s="23">
        <v>10</v>
      </c>
      <c r="F33" s="23">
        <f t="shared" si="6"/>
        <v>10</v>
      </c>
      <c r="G33" s="24">
        <f t="shared" si="7"/>
        <v>6.9979006298110562</v>
      </c>
    </row>
    <row r="34" spans="1:7" x14ac:dyDescent="0.3">
      <c r="A34" s="23">
        <v>110</v>
      </c>
      <c r="B34" s="23">
        <f t="shared" si="4"/>
        <v>11</v>
      </c>
      <c r="C34" s="24">
        <f t="shared" si="5"/>
        <v>7.6976906927921629</v>
      </c>
      <c r="D34" s="27"/>
      <c r="E34" s="23">
        <v>11</v>
      </c>
      <c r="F34" s="23">
        <f t="shared" si="6"/>
        <v>11</v>
      </c>
      <c r="G34" s="24">
        <f t="shared" si="7"/>
        <v>7.697690692792162</v>
      </c>
    </row>
    <row r="35" spans="1:7" x14ac:dyDescent="0.3">
      <c r="A35" s="23">
        <v>120</v>
      </c>
      <c r="B35" s="23">
        <f t="shared" si="4"/>
        <v>12</v>
      </c>
      <c r="C35" s="24">
        <f t="shared" si="5"/>
        <v>8.3974807557732678</v>
      </c>
      <c r="D35" s="27"/>
      <c r="E35" s="23">
        <v>12</v>
      </c>
      <c r="F35" s="23">
        <f t="shared" si="6"/>
        <v>12</v>
      </c>
      <c r="G35" s="24">
        <f t="shared" si="7"/>
        <v>8.3974807557732678</v>
      </c>
    </row>
    <row r="36" spans="1:7" x14ac:dyDescent="0.3">
      <c r="A36" s="23">
        <v>130</v>
      </c>
      <c r="B36" s="23">
        <f t="shared" si="4"/>
        <v>13</v>
      </c>
      <c r="C36" s="24">
        <f>+(A36/14.29)</f>
        <v>9.0972708187543745</v>
      </c>
      <c r="D36" s="27"/>
      <c r="E36" s="27"/>
      <c r="F36" s="27"/>
      <c r="G36" s="27"/>
    </row>
    <row r="37" spans="1:7" x14ac:dyDescent="0.3">
      <c r="A37" s="23">
        <v>140</v>
      </c>
      <c r="B37" s="23">
        <f t="shared" si="4"/>
        <v>14</v>
      </c>
      <c r="C37" s="24">
        <f>+(A37/14.29)</f>
        <v>9.7970608817354794</v>
      </c>
      <c r="D37" s="27"/>
      <c r="E37" s="27"/>
      <c r="F37" s="27"/>
      <c r="G37" s="27"/>
    </row>
    <row r="38" spans="1:7" x14ac:dyDescent="0.3">
      <c r="A38" s="23">
        <v>150</v>
      </c>
      <c r="B38" s="23">
        <f t="shared" si="4"/>
        <v>15</v>
      </c>
      <c r="C38" s="24">
        <f>+(A38/14.29)</f>
        <v>10.496850944716586</v>
      </c>
      <c r="D38" s="27"/>
      <c r="E38" s="27"/>
      <c r="F38" s="27"/>
      <c r="G38" s="2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8E8D-5D10-4E2B-BC89-EC9D7FC6461D}">
  <dimension ref="A1:H22"/>
  <sheetViews>
    <sheetView zoomScaleNormal="100" workbookViewId="0">
      <selection activeCell="D10" sqref="D10:D15"/>
    </sheetView>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1" spans="1:8" ht="13.95" customHeight="1" thickBot="1" x14ac:dyDescent="0.35">
      <c r="A1" s="3" t="s">
        <v>1</v>
      </c>
      <c r="B1" s="4" t="s">
        <v>13</v>
      </c>
      <c r="C1" t="s">
        <v>14</v>
      </c>
      <c r="D1" s="4" t="s">
        <v>15</v>
      </c>
      <c r="E1" s="4" t="s">
        <v>16</v>
      </c>
      <c r="F1" s="4" t="s">
        <v>17</v>
      </c>
      <c r="G1" s="4" t="s">
        <v>18</v>
      </c>
      <c r="H1" s="67" t="s">
        <v>155</v>
      </c>
    </row>
    <row r="2" spans="1:8" ht="15" hidden="1" thickTop="1" x14ac:dyDescent="0.3">
      <c r="A2" s="11">
        <v>1</v>
      </c>
      <c r="B2" t="e">
        <f>CONCATENATE(Table242675678412164629[[#This Row],[Chemicals]]," ppm",":",#REF!,"    ",#REF!," ppm",":",Table242675678412164629[[#This Row],[Floc ppm]])</f>
        <v>#REF!</v>
      </c>
      <c r="C2">
        <v>0</v>
      </c>
      <c r="D2" t="s">
        <v>19</v>
      </c>
      <c r="F2">
        <v>0</v>
      </c>
      <c r="H2" s="66">
        <v>0</v>
      </c>
    </row>
    <row r="3" spans="1:8" ht="15" thickTop="1" x14ac:dyDescent="0.3">
      <c r="A3" s="5">
        <v>1</v>
      </c>
      <c r="B3" s="6" t="s">
        <v>12</v>
      </c>
      <c r="C3" s="6">
        <v>0</v>
      </c>
      <c r="D3" s="6" t="s">
        <v>12</v>
      </c>
      <c r="E3" s="6">
        <v>0</v>
      </c>
      <c r="F3" s="5" t="s">
        <v>19</v>
      </c>
      <c r="G3" s="6">
        <v>472</v>
      </c>
      <c r="H3" s="69">
        <v>0</v>
      </c>
    </row>
    <row r="4" spans="1:8" x14ac:dyDescent="0.3">
      <c r="A4" s="7">
        <v>2</v>
      </c>
      <c r="B4" s="8">
        <v>8181</v>
      </c>
      <c r="C4" s="8">
        <v>0.5</v>
      </c>
      <c r="D4" s="8" t="s">
        <v>20</v>
      </c>
      <c r="E4" s="8">
        <v>10</v>
      </c>
      <c r="F4" s="9" t="s">
        <v>110</v>
      </c>
      <c r="G4" s="8">
        <v>248</v>
      </c>
      <c r="H4" s="69">
        <v>0.47457627118644069</v>
      </c>
    </row>
    <row r="5" spans="1:8" x14ac:dyDescent="0.3">
      <c r="A5" s="5">
        <v>3</v>
      </c>
      <c r="B5" s="6">
        <v>8181</v>
      </c>
      <c r="C5" s="6">
        <v>1</v>
      </c>
      <c r="D5" s="6" t="s">
        <v>20</v>
      </c>
      <c r="E5" s="6">
        <v>10</v>
      </c>
      <c r="F5" s="5" t="s">
        <v>111</v>
      </c>
      <c r="G5" s="6">
        <v>158</v>
      </c>
      <c r="H5" s="70">
        <v>0.6652542372881356</v>
      </c>
    </row>
    <row r="6" spans="1:8" x14ac:dyDescent="0.3">
      <c r="A6" s="7">
        <v>4</v>
      </c>
      <c r="B6" s="8">
        <v>8181</v>
      </c>
      <c r="C6" s="8">
        <v>1.5</v>
      </c>
      <c r="D6" s="8" t="s">
        <v>20</v>
      </c>
      <c r="E6" s="8">
        <v>10</v>
      </c>
      <c r="F6" s="9" t="s">
        <v>112</v>
      </c>
      <c r="G6" s="8">
        <v>119</v>
      </c>
      <c r="H6" s="71">
        <v>0.7478813559322034</v>
      </c>
    </row>
    <row r="7" spans="1:8" x14ac:dyDescent="0.3">
      <c r="A7" s="5">
        <v>5</v>
      </c>
      <c r="B7" s="6">
        <v>8181</v>
      </c>
      <c r="C7" s="6">
        <v>2</v>
      </c>
      <c r="D7" s="6" t="s">
        <v>20</v>
      </c>
      <c r="E7" s="6">
        <v>10</v>
      </c>
      <c r="F7" s="5" t="s">
        <v>113</v>
      </c>
      <c r="G7" s="6">
        <v>63</v>
      </c>
      <c r="H7" s="68">
        <v>0.86652542372881358</v>
      </c>
    </row>
    <row r="8" spans="1:8" x14ac:dyDescent="0.3">
      <c r="A8" s="10">
        <v>6</v>
      </c>
      <c r="B8" s="8">
        <v>8181</v>
      </c>
      <c r="C8" s="8">
        <v>2.5</v>
      </c>
      <c r="D8" s="8" t="s">
        <v>20</v>
      </c>
      <c r="E8" s="8">
        <v>10</v>
      </c>
      <c r="F8" s="9" t="s">
        <v>114</v>
      </c>
      <c r="G8" s="8">
        <v>60.1</v>
      </c>
      <c r="H8" s="69">
        <v>0.87266949152542372</v>
      </c>
    </row>
    <row r="9" spans="1:8" x14ac:dyDescent="0.3">
      <c r="A9" s="5"/>
      <c r="B9" s="6"/>
      <c r="C9" s="6"/>
      <c r="D9" s="6"/>
      <c r="E9" s="6"/>
      <c r="F9" s="5"/>
      <c r="G9" s="6"/>
      <c r="H9" s="66"/>
    </row>
    <row r="10" spans="1:8" x14ac:dyDescent="0.3">
      <c r="A10" s="9">
        <v>1</v>
      </c>
      <c r="B10" s="8" t="s">
        <v>12</v>
      </c>
      <c r="C10" s="8">
        <v>0</v>
      </c>
      <c r="D10" s="8" t="s">
        <v>12</v>
      </c>
      <c r="E10" s="8">
        <v>0</v>
      </c>
      <c r="F10" s="9" t="s">
        <v>19</v>
      </c>
      <c r="G10" s="8">
        <v>393</v>
      </c>
      <c r="H10" s="69">
        <v>0</v>
      </c>
    </row>
    <row r="11" spans="1:8" x14ac:dyDescent="0.3">
      <c r="A11" s="11">
        <v>2</v>
      </c>
      <c r="B11" s="6">
        <v>8181</v>
      </c>
      <c r="C11" s="6">
        <v>0.5</v>
      </c>
      <c r="D11" s="6" t="s">
        <v>184</v>
      </c>
      <c r="E11" s="6">
        <v>10</v>
      </c>
      <c r="F11" s="5" t="s">
        <v>185</v>
      </c>
      <c r="G11" s="6">
        <v>520</v>
      </c>
      <c r="H11" s="68">
        <v>-0.32315521628498728</v>
      </c>
    </row>
    <row r="12" spans="1:8" x14ac:dyDescent="0.3">
      <c r="A12" s="9">
        <v>3</v>
      </c>
      <c r="B12" s="12">
        <v>8181</v>
      </c>
      <c r="C12" s="12">
        <v>1</v>
      </c>
      <c r="D12" s="12" t="s">
        <v>184</v>
      </c>
      <c r="E12" s="12">
        <v>10</v>
      </c>
      <c r="F12" s="9" t="s">
        <v>186</v>
      </c>
      <c r="G12" s="12">
        <v>240</v>
      </c>
      <c r="H12" s="68">
        <v>0.38931297709923662</v>
      </c>
    </row>
    <row r="13" spans="1:8" x14ac:dyDescent="0.3">
      <c r="A13" s="11">
        <v>4</v>
      </c>
      <c r="B13" s="6">
        <v>8181</v>
      </c>
      <c r="C13" s="6">
        <v>1.5</v>
      </c>
      <c r="D13" s="6" t="s">
        <v>184</v>
      </c>
      <c r="E13" s="6">
        <v>10</v>
      </c>
      <c r="F13" s="5" t="s">
        <v>187</v>
      </c>
      <c r="G13" s="6">
        <v>141</v>
      </c>
      <c r="H13" s="69">
        <v>0.64122137404580148</v>
      </c>
    </row>
    <row r="14" spans="1:8" x14ac:dyDescent="0.3">
      <c r="A14" s="9">
        <v>5</v>
      </c>
      <c r="B14" s="12">
        <v>8181</v>
      </c>
      <c r="C14" s="12">
        <v>2</v>
      </c>
      <c r="D14" s="12" t="s">
        <v>184</v>
      </c>
      <c r="E14" s="12">
        <v>10</v>
      </c>
      <c r="F14" s="9" t="s">
        <v>188</v>
      </c>
      <c r="G14" s="12">
        <v>103</v>
      </c>
      <c r="H14" s="73">
        <v>0.7379134860050891</v>
      </c>
    </row>
    <row r="15" spans="1:8" x14ac:dyDescent="0.3">
      <c r="A15" s="13">
        <v>6</v>
      </c>
      <c r="B15" s="6">
        <v>8181</v>
      </c>
      <c r="C15" s="6">
        <v>2.5</v>
      </c>
      <c r="D15" s="6" t="s">
        <v>184</v>
      </c>
      <c r="E15" s="6">
        <v>10</v>
      </c>
      <c r="F15" s="5" t="s">
        <v>189</v>
      </c>
      <c r="G15" s="6">
        <v>90.3</v>
      </c>
      <c r="H15" s="73">
        <v>0.7702290076335877</v>
      </c>
    </row>
    <row r="16" spans="1:8" x14ac:dyDescent="0.3">
      <c r="A16" s="9"/>
      <c r="B16" s="12"/>
      <c r="C16" s="12"/>
      <c r="D16" s="12"/>
      <c r="E16" s="12"/>
      <c r="F16" s="9"/>
      <c r="G16" s="12"/>
      <c r="H16" s="64"/>
    </row>
    <row r="17" spans="1:8" x14ac:dyDescent="0.3">
      <c r="A17" s="5">
        <v>1</v>
      </c>
      <c r="B17" s="6" t="s">
        <v>12</v>
      </c>
      <c r="C17" s="6">
        <v>0</v>
      </c>
      <c r="D17" s="6" t="s">
        <v>12</v>
      </c>
      <c r="E17" s="6">
        <v>0</v>
      </c>
      <c r="F17" s="5" t="s">
        <v>19</v>
      </c>
      <c r="G17" s="6">
        <v>999</v>
      </c>
      <c r="H17" s="73">
        <v>0</v>
      </c>
    </row>
    <row r="18" spans="1:8" x14ac:dyDescent="0.3">
      <c r="A18" s="7">
        <v>2</v>
      </c>
      <c r="B18" s="12">
        <v>8181</v>
      </c>
      <c r="C18" s="12">
        <v>0.5</v>
      </c>
      <c r="D18" s="12">
        <v>18114</v>
      </c>
      <c r="E18" s="12">
        <v>10</v>
      </c>
      <c r="F18" s="9" t="s">
        <v>126</v>
      </c>
      <c r="G18" s="12">
        <v>873</v>
      </c>
      <c r="H18" s="73">
        <v>0.12612612612612611</v>
      </c>
    </row>
    <row r="19" spans="1:8" x14ac:dyDescent="0.3">
      <c r="A19" s="5">
        <v>3</v>
      </c>
      <c r="B19" s="6">
        <v>8181</v>
      </c>
      <c r="C19" s="6">
        <v>1</v>
      </c>
      <c r="D19" s="6">
        <v>18114</v>
      </c>
      <c r="E19" s="6">
        <v>10</v>
      </c>
      <c r="F19" s="5" t="s">
        <v>121</v>
      </c>
      <c r="G19" s="6">
        <v>539</v>
      </c>
      <c r="H19" s="73">
        <v>0.46046046046046046</v>
      </c>
    </row>
    <row r="20" spans="1:8" x14ac:dyDescent="0.3">
      <c r="A20" s="10">
        <v>4</v>
      </c>
      <c r="B20" s="12">
        <v>8181</v>
      </c>
      <c r="C20" s="12">
        <v>1.5</v>
      </c>
      <c r="D20" s="12">
        <v>18114</v>
      </c>
      <c r="E20" s="12">
        <v>10</v>
      </c>
      <c r="F20" s="9" t="s">
        <v>127</v>
      </c>
      <c r="G20" s="12">
        <v>346</v>
      </c>
      <c r="H20" s="73">
        <v>0.65365365365365369</v>
      </c>
    </row>
    <row r="21" spans="1:8" x14ac:dyDescent="0.3">
      <c r="A21" s="5">
        <v>5</v>
      </c>
      <c r="B21" s="6">
        <v>8181</v>
      </c>
      <c r="C21" s="6">
        <v>2</v>
      </c>
      <c r="D21" s="6">
        <v>18114</v>
      </c>
      <c r="E21" s="6">
        <v>10</v>
      </c>
      <c r="F21" s="5" t="s">
        <v>128</v>
      </c>
      <c r="G21" s="6">
        <v>340</v>
      </c>
      <c r="H21" s="73">
        <v>0.65965965965965967</v>
      </c>
    </row>
    <row r="22" spans="1:8" x14ac:dyDescent="0.3">
      <c r="A22" s="7">
        <v>6</v>
      </c>
      <c r="B22" s="62">
        <v>8181</v>
      </c>
      <c r="C22" s="62">
        <v>2.5</v>
      </c>
      <c r="D22" s="62">
        <v>18114</v>
      </c>
      <c r="E22" s="62">
        <v>10</v>
      </c>
      <c r="F22" s="63" t="s">
        <v>129</v>
      </c>
      <c r="G22" s="62">
        <v>168</v>
      </c>
      <c r="H22" s="73">
        <v>0.83183183183183185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5841" r:id="rId4" name="Button 1">
              <controlPr defaultSize="0" print="0" autoFill="0" autoPict="0" macro="[1]!CopyandReset">
                <anchor moveWithCells="1" sizeWithCells="1">
                  <from>
                    <xdr:col>0</xdr:col>
                    <xdr:colOff>0</xdr:colOff>
                    <xdr:row>0</xdr:row>
                    <xdr:rowOff>0</xdr:rowOff>
                  </from>
                  <to>
                    <xdr:col>0</xdr:col>
                    <xdr:colOff>0</xdr:colOff>
                    <xdr:row>0</xdr:row>
                    <xdr:rowOff>0</xdr:rowOff>
                  </to>
                </anchor>
              </controlPr>
            </control>
          </mc:Choice>
        </mc:AlternateContent>
      </controls>
    </mc:Choice>
  </mc:AlternateContent>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E7070-02A9-49B3-ADC6-4CF5B985B4D7}">
  <dimension ref="A1:H14"/>
  <sheetViews>
    <sheetView topLeftCell="A10" workbookViewId="0">
      <selection activeCell="L10" sqref="L10"/>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8" ht="29.4" thickBot="1" x14ac:dyDescent="0.35">
      <c r="A1" s="3" t="s">
        <v>1</v>
      </c>
      <c r="B1" s="4" t="s">
        <v>13</v>
      </c>
      <c r="C1" t="s">
        <v>14</v>
      </c>
      <c r="D1" s="4" t="s">
        <v>15</v>
      </c>
      <c r="E1" s="4" t="s">
        <v>16</v>
      </c>
      <c r="F1" s="4" t="s">
        <v>17</v>
      </c>
      <c r="G1" s="4" t="s">
        <v>18</v>
      </c>
      <c r="H1" s="74" t="s">
        <v>155</v>
      </c>
    </row>
    <row r="2" spans="1:8" ht="15" thickTop="1" x14ac:dyDescent="0.3">
      <c r="A2" s="5">
        <v>1</v>
      </c>
      <c r="B2" s="6">
        <v>8181</v>
      </c>
      <c r="C2" s="6">
        <v>1</v>
      </c>
      <c r="D2" s="6">
        <v>18114</v>
      </c>
      <c r="E2" s="6">
        <v>10</v>
      </c>
      <c r="F2" s="5" t="s">
        <v>121</v>
      </c>
      <c r="G2" s="6">
        <v>141</v>
      </c>
      <c r="H2" s="75">
        <v>0</v>
      </c>
    </row>
    <row r="3" spans="1:8" x14ac:dyDescent="0.3">
      <c r="A3" s="7">
        <v>2</v>
      </c>
      <c r="B3" s="8">
        <v>7878</v>
      </c>
      <c r="C3" s="8">
        <v>1</v>
      </c>
      <c r="D3" s="8">
        <v>18114</v>
      </c>
      <c r="E3" s="8">
        <v>10</v>
      </c>
      <c r="F3" s="9" t="s">
        <v>122</v>
      </c>
      <c r="G3" s="8">
        <v>57.5</v>
      </c>
      <c r="H3" s="71">
        <v>0.59219858156028371</v>
      </c>
    </row>
    <row r="4" spans="1:8" x14ac:dyDescent="0.3">
      <c r="A4" s="5">
        <v>3</v>
      </c>
      <c r="B4" s="6">
        <v>7767</v>
      </c>
      <c r="C4" s="6">
        <v>1</v>
      </c>
      <c r="D4" s="6">
        <v>18114</v>
      </c>
      <c r="E4" s="6">
        <v>10</v>
      </c>
      <c r="F4" s="5" t="s">
        <v>120</v>
      </c>
      <c r="G4" s="6">
        <v>82.9</v>
      </c>
      <c r="H4" s="71">
        <v>0.41205673758865247</v>
      </c>
    </row>
    <row r="5" spans="1:8" x14ac:dyDescent="0.3">
      <c r="A5" s="7">
        <v>4</v>
      </c>
      <c r="B5" s="8">
        <v>3058</v>
      </c>
      <c r="C5" s="8">
        <v>1</v>
      </c>
      <c r="D5" s="8">
        <v>18114</v>
      </c>
      <c r="E5" s="8">
        <v>10</v>
      </c>
      <c r="F5" s="9" t="s">
        <v>123</v>
      </c>
      <c r="G5" s="8">
        <v>134</v>
      </c>
      <c r="H5" s="70">
        <v>4.9645390070921988E-2</v>
      </c>
    </row>
    <row r="6" spans="1:8" x14ac:dyDescent="0.3">
      <c r="A6" s="5">
        <v>5</v>
      </c>
      <c r="B6" s="15">
        <v>3090</v>
      </c>
      <c r="C6" s="16">
        <v>1</v>
      </c>
      <c r="D6" s="16">
        <v>18114</v>
      </c>
      <c r="E6" s="16">
        <v>10</v>
      </c>
      <c r="F6" s="17" t="s">
        <v>124</v>
      </c>
      <c r="G6" s="18">
        <v>73.599999999999994</v>
      </c>
      <c r="H6" s="71">
        <v>0.47801418439716314</v>
      </c>
    </row>
    <row r="7" spans="1:8" x14ac:dyDescent="0.3">
      <c r="A7" s="10">
        <v>6</v>
      </c>
      <c r="B7" s="19">
        <v>61610</v>
      </c>
      <c r="C7" s="20">
        <v>1</v>
      </c>
      <c r="D7" s="20">
        <v>18114</v>
      </c>
      <c r="E7" s="20">
        <v>10</v>
      </c>
      <c r="F7" s="14" t="s">
        <v>125</v>
      </c>
      <c r="G7" s="21">
        <v>31.1</v>
      </c>
      <c r="H7" s="70">
        <v>0.77943262411347525</v>
      </c>
    </row>
    <row r="8" spans="1:8" x14ac:dyDescent="0.3">
      <c r="A8" s="5"/>
      <c r="B8" s="6"/>
      <c r="C8" s="6"/>
      <c r="D8" s="6"/>
      <c r="E8" s="6"/>
      <c r="F8" s="5"/>
      <c r="G8" s="6"/>
      <c r="H8" s="71"/>
    </row>
    <row r="9" spans="1:8" x14ac:dyDescent="0.3">
      <c r="A9" s="7">
        <v>1</v>
      </c>
      <c r="B9" s="8">
        <v>8181</v>
      </c>
      <c r="C9" s="8">
        <v>1</v>
      </c>
      <c r="D9" s="8">
        <v>17650</v>
      </c>
      <c r="E9" s="8">
        <v>10</v>
      </c>
      <c r="F9" s="9" t="s">
        <v>176</v>
      </c>
      <c r="G9" s="8">
        <v>115</v>
      </c>
      <c r="H9" s="71">
        <v>0</v>
      </c>
    </row>
    <row r="10" spans="1:8" x14ac:dyDescent="0.3">
      <c r="A10" s="5">
        <v>2</v>
      </c>
      <c r="B10" s="6">
        <v>7878</v>
      </c>
      <c r="C10" s="6">
        <v>1</v>
      </c>
      <c r="D10" s="6">
        <v>17650</v>
      </c>
      <c r="E10" s="6">
        <v>10</v>
      </c>
      <c r="F10" s="5" t="s">
        <v>177</v>
      </c>
      <c r="G10" s="6">
        <v>166</v>
      </c>
      <c r="H10" s="70">
        <v>-0.44347826086956521</v>
      </c>
    </row>
    <row r="11" spans="1:8" x14ac:dyDescent="0.3">
      <c r="A11" s="7">
        <v>3</v>
      </c>
      <c r="B11" s="8">
        <v>7767</v>
      </c>
      <c r="C11" s="8">
        <v>1</v>
      </c>
      <c r="D11" s="8">
        <v>17650</v>
      </c>
      <c r="E11" s="8">
        <v>10</v>
      </c>
      <c r="F11" s="9" t="s">
        <v>178</v>
      </c>
      <c r="G11" s="8">
        <v>183</v>
      </c>
      <c r="H11" s="71">
        <v>-0.59130434782608698</v>
      </c>
    </row>
    <row r="12" spans="1:8" x14ac:dyDescent="0.3">
      <c r="A12" s="5">
        <v>4</v>
      </c>
      <c r="B12" s="6">
        <v>3058</v>
      </c>
      <c r="C12" s="6">
        <v>1</v>
      </c>
      <c r="D12" s="6">
        <v>17650</v>
      </c>
      <c r="E12" s="6">
        <v>10</v>
      </c>
      <c r="F12" s="5" t="s">
        <v>179</v>
      </c>
      <c r="G12" s="6">
        <v>277</v>
      </c>
      <c r="H12" s="70">
        <v>-1.4086956521739131</v>
      </c>
    </row>
    <row r="13" spans="1:8" x14ac:dyDescent="0.3">
      <c r="A13" s="10">
        <v>5</v>
      </c>
      <c r="B13" s="8">
        <v>3090</v>
      </c>
      <c r="C13" s="8">
        <v>1</v>
      </c>
      <c r="D13" s="8">
        <v>17650</v>
      </c>
      <c r="E13" s="8">
        <v>10</v>
      </c>
      <c r="F13" s="9" t="s">
        <v>180</v>
      </c>
      <c r="G13" s="8">
        <v>106</v>
      </c>
      <c r="H13" s="70">
        <v>7.8260869565217397E-2</v>
      </c>
    </row>
    <row r="14" spans="1:8" x14ac:dyDescent="0.3">
      <c r="A14" s="5">
        <v>6</v>
      </c>
      <c r="B14" s="6">
        <v>61610</v>
      </c>
      <c r="C14" s="6">
        <v>1</v>
      </c>
      <c r="D14" s="6">
        <v>17650</v>
      </c>
      <c r="E14" s="6">
        <v>10</v>
      </c>
      <c r="F14" s="5" t="s">
        <v>181</v>
      </c>
      <c r="G14" s="6">
        <v>43.1</v>
      </c>
      <c r="H14" s="71">
        <v>0.62521739130434784</v>
      </c>
    </row>
  </sheetData>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0DBDD-FB57-43BD-8C8F-B902C4296875}">
  <dimension ref="A1:H14"/>
  <sheetViews>
    <sheetView workbookViewId="0">
      <selection activeCell="H1" sqref="H1:H12"/>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8" ht="29.4" thickBot="1" x14ac:dyDescent="0.35">
      <c r="A1" s="3" t="s">
        <v>1</v>
      </c>
      <c r="B1" s="4" t="s">
        <v>13</v>
      </c>
      <c r="C1" t="s">
        <v>14</v>
      </c>
      <c r="D1" s="4" t="s">
        <v>15</v>
      </c>
      <c r="E1" s="4" t="s">
        <v>16</v>
      </c>
      <c r="F1" s="4" t="s">
        <v>17</v>
      </c>
      <c r="G1" s="4" t="s">
        <v>18</v>
      </c>
      <c r="H1" s="72" t="s">
        <v>155</v>
      </c>
    </row>
    <row r="2" spans="1:8" ht="15" thickTop="1" x14ac:dyDescent="0.3">
      <c r="A2" s="5">
        <v>1</v>
      </c>
      <c r="B2" s="6" t="s">
        <v>12</v>
      </c>
      <c r="C2" s="6">
        <v>0</v>
      </c>
      <c r="D2" s="6" t="s">
        <v>12</v>
      </c>
      <c r="E2" s="6">
        <v>0</v>
      </c>
      <c r="F2" s="5" t="s">
        <v>19</v>
      </c>
      <c r="G2" s="6">
        <v>472</v>
      </c>
      <c r="H2" s="73">
        <v>0</v>
      </c>
    </row>
    <row r="3" spans="1:8" x14ac:dyDescent="0.3">
      <c r="A3" s="7">
        <v>2</v>
      </c>
      <c r="B3" s="8">
        <v>8181</v>
      </c>
      <c r="C3" s="8">
        <v>0.5</v>
      </c>
      <c r="D3" s="8" t="s">
        <v>20</v>
      </c>
      <c r="E3" s="8">
        <v>10</v>
      </c>
      <c r="F3" s="9" t="s">
        <v>64</v>
      </c>
      <c r="G3" s="8">
        <v>248</v>
      </c>
      <c r="H3" s="73">
        <v>0.47457627118644069</v>
      </c>
    </row>
    <row r="4" spans="1:8" x14ac:dyDescent="0.3">
      <c r="A4" s="5">
        <v>3</v>
      </c>
      <c r="B4" s="6">
        <v>8181</v>
      </c>
      <c r="C4" s="6">
        <v>1</v>
      </c>
      <c r="D4" s="6" t="s">
        <v>20</v>
      </c>
      <c r="E4" s="6">
        <v>10</v>
      </c>
      <c r="F4" s="5" t="s">
        <v>21</v>
      </c>
      <c r="G4" s="6">
        <v>158</v>
      </c>
      <c r="H4" s="73">
        <v>0.6652542372881356</v>
      </c>
    </row>
    <row r="5" spans="1:8" x14ac:dyDescent="0.3">
      <c r="A5" s="7">
        <v>4</v>
      </c>
      <c r="B5" s="8">
        <v>8181</v>
      </c>
      <c r="C5" s="8">
        <v>1.5</v>
      </c>
      <c r="D5" s="8" t="s">
        <v>20</v>
      </c>
      <c r="E5" s="8">
        <v>10</v>
      </c>
      <c r="F5" s="9" t="s">
        <v>65</v>
      </c>
      <c r="G5" s="8">
        <v>119</v>
      </c>
      <c r="H5" s="73">
        <v>0.7478813559322034</v>
      </c>
    </row>
    <row r="6" spans="1:8" x14ac:dyDescent="0.3">
      <c r="A6" s="5">
        <v>5</v>
      </c>
      <c r="B6" s="15">
        <v>8181</v>
      </c>
      <c r="C6" s="16">
        <v>2</v>
      </c>
      <c r="D6" s="16" t="s">
        <v>20</v>
      </c>
      <c r="E6" s="16">
        <v>10</v>
      </c>
      <c r="F6" s="17" t="s">
        <v>66</v>
      </c>
      <c r="G6" s="18">
        <v>63</v>
      </c>
      <c r="H6" s="73">
        <v>0.86652542372881358</v>
      </c>
    </row>
    <row r="7" spans="1:8" x14ac:dyDescent="0.3">
      <c r="A7" s="10">
        <v>6</v>
      </c>
      <c r="B7" s="19">
        <v>8181</v>
      </c>
      <c r="C7" s="20">
        <v>2.5</v>
      </c>
      <c r="D7" s="20" t="s">
        <v>20</v>
      </c>
      <c r="E7" s="20">
        <v>10</v>
      </c>
      <c r="F7" s="14" t="s">
        <v>67</v>
      </c>
      <c r="G7" s="21">
        <v>60.1</v>
      </c>
      <c r="H7" s="73">
        <v>0.87266949152542372</v>
      </c>
    </row>
    <row r="8" spans="1:8" x14ac:dyDescent="0.3">
      <c r="A8" s="5"/>
      <c r="B8" s="6"/>
      <c r="C8" s="6"/>
      <c r="D8" s="6"/>
      <c r="E8" s="6"/>
      <c r="F8" s="5"/>
      <c r="G8" s="6"/>
      <c r="H8" s="64"/>
    </row>
    <row r="9" spans="1:8" x14ac:dyDescent="0.3">
      <c r="A9" s="7">
        <v>1</v>
      </c>
      <c r="B9" s="8" t="s">
        <v>12</v>
      </c>
      <c r="C9" s="8">
        <v>0</v>
      </c>
      <c r="D9" s="8" t="s">
        <v>12</v>
      </c>
      <c r="E9" s="8">
        <v>0</v>
      </c>
      <c r="F9" s="9" t="s">
        <v>19</v>
      </c>
      <c r="G9" s="8">
        <v>404</v>
      </c>
      <c r="H9" s="73">
        <v>0</v>
      </c>
    </row>
    <row r="10" spans="1:8" x14ac:dyDescent="0.3">
      <c r="A10" s="5">
        <v>2</v>
      </c>
      <c r="B10" s="6">
        <v>3058</v>
      </c>
      <c r="C10" s="6">
        <v>0.5</v>
      </c>
      <c r="D10" s="6" t="s">
        <v>20</v>
      </c>
      <c r="E10" s="6">
        <v>10</v>
      </c>
      <c r="F10" s="5" t="s">
        <v>105</v>
      </c>
      <c r="G10" s="6">
        <v>327</v>
      </c>
      <c r="H10" s="73">
        <v>0.1905940594059406</v>
      </c>
    </row>
    <row r="11" spans="1:8" x14ac:dyDescent="0.3">
      <c r="A11" s="7">
        <v>3</v>
      </c>
      <c r="B11" s="8">
        <v>3058</v>
      </c>
      <c r="C11" s="8">
        <v>1</v>
      </c>
      <c r="D11" s="8" t="s">
        <v>20</v>
      </c>
      <c r="E11" s="8">
        <v>10</v>
      </c>
      <c r="F11" s="9" t="s">
        <v>106</v>
      </c>
      <c r="G11" s="8">
        <v>302</v>
      </c>
      <c r="H11" s="73">
        <v>0.25247524752475248</v>
      </c>
    </row>
    <row r="12" spans="1:8" x14ac:dyDescent="0.3">
      <c r="A12" s="5">
        <v>4</v>
      </c>
      <c r="B12" s="6">
        <v>3058</v>
      </c>
      <c r="C12" s="6">
        <v>1.5</v>
      </c>
      <c r="D12" s="6" t="s">
        <v>20</v>
      </c>
      <c r="E12" s="6">
        <v>10</v>
      </c>
      <c r="F12" s="5" t="s">
        <v>107</v>
      </c>
      <c r="G12" s="6">
        <v>204</v>
      </c>
      <c r="H12" s="73">
        <v>0.49504950495049505</v>
      </c>
    </row>
    <row r="13" spans="1:8" x14ac:dyDescent="0.3">
      <c r="A13" s="10">
        <v>5</v>
      </c>
      <c r="B13" s="8">
        <v>3058</v>
      </c>
      <c r="C13" s="8">
        <v>2</v>
      </c>
      <c r="D13" s="8" t="s">
        <v>20</v>
      </c>
      <c r="E13" s="8">
        <v>10</v>
      </c>
      <c r="F13" s="9" t="s">
        <v>108</v>
      </c>
      <c r="G13" s="8">
        <v>137</v>
      </c>
      <c r="H13" s="73">
        <v>0.66089108910891092</v>
      </c>
    </row>
    <row r="14" spans="1:8" x14ac:dyDescent="0.3">
      <c r="A14" s="5">
        <v>6</v>
      </c>
      <c r="B14" s="6">
        <v>3058</v>
      </c>
      <c r="C14" s="6">
        <v>2.5</v>
      </c>
      <c r="D14" s="6" t="s">
        <v>20</v>
      </c>
      <c r="E14" s="6">
        <v>10</v>
      </c>
      <c r="F14" s="5" t="s">
        <v>109</v>
      </c>
      <c r="G14" s="6">
        <v>99.9</v>
      </c>
      <c r="H14" s="73">
        <v>0.75272277227722773</v>
      </c>
    </row>
  </sheetData>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888E-EC01-48D9-BB79-DAC7025A1393}">
  <dimension ref="A1:H7"/>
  <sheetViews>
    <sheetView workbookViewId="0">
      <selection activeCell="H1" sqref="H1"/>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8" ht="29.4" thickBot="1" x14ac:dyDescent="0.35">
      <c r="A1" s="3" t="s">
        <v>1</v>
      </c>
      <c r="B1" s="4" t="s">
        <v>13</v>
      </c>
      <c r="C1" t="s">
        <v>14</v>
      </c>
      <c r="D1" s="4" t="s">
        <v>15</v>
      </c>
      <c r="E1" s="4" t="s">
        <v>16</v>
      </c>
      <c r="F1" s="4" t="s">
        <v>17</v>
      </c>
      <c r="G1" s="4" t="s">
        <v>18</v>
      </c>
      <c r="H1" s="72" t="s">
        <v>155</v>
      </c>
    </row>
    <row r="2" spans="1:8" ht="15" thickTop="1" x14ac:dyDescent="0.3">
      <c r="A2" s="5">
        <v>1</v>
      </c>
      <c r="B2" s="6">
        <v>61610</v>
      </c>
      <c r="C2" s="6">
        <v>0.5</v>
      </c>
      <c r="D2" s="6">
        <v>18114</v>
      </c>
      <c r="E2" s="6">
        <v>15</v>
      </c>
      <c r="F2" s="5" t="s">
        <v>136</v>
      </c>
      <c r="G2" s="6">
        <v>121</v>
      </c>
      <c r="H2" s="73">
        <v>0</v>
      </c>
    </row>
    <row r="3" spans="1:8" x14ac:dyDescent="0.3">
      <c r="A3" s="7">
        <v>2</v>
      </c>
      <c r="B3" s="8">
        <v>61610</v>
      </c>
      <c r="C3" s="8">
        <v>1</v>
      </c>
      <c r="D3" s="8">
        <v>18114</v>
      </c>
      <c r="E3" s="8">
        <v>15</v>
      </c>
      <c r="F3" s="9" t="s">
        <v>135</v>
      </c>
      <c r="G3" s="8">
        <v>52.9</v>
      </c>
      <c r="H3" s="73">
        <v>-0.35641025641025637</v>
      </c>
    </row>
    <row r="4" spans="1:8" x14ac:dyDescent="0.3">
      <c r="A4" s="5">
        <v>3</v>
      </c>
      <c r="B4" s="6">
        <v>61610</v>
      </c>
      <c r="C4" s="6">
        <v>1.5</v>
      </c>
      <c r="D4" s="6">
        <v>18114</v>
      </c>
      <c r="E4" s="6">
        <v>15</v>
      </c>
      <c r="F4" s="5" t="s">
        <v>137</v>
      </c>
      <c r="G4" s="6">
        <v>39</v>
      </c>
      <c r="H4" s="73">
        <v>-2.1025641025641026</v>
      </c>
    </row>
    <row r="5" spans="1:8" x14ac:dyDescent="0.3">
      <c r="A5" s="7">
        <v>4</v>
      </c>
      <c r="B5" s="8">
        <v>61610</v>
      </c>
      <c r="C5" s="8">
        <v>1</v>
      </c>
      <c r="D5" s="8">
        <v>18114</v>
      </c>
      <c r="E5" s="8">
        <v>10</v>
      </c>
      <c r="F5" s="9" t="s">
        <v>125</v>
      </c>
      <c r="G5" s="8">
        <v>65.8</v>
      </c>
      <c r="H5" s="73">
        <v>-0.68717948717948707</v>
      </c>
    </row>
    <row r="6" spans="1:8" x14ac:dyDescent="0.3">
      <c r="A6" s="5">
        <v>5</v>
      </c>
      <c r="B6" s="15">
        <v>61610</v>
      </c>
      <c r="C6" s="16">
        <v>1</v>
      </c>
      <c r="D6" s="16">
        <v>18114</v>
      </c>
      <c r="E6" s="16">
        <v>20</v>
      </c>
      <c r="F6" s="17" t="s">
        <v>138</v>
      </c>
      <c r="G6" s="18">
        <v>34.799999999999997</v>
      </c>
      <c r="H6" s="73">
        <v>0.10769230769230777</v>
      </c>
    </row>
    <row r="7" spans="1:8" x14ac:dyDescent="0.3">
      <c r="A7" s="10">
        <v>6</v>
      </c>
      <c r="B7" s="19">
        <v>61610</v>
      </c>
      <c r="C7" s="20">
        <v>1</v>
      </c>
      <c r="D7" s="20">
        <v>18114</v>
      </c>
      <c r="E7" s="20">
        <v>30</v>
      </c>
      <c r="F7" s="14" t="s">
        <v>139</v>
      </c>
      <c r="G7" s="21">
        <v>31.9</v>
      </c>
      <c r="H7" s="73">
        <v>0.1820512820512821</v>
      </c>
    </row>
  </sheetData>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34873-D509-40EC-9BB3-222D1B257AFB}">
  <dimension ref="A1:H22"/>
  <sheetViews>
    <sheetView topLeftCell="G1" zoomScaleNormal="100" workbookViewId="0">
      <selection activeCell="H3" sqref="H3:H22"/>
    </sheetView>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1" spans="1:8" ht="13.95" customHeight="1" thickBot="1" x14ac:dyDescent="0.35">
      <c r="A1" s="3" t="s">
        <v>1</v>
      </c>
      <c r="B1" s="4" t="s">
        <v>13</v>
      </c>
      <c r="C1" t="s">
        <v>14</v>
      </c>
      <c r="D1" s="4" t="s">
        <v>15</v>
      </c>
      <c r="E1" s="4" t="s">
        <v>16</v>
      </c>
      <c r="F1" s="4" t="s">
        <v>17</v>
      </c>
      <c r="G1" s="4" t="s">
        <v>18</v>
      </c>
      <c r="H1" s="67" t="s">
        <v>155</v>
      </c>
    </row>
    <row r="2" spans="1:8" ht="15" hidden="1" thickTop="1" x14ac:dyDescent="0.3">
      <c r="A2" s="11">
        <v>1</v>
      </c>
      <c r="B2" t="e">
        <f>CONCATENATE(Table24267567841216462910[[#This Row],[Chemicals]]," ppm",":",#REF!,"    ",#REF!," ppm",":",Table24267567841216462910[[#This Row],[Floc ppm]])</f>
        <v>#REF!</v>
      </c>
      <c r="C2">
        <v>0</v>
      </c>
      <c r="D2" t="s">
        <v>19</v>
      </c>
      <c r="F2">
        <v>0</v>
      </c>
      <c r="H2" s="66">
        <v>0</v>
      </c>
    </row>
    <row r="3" spans="1:8" ht="15" thickTop="1" x14ac:dyDescent="0.3">
      <c r="A3" s="5">
        <v>1</v>
      </c>
      <c r="B3" s="6" t="s">
        <v>12</v>
      </c>
      <c r="C3" s="6">
        <v>0</v>
      </c>
      <c r="D3" s="6" t="s">
        <v>12</v>
      </c>
      <c r="E3" s="6">
        <v>0</v>
      </c>
      <c r="F3" s="5" t="s">
        <v>58</v>
      </c>
      <c r="G3" s="6">
        <v>371</v>
      </c>
      <c r="H3" s="69">
        <v>0</v>
      </c>
    </row>
    <row r="4" spans="1:8" x14ac:dyDescent="0.3">
      <c r="A4" s="7">
        <v>2</v>
      </c>
      <c r="B4" s="8">
        <v>8181</v>
      </c>
      <c r="C4" s="8">
        <v>1.5</v>
      </c>
      <c r="D4" s="8">
        <v>18114</v>
      </c>
      <c r="E4" s="8">
        <v>15</v>
      </c>
      <c r="F4" s="9" t="s">
        <v>140</v>
      </c>
      <c r="G4" s="8">
        <v>104</v>
      </c>
      <c r="H4" s="69">
        <v>0.71967654986522911</v>
      </c>
    </row>
    <row r="5" spans="1:8" x14ac:dyDescent="0.3">
      <c r="A5" s="5">
        <v>3</v>
      </c>
      <c r="B5" s="6">
        <v>8181</v>
      </c>
      <c r="C5" s="6">
        <v>1</v>
      </c>
      <c r="D5" s="6">
        <v>18114</v>
      </c>
      <c r="E5" s="6">
        <v>15</v>
      </c>
      <c r="F5" s="5" t="s">
        <v>130</v>
      </c>
      <c r="G5" s="6">
        <v>116</v>
      </c>
      <c r="H5" s="70">
        <v>0.68733153638814015</v>
      </c>
    </row>
    <row r="6" spans="1:8" x14ac:dyDescent="0.3">
      <c r="A6" s="7">
        <v>4</v>
      </c>
      <c r="B6" s="8">
        <v>8181</v>
      </c>
      <c r="C6" s="8">
        <v>0.5</v>
      </c>
      <c r="D6" s="8">
        <v>18114</v>
      </c>
      <c r="E6" s="8">
        <v>15</v>
      </c>
      <c r="F6" s="9" t="s">
        <v>141</v>
      </c>
      <c r="G6" s="8">
        <v>129</v>
      </c>
      <c r="H6" s="71">
        <v>0.65229110512129385</v>
      </c>
    </row>
    <row r="7" spans="1:8" x14ac:dyDescent="0.3">
      <c r="A7" s="5">
        <v>5</v>
      </c>
      <c r="B7" s="6">
        <v>8181</v>
      </c>
      <c r="C7" s="6">
        <v>0.5</v>
      </c>
      <c r="D7" s="6">
        <v>18114</v>
      </c>
      <c r="E7" s="6">
        <v>20</v>
      </c>
      <c r="F7" s="5" t="s">
        <v>142</v>
      </c>
      <c r="G7" s="6">
        <v>100</v>
      </c>
      <c r="H7" s="68">
        <v>0.73045822102425872</v>
      </c>
    </row>
    <row r="8" spans="1:8" x14ac:dyDescent="0.3">
      <c r="A8" s="10">
        <v>6</v>
      </c>
      <c r="B8" s="8">
        <v>8181</v>
      </c>
      <c r="C8" s="8">
        <v>0.5</v>
      </c>
      <c r="D8" s="8">
        <v>18114</v>
      </c>
      <c r="E8" s="8">
        <v>30</v>
      </c>
      <c r="F8" s="9" t="s">
        <v>143</v>
      </c>
      <c r="G8" s="8">
        <v>77.3</v>
      </c>
      <c r="H8" s="69">
        <v>0.79164420485175202</v>
      </c>
    </row>
    <row r="9" spans="1:8" x14ac:dyDescent="0.3">
      <c r="A9" s="5"/>
      <c r="B9" s="6"/>
      <c r="C9" s="6"/>
      <c r="D9" s="6"/>
      <c r="E9" s="6"/>
      <c r="F9" s="5"/>
      <c r="G9" s="6"/>
      <c r="H9" s="68"/>
    </row>
    <row r="10" spans="1:8" x14ac:dyDescent="0.3">
      <c r="A10" s="9">
        <v>1</v>
      </c>
      <c r="B10" s="8" t="s">
        <v>12</v>
      </c>
      <c r="C10" s="8">
        <v>0</v>
      </c>
      <c r="D10" s="8" t="s">
        <v>12</v>
      </c>
      <c r="E10" s="8">
        <v>0</v>
      </c>
      <c r="F10" s="9" t="s">
        <v>58</v>
      </c>
      <c r="G10" s="8">
        <v>552</v>
      </c>
      <c r="H10" s="69">
        <v>0</v>
      </c>
    </row>
    <row r="11" spans="1:8" x14ac:dyDescent="0.3">
      <c r="A11" s="11">
        <v>2</v>
      </c>
      <c r="B11" s="6">
        <v>61610</v>
      </c>
      <c r="C11" s="6">
        <v>1.5</v>
      </c>
      <c r="D11" s="6">
        <v>18114</v>
      </c>
      <c r="E11" s="6">
        <v>15</v>
      </c>
      <c r="F11" s="5" t="s">
        <v>137</v>
      </c>
      <c r="G11" s="6">
        <v>60.7</v>
      </c>
      <c r="H11" s="68">
        <v>0.890036231884058</v>
      </c>
    </row>
    <row r="12" spans="1:8" x14ac:dyDescent="0.3">
      <c r="A12" s="9">
        <v>3</v>
      </c>
      <c r="B12" s="12">
        <v>61610</v>
      </c>
      <c r="C12" s="12">
        <v>1</v>
      </c>
      <c r="D12" s="12">
        <v>18114</v>
      </c>
      <c r="E12" s="12">
        <v>15</v>
      </c>
      <c r="F12" s="9" t="s">
        <v>135</v>
      </c>
      <c r="G12" s="12">
        <v>65.5</v>
      </c>
      <c r="H12" s="68">
        <v>0.8813405797101449</v>
      </c>
    </row>
    <row r="13" spans="1:8" x14ac:dyDescent="0.3">
      <c r="A13" s="11">
        <v>4</v>
      </c>
      <c r="B13" s="6">
        <v>61610</v>
      </c>
      <c r="C13" s="6">
        <v>0.5</v>
      </c>
      <c r="D13" s="6">
        <v>18114</v>
      </c>
      <c r="E13" s="6">
        <v>15</v>
      </c>
      <c r="F13" s="5" t="s">
        <v>136</v>
      </c>
      <c r="G13" s="6">
        <v>95</v>
      </c>
      <c r="H13" s="69">
        <v>0.82789855072463769</v>
      </c>
    </row>
    <row r="14" spans="1:8" x14ac:dyDescent="0.3">
      <c r="A14" s="9">
        <v>5</v>
      </c>
      <c r="B14" s="12">
        <v>61610</v>
      </c>
      <c r="C14" s="12">
        <v>0.5</v>
      </c>
      <c r="D14" s="12">
        <v>18114</v>
      </c>
      <c r="E14" s="12">
        <v>20</v>
      </c>
      <c r="F14" s="9" t="s">
        <v>144</v>
      </c>
      <c r="G14" s="12">
        <v>43.4</v>
      </c>
      <c r="H14" s="73">
        <v>0.92137681159420293</v>
      </c>
    </row>
    <row r="15" spans="1:8" x14ac:dyDescent="0.3">
      <c r="A15" s="13">
        <v>6</v>
      </c>
      <c r="B15" s="6">
        <v>61610</v>
      </c>
      <c r="C15" s="6">
        <v>0.5</v>
      </c>
      <c r="D15" s="6">
        <v>18114</v>
      </c>
      <c r="E15" s="6">
        <v>30</v>
      </c>
      <c r="F15" s="5" t="s">
        <v>145</v>
      </c>
      <c r="G15" s="6">
        <v>40.700000000000003</v>
      </c>
      <c r="H15" s="73">
        <v>0.92626811594202896</v>
      </c>
    </row>
    <row r="16" spans="1:8" x14ac:dyDescent="0.3">
      <c r="A16" s="9"/>
      <c r="B16" s="12"/>
      <c r="C16" s="12"/>
      <c r="D16" s="12"/>
      <c r="E16" s="12"/>
      <c r="F16" s="9"/>
      <c r="G16" s="12"/>
      <c r="H16" s="73"/>
    </row>
    <row r="17" spans="1:8" x14ac:dyDescent="0.3">
      <c r="A17" s="5">
        <v>1</v>
      </c>
      <c r="B17" s="6" t="s">
        <v>12</v>
      </c>
      <c r="C17" s="6">
        <v>0</v>
      </c>
      <c r="D17" s="6" t="s">
        <v>12</v>
      </c>
      <c r="E17" s="6">
        <v>0</v>
      </c>
      <c r="F17" s="5" t="s">
        <v>58</v>
      </c>
      <c r="G17" s="6">
        <v>346</v>
      </c>
      <c r="H17" s="73">
        <v>0</v>
      </c>
    </row>
    <row r="18" spans="1:8" x14ac:dyDescent="0.3">
      <c r="A18" s="7">
        <v>2</v>
      </c>
      <c r="B18" s="12">
        <v>7878</v>
      </c>
      <c r="C18" s="12">
        <v>1.5</v>
      </c>
      <c r="D18" s="12">
        <v>18114</v>
      </c>
      <c r="E18" s="12">
        <v>15</v>
      </c>
      <c r="F18" s="9" t="s">
        <v>146</v>
      </c>
      <c r="G18" s="12">
        <v>37.6</v>
      </c>
      <c r="H18" s="73">
        <v>0.89132947976878607</v>
      </c>
    </row>
    <row r="19" spans="1:8" x14ac:dyDescent="0.3">
      <c r="A19" s="5">
        <v>3</v>
      </c>
      <c r="B19" s="6">
        <v>7878</v>
      </c>
      <c r="C19" s="6">
        <v>1</v>
      </c>
      <c r="D19" s="6">
        <v>18114</v>
      </c>
      <c r="E19" s="6">
        <v>15</v>
      </c>
      <c r="F19" s="5" t="s">
        <v>134</v>
      </c>
      <c r="G19" s="6">
        <v>52.8</v>
      </c>
      <c r="H19" s="73">
        <v>0.8473988439306358</v>
      </c>
    </row>
    <row r="20" spans="1:8" x14ac:dyDescent="0.3">
      <c r="A20" s="61">
        <v>4</v>
      </c>
      <c r="B20" s="62">
        <v>7878</v>
      </c>
      <c r="C20" s="62">
        <v>0.5</v>
      </c>
      <c r="D20" s="62">
        <v>18114</v>
      </c>
      <c r="E20" s="62">
        <v>15</v>
      </c>
      <c r="F20" s="63" t="s">
        <v>147</v>
      </c>
      <c r="G20" s="62">
        <v>88</v>
      </c>
      <c r="H20" s="73">
        <v>0.74566473988439308</v>
      </c>
    </row>
    <row r="21" spans="1:8" x14ac:dyDescent="0.3">
      <c r="A21" s="10">
        <v>5</v>
      </c>
      <c r="B21" s="12">
        <v>7878</v>
      </c>
      <c r="C21" s="12">
        <v>0.5</v>
      </c>
      <c r="D21" s="12">
        <v>18114</v>
      </c>
      <c r="E21" s="12">
        <v>20</v>
      </c>
      <c r="F21" s="9" t="s">
        <v>148</v>
      </c>
      <c r="G21" s="12">
        <v>64.8</v>
      </c>
      <c r="H21" s="73">
        <v>0.81271676300578033</v>
      </c>
    </row>
    <row r="22" spans="1:8" x14ac:dyDescent="0.3">
      <c r="A22" s="10">
        <v>6</v>
      </c>
      <c r="B22" s="64">
        <v>7878</v>
      </c>
      <c r="C22" s="64">
        <v>0.5</v>
      </c>
      <c r="D22" s="64">
        <v>18114</v>
      </c>
      <c r="E22" s="64">
        <v>30</v>
      </c>
      <c r="F22" s="65" t="s">
        <v>149</v>
      </c>
      <c r="G22" s="64">
        <v>45</v>
      </c>
      <c r="H22" s="73">
        <v>0.86994219653179194</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6865" r:id="rId4" name="Button 1">
              <controlPr defaultSize="0" print="0" autoFill="0" autoPict="0" macro="[1]!CopyandReset">
                <anchor moveWithCells="1" sizeWithCells="1">
                  <from>
                    <xdr:col>0</xdr:col>
                    <xdr:colOff>0</xdr:colOff>
                    <xdr:row>0</xdr:row>
                    <xdr:rowOff>0</xdr:rowOff>
                  </from>
                  <to>
                    <xdr:col>0</xdr:col>
                    <xdr:colOff>0</xdr:colOff>
                    <xdr:row>0</xdr:row>
                    <xdr:rowOff>0</xdr:rowOff>
                  </to>
                </anchor>
              </controlPr>
            </control>
          </mc:Choice>
        </mc:AlternateContent>
      </controls>
    </mc:Choice>
  </mc:AlternateContent>
  <tableParts count="1">
    <tablePart r:id="rId5"/>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6D642-ED9D-42B9-8197-9C8DAF648383}">
  <dimension ref="A1:H8"/>
  <sheetViews>
    <sheetView workbookViewId="0">
      <selection activeCell="B3" sqref="B3"/>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8" ht="29.4" thickBot="1" x14ac:dyDescent="0.35">
      <c r="A1" s="3" t="s">
        <v>1</v>
      </c>
      <c r="B1" s="4" t="s">
        <v>13</v>
      </c>
      <c r="C1" t="s">
        <v>14</v>
      </c>
      <c r="D1" s="4" t="s">
        <v>15</v>
      </c>
      <c r="E1" s="4" t="s">
        <v>16</v>
      </c>
      <c r="F1" s="4" t="s">
        <v>17</v>
      </c>
      <c r="G1" s="4" t="s">
        <v>18</v>
      </c>
      <c r="H1" s="72" t="s">
        <v>155</v>
      </c>
    </row>
    <row r="2" spans="1:8" ht="15" thickTop="1" x14ac:dyDescent="0.3">
      <c r="A2" s="7"/>
      <c r="B2" s="64">
        <v>8181</v>
      </c>
      <c r="C2" s="64">
        <v>1</v>
      </c>
      <c r="D2" s="64" t="s">
        <v>20</v>
      </c>
      <c r="E2" s="64">
        <v>15</v>
      </c>
      <c r="F2" s="67" t="s">
        <v>59</v>
      </c>
      <c r="G2" s="67">
        <v>318</v>
      </c>
      <c r="H2" s="73"/>
    </row>
    <row r="3" spans="1:8" x14ac:dyDescent="0.3">
      <c r="A3" s="5">
        <v>1</v>
      </c>
      <c r="B3" s="6">
        <v>8181</v>
      </c>
      <c r="C3" s="6">
        <v>1</v>
      </c>
      <c r="D3" s="6">
        <v>17650</v>
      </c>
      <c r="E3" s="6">
        <v>15</v>
      </c>
      <c r="F3" s="5" t="s">
        <v>171</v>
      </c>
      <c r="G3" s="6">
        <v>541</v>
      </c>
      <c r="H3" s="73">
        <v>0</v>
      </c>
    </row>
    <row r="4" spans="1:8" x14ac:dyDescent="0.3">
      <c r="A4" s="7">
        <v>2</v>
      </c>
      <c r="B4" s="8">
        <v>8181</v>
      </c>
      <c r="C4" s="8">
        <v>1</v>
      </c>
      <c r="D4" s="8">
        <v>18114</v>
      </c>
      <c r="E4" s="8">
        <v>15</v>
      </c>
      <c r="F4" s="9" t="s">
        <v>130</v>
      </c>
      <c r="G4" s="8">
        <v>522</v>
      </c>
      <c r="H4" s="73">
        <v>3.512014787430684E-2</v>
      </c>
    </row>
    <row r="5" spans="1:8" x14ac:dyDescent="0.3">
      <c r="A5" s="5">
        <v>3</v>
      </c>
      <c r="B5" s="6">
        <v>7878</v>
      </c>
      <c r="C5" s="6">
        <v>1</v>
      </c>
      <c r="D5" s="6">
        <v>17650</v>
      </c>
      <c r="E5" s="6">
        <v>15</v>
      </c>
      <c r="F5" s="5" t="s">
        <v>182</v>
      </c>
      <c r="G5" s="6">
        <v>305</v>
      </c>
      <c r="H5" s="73">
        <v>0.43622920517560076</v>
      </c>
    </row>
    <row r="6" spans="1:8" x14ac:dyDescent="0.3">
      <c r="A6" s="7">
        <v>4</v>
      </c>
      <c r="B6" s="8">
        <v>7878</v>
      </c>
      <c r="C6" s="8">
        <v>1</v>
      </c>
      <c r="D6" s="8">
        <v>18114</v>
      </c>
      <c r="E6" s="8">
        <v>15</v>
      </c>
      <c r="F6" s="9" t="s">
        <v>134</v>
      </c>
      <c r="G6" s="8">
        <v>147</v>
      </c>
      <c r="H6" s="73">
        <v>0.72828096118299446</v>
      </c>
    </row>
    <row r="7" spans="1:8" x14ac:dyDescent="0.3">
      <c r="A7" s="5">
        <v>5</v>
      </c>
      <c r="B7" s="15">
        <v>61610</v>
      </c>
      <c r="C7" s="16">
        <v>1</v>
      </c>
      <c r="D7" s="16">
        <v>17650</v>
      </c>
      <c r="E7" s="16">
        <v>15</v>
      </c>
      <c r="F7" s="17" t="s">
        <v>183</v>
      </c>
      <c r="G7" s="18">
        <v>216</v>
      </c>
      <c r="H7" s="73">
        <v>0.60073937153419599</v>
      </c>
    </row>
    <row r="8" spans="1:8" x14ac:dyDescent="0.3">
      <c r="A8" s="10">
        <v>6</v>
      </c>
      <c r="B8" s="19">
        <v>61610</v>
      </c>
      <c r="C8" s="20">
        <v>1</v>
      </c>
      <c r="D8" s="20">
        <v>18114</v>
      </c>
      <c r="E8" s="20">
        <v>15</v>
      </c>
      <c r="F8" s="14" t="s">
        <v>135</v>
      </c>
      <c r="G8" s="21">
        <v>132</v>
      </c>
      <c r="H8" s="73">
        <v>0.75600739371534198</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CA6F9-FE0E-48DB-A121-D6480FB0CE6D}">
  <dimension ref="A1"/>
  <sheetViews>
    <sheetView workbookViewId="0"/>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1CECB-350A-4976-8C96-9ED432FC39FC}">
  <dimension ref="A2:Y36"/>
  <sheetViews>
    <sheetView zoomScale="150" zoomScaleNormal="150" workbookViewId="0">
      <pane xSplit="2" ySplit="6" topLeftCell="C7" activePane="bottomRight" state="frozen"/>
      <selection pane="topRight" activeCell="E1" sqref="E1"/>
      <selection pane="bottomLeft" activeCell="A7" sqref="A7"/>
      <selection pane="bottomRight" activeCell="B11" sqref="B11"/>
    </sheetView>
  </sheetViews>
  <sheetFormatPr defaultColWidth="8.88671875" defaultRowHeight="13.8" x14ac:dyDescent="0.3"/>
  <cols>
    <col min="1" max="1" width="24.5546875" style="37" customWidth="1"/>
    <col min="2" max="2" width="25.33203125" style="45" bestFit="1" customWidth="1"/>
    <col min="3" max="6" width="8.88671875" style="37"/>
    <col min="7" max="7" width="10" style="37" bestFit="1" customWidth="1"/>
    <col min="8" max="8" width="8.88671875" style="37"/>
    <col min="9" max="9" width="10" style="37" bestFit="1" customWidth="1"/>
    <col min="10" max="10" width="8.88671875" style="37"/>
    <col min="11" max="11" width="10" style="37" bestFit="1" customWidth="1"/>
    <col min="12" max="12" width="8.88671875" style="37"/>
    <col min="13" max="14" width="10" style="37" bestFit="1" customWidth="1"/>
    <col min="15" max="16" width="10" style="37" customWidth="1"/>
    <col min="17" max="17" width="10" style="37" bestFit="1" customWidth="1"/>
    <col min="18" max="18" width="10" style="37" customWidth="1"/>
    <col min="19" max="19" width="10" style="37" bestFit="1" customWidth="1"/>
    <col min="20" max="20" width="10" style="37" customWidth="1"/>
    <col min="21" max="21" width="10" style="37" bestFit="1" customWidth="1"/>
    <col min="22" max="22" width="10" style="37" customWidth="1"/>
    <col min="23" max="25" width="11" style="37" bestFit="1" customWidth="1"/>
    <col min="26" max="16384" width="8.88671875" style="37"/>
  </cols>
  <sheetData>
    <row r="2" spans="1:25" ht="14.4" customHeight="1" x14ac:dyDescent="0.3">
      <c r="A2" s="87" t="s">
        <v>11</v>
      </c>
      <c r="B2" s="90" t="s">
        <v>74</v>
      </c>
      <c r="C2" s="87" t="s">
        <v>75</v>
      </c>
      <c r="D2" s="93" t="s">
        <v>76</v>
      </c>
      <c r="E2" s="94"/>
      <c r="F2" s="94"/>
      <c r="G2" s="94"/>
      <c r="H2" s="94"/>
      <c r="I2" s="94"/>
      <c r="J2" s="94"/>
      <c r="K2" s="94"/>
      <c r="L2" s="94"/>
      <c r="M2" s="94"/>
      <c r="N2" s="94"/>
      <c r="O2" s="94"/>
      <c r="P2" s="94"/>
      <c r="Q2" s="94"/>
      <c r="R2" s="94"/>
      <c r="S2" s="94"/>
      <c r="T2" s="94"/>
      <c r="U2" s="94"/>
      <c r="V2" s="94"/>
      <c r="W2" s="94"/>
      <c r="X2" s="94"/>
      <c r="Y2" s="94"/>
    </row>
    <row r="3" spans="1:25" ht="14.4" customHeight="1" x14ac:dyDescent="0.3">
      <c r="A3" s="88"/>
      <c r="B3" s="91"/>
      <c r="C3" s="88"/>
      <c r="D3" s="38"/>
      <c r="E3" s="38"/>
      <c r="F3" s="38"/>
      <c r="G3" s="38"/>
      <c r="H3" s="38"/>
      <c r="I3" s="38"/>
      <c r="J3" s="38"/>
      <c r="K3" s="38"/>
      <c r="L3" s="38"/>
      <c r="M3" s="38"/>
      <c r="N3" s="38"/>
      <c r="O3" s="38"/>
      <c r="P3" s="38"/>
      <c r="Q3" s="38"/>
      <c r="R3" s="38"/>
      <c r="S3" s="38"/>
      <c r="T3" s="38"/>
      <c r="U3" s="38"/>
      <c r="V3" s="38"/>
      <c r="W3" s="38"/>
      <c r="X3" s="38"/>
      <c r="Y3" s="38"/>
    </row>
    <row r="4" spans="1:25" x14ac:dyDescent="0.3">
      <c r="A4" s="89"/>
      <c r="B4" s="92"/>
      <c r="C4" s="89"/>
      <c r="D4" s="39">
        <v>30</v>
      </c>
      <c r="E4" s="39">
        <v>60</v>
      </c>
      <c r="F4" s="39">
        <v>90</v>
      </c>
      <c r="G4" s="39" t="s">
        <v>77</v>
      </c>
      <c r="H4" s="39">
        <v>150</v>
      </c>
      <c r="I4" s="39" t="s">
        <v>78</v>
      </c>
      <c r="J4" s="39">
        <v>210</v>
      </c>
      <c r="K4" s="39" t="s">
        <v>79</v>
      </c>
      <c r="L4" s="39">
        <v>270</v>
      </c>
      <c r="M4" s="39" t="s">
        <v>80</v>
      </c>
      <c r="N4" s="39" t="s">
        <v>81</v>
      </c>
      <c r="O4" s="39" t="s">
        <v>82</v>
      </c>
      <c r="P4" s="39" t="s">
        <v>83</v>
      </c>
      <c r="Q4" s="39" t="s">
        <v>84</v>
      </c>
      <c r="R4" s="39" t="s">
        <v>85</v>
      </c>
      <c r="S4" s="39" t="s">
        <v>86</v>
      </c>
      <c r="T4" s="39" t="s">
        <v>87</v>
      </c>
      <c r="U4" s="39" t="s">
        <v>88</v>
      </c>
      <c r="V4" s="39" t="s">
        <v>89</v>
      </c>
      <c r="W4" s="39" t="s">
        <v>90</v>
      </c>
      <c r="X4" s="39" t="s">
        <v>91</v>
      </c>
      <c r="Y4" s="39" t="s">
        <v>92</v>
      </c>
    </row>
    <row r="5" spans="1:25" x14ac:dyDescent="0.3">
      <c r="A5" s="40"/>
      <c r="B5" s="41"/>
      <c r="C5" s="40"/>
      <c r="D5" s="40"/>
      <c r="E5" s="42">
        <v>30</v>
      </c>
      <c r="F5" s="42">
        <v>60</v>
      </c>
      <c r="G5" s="42">
        <v>90</v>
      </c>
      <c r="H5" s="42">
        <v>120</v>
      </c>
      <c r="I5" s="42">
        <v>150</v>
      </c>
      <c r="J5" s="42">
        <v>180</v>
      </c>
      <c r="K5" s="42">
        <v>210</v>
      </c>
      <c r="L5" s="42">
        <v>240</v>
      </c>
      <c r="M5" s="42">
        <v>270</v>
      </c>
      <c r="N5" s="42" t="s">
        <v>80</v>
      </c>
      <c r="O5" s="43"/>
      <c r="P5" s="42" t="s">
        <v>82</v>
      </c>
      <c r="Q5" s="43"/>
      <c r="R5" s="42" t="s">
        <v>84</v>
      </c>
      <c r="S5" s="43"/>
      <c r="T5" s="42" t="s">
        <v>86</v>
      </c>
      <c r="U5" s="43"/>
      <c r="V5" s="42" t="s">
        <v>88</v>
      </c>
      <c r="W5" s="43"/>
      <c r="X5" s="42" t="s">
        <v>90</v>
      </c>
      <c r="Y5" s="44"/>
    </row>
    <row r="6" spans="1:25" ht="14.4" thickBot="1" x14ac:dyDescent="0.35">
      <c r="A6" s="40"/>
      <c r="C6" s="40"/>
      <c r="D6" s="40"/>
      <c r="E6" s="46"/>
      <c r="F6" s="47">
        <v>30</v>
      </c>
      <c r="G6" s="47">
        <v>60</v>
      </c>
      <c r="H6" s="47">
        <v>90</v>
      </c>
      <c r="I6" s="47">
        <v>120</v>
      </c>
      <c r="J6" s="47">
        <v>150</v>
      </c>
      <c r="K6" s="47" t="s">
        <v>78</v>
      </c>
      <c r="L6" s="47">
        <v>210</v>
      </c>
      <c r="M6" s="47" t="s">
        <v>79</v>
      </c>
      <c r="N6" s="47">
        <v>270</v>
      </c>
      <c r="O6" s="47" t="s">
        <v>80</v>
      </c>
      <c r="P6" s="48"/>
      <c r="Q6" s="47" t="s">
        <v>82</v>
      </c>
      <c r="R6" s="48"/>
      <c r="S6" s="47" t="s">
        <v>84</v>
      </c>
      <c r="T6" s="48"/>
      <c r="U6" s="47" t="s">
        <v>86</v>
      </c>
      <c r="V6" s="48"/>
      <c r="W6" s="47" t="s">
        <v>88</v>
      </c>
      <c r="X6" s="48"/>
      <c r="Y6" s="47" t="s">
        <v>90</v>
      </c>
    </row>
    <row r="7" spans="1:25" ht="14.4" thickTop="1" x14ac:dyDescent="0.3">
      <c r="A7" s="95"/>
      <c r="B7" s="41" t="s">
        <v>58</v>
      </c>
      <c r="C7" s="49">
        <v>945</v>
      </c>
      <c r="D7" s="39">
        <v>930</v>
      </c>
      <c r="E7" s="39">
        <v>920</v>
      </c>
      <c r="F7" s="39"/>
      <c r="G7" s="39">
        <v>600</v>
      </c>
      <c r="H7" s="39">
        <v>550</v>
      </c>
      <c r="I7" s="39"/>
      <c r="J7" s="39">
        <v>350</v>
      </c>
      <c r="K7" s="50">
        <v>300</v>
      </c>
      <c r="L7" s="39">
        <v>300</v>
      </c>
      <c r="M7" s="39">
        <v>290</v>
      </c>
      <c r="N7" s="43"/>
      <c r="O7" s="39">
        <v>275</v>
      </c>
      <c r="P7" s="43"/>
      <c r="Q7" s="39">
        <v>255</v>
      </c>
      <c r="R7" s="43"/>
      <c r="S7" s="39">
        <v>240</v>
      </c>
      <c r="T7" s="43"/>
      <c r="U7" s="39">
        <v>230</v>
      </c>
      <c r="V7" s="43"/>
      <c r="W7" s="39">
        <v>220</v>
      </c>
      <c r="X7" s="43"/>
      <c r="Y7" s="43"/>
    </row>
    <row r="8" spans="1:25" x14ac:dyDescent="0.3">
      <c r="A8" s="96"/>
      <c r="B8" s="49" t="s">
        <v>94</v>
      </c>
      <c r="C8" s="49">
        <v>965</v>
      </c>
      <c r="D8" s="43"/>
      <c r="E8" s="42">
        <v>900</v>
      </c>
      <c r="F8" s="42">
        <v>800</v>
      </c>
      <c r="G8" s="42">
        <v>750</v>
      </c>
      <c r="H8" s="42">
        <v>640</v>
      </c>
      <c r="I8" s="42"/>
      <c r="J8" s="42">
        <v>450</v>
      </c>
      <c r="K8" s="51">
        <v>370</v>
      </c>
      <c r="L8" s="51">
        <v>360</v>
      </c>
      <c r="M8" s="42">
        <v>345</v>
      </c>
      <c r="N8" s="42">
        <v>330</v>
      </c>
      <c r="O8" s="43"/>
      <c r="P8" s="42">
        <v>310</v>
      </c>
      <c r="Q8" s="43"/>
      <c r="R8" s="42">
        <v>280</v>
      </c>
      <c r="S8" s="43"/>
      <c r="T8" s="42">
        <v>265</v>
      </c>
      <c r="U8" s="43"/>
      <c r="V8" s="42">
        <v>250</v>
      </c>
      <c r="W8" s="43"/>
      <c r="X8" s="42">
        <v>235</v>
      </c>
      <c r="Y8" s="44"/>
    </row>
    <row r="9" spans="1:25" x14ac:dyDescent="0.3">
      <c r="A9" s="97"/>
      <c r="B9" s="49" t="s">
        <v>95</v>
      </c>
      <c r="C9" s="49">
        <v>965</v>
      </c>
      <c r="D9" s="43"/>
      <c r="E9" s="43"/>
      <c r="F9" s="52">
        <v>880</v>
      </c>
      <c r="G9" s="52">
        <v>750</v>
      </c>
      <c r="H9" s="52">
        <v>700</v>
      </c>
      <c r="I9" s="52"/>
      <c r="J9" s="52">
        <v>450</v>
      </c>
      <c r="K9" s="53">
        <v>390</v>
      </c>
      <c r="L9" s="53">
        <v>360</v>
      </c>
      <c r="M9" s="52">
        <v>350</v>
      </c>
      <c r="N9" s="52">
        <v>345</v>
      </c>
      <c r="O9" s="52">
        <v>330</v>
      </c>
      <c r="P9" s="43"/>
      <c r="Q9" s="52">
        <v>305</v>
      </c>
      <c r="R9" s="43"/>
      <c r="S9" s="52">
        <v>280</v>
      </c>
      <c r="T9" s="43"/>
      <c r="U9" s="52">
        <v>265</v>
      </c>
      <c r="V9" s="43"/>
      <c r="W9" s="52">
        <v>250</v>
      </c>
      <c r="X9" s="43"/>
      <c r="Y9" s="52">
        <v>240</v>
      </c>
    </row>
    <row r="10" spans="1:25" x14ac:dyDescent="0.3">
      <c r="A10" s="84"/>
      <c r="B10" s="49" t="s">
        <v>96</v>
      </c>
      <c r="C10" s="49">
        <v>975</v>
      </c>
      <c r="D10" s="39">
        <v>900</v>
      </c>
      <c r="E10" s="39">
        <v>850</v>
      </c>
      <c r="F10" s="39">
        <v>770</v>
      </c>
      <c r="G10" s="39">
        <v>690</v>
      </c>
      <c r="H10" s="39">
        <v>600</v>
      </c>
      <c r="I10" s="39">
        <v>500</v>
      </c>
      <c r="J10" s="39">
        <v>370</v>
      </c>
      <c r="K10" s="39">
        <v>360</v>
      </c>
      <c r="L10" s="39">
        <v>350</v>
      </c>
      <c r="M10" s="39">
        <v>345</v>
      </c>
      <c r="N10" s="43"/>
      <c r="O10" s="39">
        <v>330</v>
      </c>
      <c r="P10" s="43"/>
      <c r="Q10" s="39">
        <v>295</v>
      </c>
      <c r="R10" s="43"/>
      <c r="S10" s="39">
        <v>275</v>
      </c>
      <c r="T10" s="43"/>
      <c r="U10" s="39">
        <v>260</v>
      </c>
      <c r="V10" s="43"/>
      <c r="W10" s="39">
        <v>250</v>
      </c>
      <c r="X10" s="43"/>
      <c r="Y10" s="43"/>
    </row>
    <row r="11" spans="1:25" x14ac:dyDescent="0.3">
      <c r="A11" s="85"/>
      <c r="B11" s="49" t="s">
        <v>59</v>
      </c>
      <c r="C11" s="49">
        <v>980</v>
      </c>
      <c r="D11" s="43"/>
      <c r="E11" s="42">
        <v>920</v>
      </c>
      <c r="F11" s="42">
        <v>800</v>
      </c>
      <c r="G11" s="42">
        <v>730</v>
      </c>
      <c r="H11" s="42">
        <v>700</v>
      </c>
      <c r="I11" s="42">
        <v>550</v>
      </c>
      <c r="J11" s="42">
        <v>450</v>
      </c>
      <c r="K11" s="42">
        <v>370</v>
      </c>
      <c r="L11" s="42">
        <v>360</v>
      </c>
      <c r="M11" s="42">
        <v>350</v>
      </c>
      <c r="N11" s="42">
        <v>345</v>
      </c>
      <c r="O11" s="43"/>
      <c r="P11" s="42">
        <v>320</v>
      </c>
      <c r="Q11" s="43"/>
      <c r="R11" s="42">
        <v>290</v>
      </c>
      <c r="S11" s="43"/>
      <c r="T11" s="42">
        <v>275</v>
      </c>
      <c r="U11" s="43"/>
      <c r="V11" s="42">
        <v>260</v>
      </c>
      <c r="W11" s="43"/>
      <c r="X11" s="42">
        <v>250</v>
      </c>
      <c r="Y11" s="44"/>
    </row>
    <row r="12" spans="1:25" x14ac:dyDescent="0.3">
      <c r="A12" s="86"/>
      <c r="B12" s="49" t="s">
        <v>97</v>
      </c>
      <c r="C12" s="49">
        <v>965</v>
      </c>
      <c r="D12" s="43"/>
      <c r="E12" s="43"/>
      <c r="F12" s="52">
        <v>870</v>
      </c>
      <c r="G12" s="52">
        <v>800</v>
      </c>
      <c r="H12" s="52">
        <v>750</v>
      </c>
      <c r="I12" s="52">
        <v>670</v>
      </c>
      <c r="J12" s="52">
        <v>550</v>
      </c>
      <c r="K12" s="52">
        <v>370</v>
      </c>
      <c r="L12" s="52">
        <v>370</v>
      </c>
      <c r="M12" s="52">
        <v>360</v>
      </c>
      <c r="N12" s="52">
        <v>355</v>
      </c>
      <c r="O12" s="52">
        <v>340</v>
      </c>
      <c r="P12" s="43"/>
      <c r="Q12" s="52">
        <v>315</v>
      </c>
      <c r="R12" s="43"/>
      <c r="S12" s="52">
        <v>295</v>
      </c>
      <c r="T12" s="43"/>
      <c r="U12" s="52">
        <v>275</v>
      </c>
      <c r="V12" s="43"/>
      <c r="W12" s="52">
        <v>260</v>
      </c>
      <c r="X12" s="43"/>
      <c r="Y12" s="52">
        <v>250</v>
      </c>
    </row>
    <row r="13" spans="1:25" x14ac:dyDescent="0.3">
      <c r="A13" s="84"/>
      <c r="B13" s="49" t="s">
        <v>62</v>
      </c>
      <c r="C13" s="49">
        <v>980</v>
      </c>
      <c r="D13" s="39">
        <v>900</v>
      </c>
      <c r="E13" s="39">
        <v>800</v>
      </c>
      <c r="F13" s="39">
        <v>650</v>
      </c>
      <c r="G13" s="39">
        <v>550</v>
      </c>
      <c r="H13" s="39">
        <v>425</v>
      </c>
      <c r="I13" s="50">
        <v>360</v>
      </c>
      <c r="J13" s="39">
        <v>365</v>
      </c>
      <c r="K13" s="39">
        <v>360</v>
      </c>
      <c r="L13" s="39">
        <v>355</v>
      </c>
      <c r="M13" s="39">
        <v>345</v>
      </c>
      <c r="N13" s="43"/>
      <c r="O13" s="39">
        <v>330</v>
      </c>
      <c r="P13" s="43"/>
      <c r="Q13" s="39">
        <v>310</v>
      </c>
      <c r="R13" s="43"/>
      <c r="S13" s="39">
        <v>290</v>
      </c>
      <c r="T13" s="43"/>
      <c r="U13" s="39">
        <v>275</v>
      </c>
      <c r="V13" s="43"/>
      <c r="W13" s="39">
        <v>265</v>
      </c>
      <c r="X13" s="43"/>
      <c r="Y13" s="43"/>
    </row>
    <row r="14" spans="1:25" x14ac:dyDescent="0.3">
      <c r="A14" s="85"/>
      <c r="B14" s="49" t="s">
        <v>60</v>
      </c>
      <c r="C14" s="49">
        <v>960</v>
      </c>
      <c r="D14" s="43"/>
      <c r="E14" s="42">
        <v>900</v>
      </c>
      <c r="F14" s="42">
        <v>750</v>
      </c>
      <c r="G14" s="42">
        <v>650</v>
      </c>
      <c r="H14" s="42">
        <v>500</v>
      </c>
      <c r="I14" s="51">
        <v>450</v>
      </c>
      <c r="J14" s="42">
        <v>390</v>
      </c>
      <c r="K14" s="42">
        <v>380</v>
      </c>
      <c r="L14" s="42">
        <v>375</v>
      </c>
      <c r="M14" s="42">
        <v>365</v>
      </c>
      <c r="N14" s="42">
        <v>360</v>
      </c>
      <c r="O14" s="43"/>
      <c r="P14" s="42">
        <v>335</v>
      </c>
      <c r="Q14" s="43"/>
      <c r="R14" s="42">
        <v>310</v>
      </c>
      <c r="S14" s="43"/>
      <c r="T14" s="42">
        <v>295</v>
      </c>
      <c r="U14" s="43"/>
      <c r="V14" s="42">
        <v>280</v>
      </c>
      <c r="W14" s="43"/>
      <c r="X14" s="42">
        <v>270</v>
      </c>
      <c r="Y14" s="44"/>
    </row>
    <row r="15" spans="1:25" x14ac:dyDescent="0.3">
      <c r="A15" s="86"/>
      <c r="B15" s="49" t="s">
        <v>98</v>
      </c>
      <c r="C15" s="49">
        <v>960</v>
      </c>
      <c r="D15" s="43"/>
      <c r="E15" s="43"/>
      <c r="F15" s="52">
        <v>850</v>
      </c>
      <c r="G15" s="52">
        <v>750</v>
      </c>
      <c r="H15" s="52">
        <v>600</v>
      </c>
      <c r="I15" s="52">
        <v>480</v>
      </c>
      <c r="J15" s="53">
        <v>420</v>
      </c>
      <c r="K15" s="52">
        <v>400</v>
      </c>
      <c r="L15" s="52">
        <v>385</v>
      </c>
      <c r="M15" s="52">
        <v>370</v>
      </c>
      <c r="N15" s="52">
        <v>355</v>
      </c>
      <c r="O15" s="52">
        <v>340</v>
      </c>
      <c r="P15" s="43"/>
      <c r="Q15" s="52">
        <v>320</v>
      </c>
      <c r="R15" s="43"/>
      <c r="S15" s="52">
        <v>300</v>
      </c>
      <c r="T15" s="43"/>
      <c r="U15" s="52">
        <v>285</v>
      </c>
      <c r="V15" s="43"/>
      <c r="W15" s="52">
        <v>275</v>
      </c>
      <c r="X15" s="43"/>
      <c r="Y15" s="52">
        <v>265</v>
      </c>
    </row>
    <row r="16" spans="1:25" x14ac:dyDescent="0.3">
      <c r="A16" s="84"/>
      <c r="B16" s="49" t="s">
        <v>99</v>
      </c>
      <c r="C16" s="49">
        <v>965</v>
      </c>
      <c r="D16" s="39">
        <v>880</v>
      </c>
      <c r="E16" s="39">
        <v>720</v>
      </c>
      <c r="F16" s="39">
        <v>630</v>
      </c>
      <c r="G16" s="39">
        <v>520</v>
      </c>
      <c r="H16" s="50">
        <v>440</v>
      </c>
      <c r="I16" s="39">
        <v>420</v>
      </c>
      <c r="J16" s="39">
        <v>400</v>
      </c>
      <c r="K16" s="39">
        <v>380</v>
      </c>
      <c r="L16" s="39">
        <v>365</v>
      </c>
      <c r="M16" s="39">
        <v>350</v>
      </c>
      <c r="N16" s="43"/>
      <c r="O16" s="39">
        <v>330</v>
      </c>
      <c r="P16" s="43"/>
      <c r="Q16" s="39">
        <v>310</v>
      </c>
      <c r="R16" s="43"/>
      <c r="S16" s="39">
        <v>290</v>
      </c>
      <c r="T16" s="43"/>
      <c r="U16" s="39">
        <v>280</v>
      </c>
      <c r="V16" s="43"/>
      <c r="W16" s="39">
        <v>270</v>
      </c>
      <c r="X16" s="43"/>
      <c r="Y16" s="43"/>
    </row>
    <row r="17" spans="1:25" x14ac:dyDescent="0.3">
      <c r="A17" s="85"/>
      <c r="B17" s="49" t="s">
        <v>100</v>
      </c>
      <c r="C17" s="49">
        <v>970</v>
      </c>
      <c r="D17" s="43"/>
      <c r="E17" s="42">
        <v>900</v>
      </c>
      <c r="F17" s="42">
        <v>820</v>
      </c>
      <c r="G17" s="42">
        <v>710</v>
      </c>
      <c r="H17" s="42">
        <v>600</v>
      </c>
      <c r="I17" s="42">
        <v>500</v>
      </c>
      <c r="J17" s="42">
        <v>410</v>
      </c>
      <c r="K17" s="51">
        <v>385</v>
      </c>
      <c r="L17" s="42">
        <v>380</v>
      </c>
      <c r="M17" s="42">
        <v>370</v>
      </c>
      <c r="N17" s="42">
        <v>360</v>
      </c>
      <c r="O17" s="43"/>
      <c r="P17" s="42">
        <v>340</v>
      </c>
      <c r="Q17" s="43"/>
      <c r="R17" s="42">
        <v>320</v>
      </c>
      <c r="S17" s="43"/>
      <c r="T17" s="42">
        <v>300</v>
      </c>
      <c r="U17" s="43"/>
      <c r="V17" s="42">
        <v>285</v>
      </c>
      <c r="W17" s="43"/>
      <c r="X17" s="42">
        <v>270</v>
      </c>
      <c r="Y17" s="44"/>
    </row>
    <row r="18" spans="1:25" x14ac:dyDescent="0.3">
      <c r="A18" s="86"/>
      <c r="B18" s="49" t="s">
        <v>68</v>
      </c>
      <c r="C18" s="49">
        <v>955</v>
      </c>
      <c r="D18" s="43"/>
      <c r="E18" s="43"/>
      <c r="F18" s="52">
        <v>900</v>
      </c>
      <c r="G18" s="52">
        <v>800</v>
      </c>
      <c r="H18" s="52">
        <v>700</v>
      </c>
      <c r="I18" s="52">
        <v>600</v>
      </c>
      <c r="J18" s="52">
        <v>510</v>
      </c>
      <c r="K18" s="52">
        <v>400</v>
      </c>
      <c r="L18" s="53">
        <v>390</v>
      </c>
      <c r="M18" s="52">
        <v>380</v>
      </c>
      <c r="N18" s="52">
        <v>370</v>
      </c>
      <c r="O18" s="52">
        <v>360</v>
      </c>
      <c r="P18" s="43"/>
      <c r="Q18" s="52">
        <v>340</v>
      </c>
      <c r="R18" s="43"/>
      <c r="S18" s="52">
        <v>320</v>
      </c>
      <c r="T18" s="43"/>
      <c r="U18" s="52">
        <v>300</v>
      </c>
      <c r="V18" s="43"/>
      <c r="W18" s="52">
        <v>285</v>
      </c>
      <c r="X18" s="43"/>
      <c r="Y18" s="52">
        <v>270</v>
      </c>
    </row>
    <row r="19" spans="1:25" x14ac:dyDescent="0.3">
      <c r="A19" s="98"/>
      <c r="B19" s="49"/>
      <c r="C19" s="49"/>
      <c r="D19" s="39"/>
      <c r="E19" s="39"/>
      <c r="F19" s="39"/>
      <c r="G19" s="39"/>
      <c r="H19" s="39"/>
      <c r="I19" s="50"/>
      <c r="J19" s="39"/>
      <c r="K19" s="39"/>
      <c r="L19" s="39"/>
      <c r="M19" s="39"/>
      <c r="N19" s="43"/>
      <c r="O19" s="39"/>
      <c r="P19" s="43"/>
      <c r="Q19" s="39"/>
      <c r="R19" s="43"/>
      <c r="S19" s="39"/>
      <c r="T19" s="43"/>
      <c r="U19" s="39"/>
      <c r="V19" s="43"/>
      <c r="W19" s="39"/>
      <c r="X19" s="43"/>
      <c r="Y19" s="43"/>
    </row>
    <row r="20" spans="1:25" x14ac:dyDescent="0.3">
      <c r="A20" s="85"/>
      <c r="B20" s="49"/>
      <c r="C20" s="49"/>
      <c r="D20" s="43"/>
      <c r="E20" s="42"/>
      <c r="F20" s="42"/>
      <c r="G20" s="42"/>
      <c r="H20" s="42"/>
      <c r="I20" s="51"/>
      <c r="J20" s="42"/>
      <c r="K20" s="42"/>
      <c r="L20" s="42"/>
      <c r="M20" s="42"/>
      <c r="N20" s="42"/>
      <c r="O20" s="43"/>
      <c r="P20" s="42"/>
      <c r="Q20" s="43"/>
      <c r="R20" s="42"/>
      <c r="S20" s="43"/>
      <c r="T20" s="42"/>
      <c r="U20" s="43"/>
      <c r="V20" s="42"/>
      <c r="W20" s="43"/>
      <c r="X20" s="42"/>
      <c r="Y20" s="44"/>
    </row>
    <row r="21" spans="1:25" x14ac:dyDescent="0.3">
      <c r="A21" s="86"/>
      <c r="B21" s="49"/>
      <c r="C21" s="49"/>
      <c r="D21" s="43"/>
      <c r="E21" s="43"/>
      <c r="F21" s="52"/>
      <c r="G21" s="52"/>
      <c r="H21" s="52"/>
      <c r="I21" s="53"/>
      <c r="J21" s="52"/>
      <c r="K21" s="52"/>
      <c r="L21" s="52"/>
      <c r="M21" s="52"/>
      <c r="N21" s="52"/>
      <c r="O21" s="52"/>
      <c r="P21" s="43"/>
      <c r="Q21" s="52"/>
      <c r="R21" s="43"/>
      <c r="S21" s="52"/>
      <c r="T21" s="43"/>
      <c r="U21" s="52"/>
      <c r="V21" s="43"/>
      <c r="W21" s="52"/>
      <c r="X21" s="43"/>
      <c r="Y21" s="52"/>
    </row>
    <row r="22" spans="1:25" x14ac:dyDescent="0.3">
      <c r="A22" s="98"/>
      <c r="B22" s="49"/>
      <c r="C22" s="49"/>
      <c r="D22" s="39"/>
      <c r="E22" s="39"/>
      <c r="F22" s="39"/>
      <c r="G22" s="50"/>
      <c r="H22" s="39"/>
      <c r="I22" s="39"/>
      <c r="J22" s="39"/>
      <c r="K22" s="39"/>
      <c r="L22" s="39"/>
      <c r="M22" s="39"/>
      <c r="N22" s="43"/>
      <c r="O22" s="39"/>
      <c r="P22" s="43"/>
      <c r="Q22" s="39"/>
      <c r="R22" s="43"/>
      <c r="S22" s="39"/>
      <c r="T22" s="43"/>
      <c r="U22" s="39"/>
      <c r="V22" s="43"/>
      <c r="W22" s="39"/>
      <c r="X22" s="43"/>
      <c r="Y22" s="43"/>
    </row>
    <row r="23" spans="1:25" x14ac:dyDescent="0.3">
      <c r="A23" s="85"/>
      <c r="B23" s="49"/>
      <c r="C23" s="49"/>
      <c r="D23" s="43"/>
      <c r="E23" s="42"/>
      <c r="F23" s="42"/>
      <c r="G23" s="51"/>
      <c r="H23" s="42"/>
      <c r="I23" s="42"/>
      <c r="J23" s="42"/>
      <c r="K23" s="42"/>
      <c r="L23" s="42"/>
      <c r="M23" s="42"/>
      <c r="N23" s="42"/>
      <c r="O23" s="43"/>
      <c r="P23" s="42"/>
      <c r="Q23" s="43"/>
      <c r="R23" s="42"/>
      <c r="S23" s="43"/>
      <c r="T23" s="42"/>
      <c r="U23" s="43"/>
      <c r="V23" s="42"/>
      <c r="W23" s="43"/>
      <c r="X23" s="42"/>
      <c r="Y23" s="44"/>
    </row>
    <row r="24" spans="1:25" x14ac:dyDescent="0.3">
      <c r="A24" s="86"/>
      <c r="B24" s="49"/>
      <c r="C24" s="49"/>
      <c r="D24" s="43"/>
      <c r="E24" s="43"/>
      <c r="F24" s="52"/>
      <c r="G24" s="52"/>
      <c r="H24" s="53"/>
      <c r="I24" s="52"/>
      <c r="J24" s="52"/>
      <c r="K24" s="52"/>
      <c r="L24" s="52"/>
      <c r="M24" s="52"/>
      <c r="N24" s="52"/>
      <c r="O24" s="52"/>
      <c r="P24" s="43"/>
      <c r="Q24" s="52"/>
      <c r="R24" s="43"/>
      <c r="S24" s="52"/>
      <c r="T24" s="43"/>
      <c r="U24" s="52"/>
      <c r="V24" s="43"/>
      <c r="W24" s="52"/>
      <c r="X24" s="43"/>
      <c r="Y24" s="52"/>
    </row>
    <row r="25" spans="1:25" x14ac:dyDescent="0.3">
      <c r="A25" s="98"/>
      <c r="B25" s="49"/>
      <c r="C25" s="49"/>
      <c r="D25" s="39"/>
      <c r="E25" s="39"/>
      <c r="F25" s="39"/>
      <c r="G25" s="39"/>
      <c r="H25" s="39"/>
      <c r="I25" s="39"/>
      <c r="J25" s="50"/>
      <c r="K25" s="39"/>
      <c r="L25" s="39"/>
      <c r="M25" s="39"/>
      <c r="N25" s="43"/>
      <c r="O25" s="39"/>
      <c r="P25" s="43"/>
      <c r="Q25" s="39"/>
      <c r="R25" s="43"/>
      <c r="S25" s="39"/>
      <c r="T25" s="43"/>
      <c r="U25" s="39"/>
      <c r="V25" s="43"/>
      <c r="W25" s="39"/>
      <c r="X25" s="43"/>
      <c r="Y25" s="43"/>
    </row>
    <row r="26" spans="1:25" x14ac:dyDescent="0.3">
      <c r="A26" s="85"/>
      <c r="B26" s="49"/>
      <c r="C26" s="49"/>
      <c r="D26" s="43"/>
      <c r="E26" s="42"/>
      <c r="F26" s="42"/>
      <c r="G26" s="42"/>
      <c r="H26" s="42"/>
      <c r="I26" s="42"/>
      <c r="J26" s="51"/>
      <c r="K26" s="42"/>
      <c r="L26" s="42"/>
      <c r="M26" s="42"/>
      <c r="N26" s="42"/>
      <c r="O26" s="43"/>
      <c r="P26" s="42"/>
      <c r="Q26" s="43"/>
      <c r="R26" s="42"/>
      <c r="S26" s="43"/>
      <c r="T26" s="42"/>
      <c r="U26" s="43"/>
      <c r="V26" s="42"/>
      <c r="W26" s="43"/>
      <c r="X26" s="42"/>
      <c r="Y26" s="44"/>
    </row>
    <row r="27" spans="1:25" x14ac:dyDescent="0.3">
      <c r="A27" s="86"/>
      <c r="B27" s="49"/>
      <c r="C27" s="49"/>
      <c r="D27" s="43"/>
      <c r="E27" s="43"/>
      <c r="F27" s="52"/>
      <c r="G27" s="52"/>
      <c r="H27" s="52"/>
      <c r="I27" s="52"/>
      <c r="J27" s="53"/>
      <c r="K27" s="52"/>
      <c r="L27" s="52"/>
      <c r="M27" s="52"/>
      <c r="N27" s="52"/>
      <c r="O27" s="52"/>
      <c r="P27" s="43"/>
      <c r="Q27" s="52"/>
      <c r="R27" s="43"/>
      <c r="S27" s="52"/>
      <c r="T27" s="43"/>
      <c r="U27" s="52"/>
      <c r="V27" s="43"/>
      <c r="W27" s="52"/>
      <c r="X27" s="43"/>
      <c r="Y27" s="52"/>
    </row>
    <row r="28" spans="1:25" x14ac:dyDescent="0.3">
      <c r="A28" s="98"/>
      <c r="B28" s="49"/>
      <c r="C28" s="49"/>
      <c r="D28" s="39"/>
      <c r="E28" s="39"/>
      <c r="F28" s="39"/>
      <c r="G28" s="39"/>
      <c r="H28" s="50"/>
      <c r="I28" s="39"/>
      <c r="J28" s="39"/>
      <c r="K28" s="39"/>
      <c r="L28" s="39"/>
      <c r="M28" s="39"/>
      <c r="N28" s="43"/>
      <c r="O28" s="39"/>
      <c r="P28" s="43"/>
      <c r="Q28" s="39"/>
      <c r="R28" s="43"/>
      <c r="S28" s="39"/>
      <c r="T28" s="43"/>
      <c r="U28" s="39"/>
      <c r="V28" s="43"/>
      <c r="W28" s="39"/>
      <c r="X28" s="43"/>
      <c r="Y28" s="43"/>
    </row>
    <row r="29" spans="1:25" x14ac:dyDescent="0.3">
      <c r="A29" s="85"/>
      <c r="B29" s="49"/>
      <c r="C29" s="49"/>
      <c r="D29" s="43"/>
      <c r="E29" s="42"/>
      <c r="F29" s="42"/>
      <c r="G29" s="42"/>
      <c r="H29" s="51"/>
      <c r="I29" s="42"/>
      <c r="J29" s="42"/>
      <c r="K29" s="42"/>
      <c r="L29" s="42"/>
      <c r="M29" s="42"/>
      <c r="N29" s="42"/>
      <c r="O29" s="43"/>
      <c r="P29" s="42"/>
      <c r="Q29" s="43"/>
      <c r="R29" s="42"/>
      <c r="S29" s="43"/>
      <c r="T29" s="42"/>
      <c r="U29" s="43"/>
      <c r="V29" s="42"/>
      <c r="W29" s="43"/>
      <c r="X29" s="42"/>
      <c r="Y29" s="44"/>
    </row>
    <row r="30" spans="1:25" x14ac:dyDescent="0.3">
      <c r="A30" s="86"/>
      <c r="B30" s="49"/>
      <c r="C30" s="49"/>
      <c r="D30" s="43"/>
      <c r="E30" s="43"/>
      <c r="F30" s="52"/>
      <c r="G30" s="52"/>
      <c r="H30" s="53"/>
      <c r="I30" s="52"/>
      <c r="J30" s="52"/>
      <c r="K30" s="52"/>
      <c r="L30" s="52"/>
      <c r="M30" s="52"/>
      <c r="N30" s="52"/>
      <c r="O30" s="52"/>
      <c r="P30" s="43"/>
      <c r="Q30" s="52"/>
      <c r="R30" s="43"/>
      <c r="S30" s="52"/>
      <c r="T30" s="43"/>
      <c r="U30" s="52"/>
      <c r="V30" s="43"/>
      <c r="W30" s="52"/>
      <c r="X30" s="43"/>
      <c r="Y30" s="52"/>
    </row>
    <row r="31" spans="1:25" x14ac:dyDescent="0.3">
      <c r="A31" s="98"/>
      <c r="B31" s="49"/>
      <c r="C31" s="49"/>
      <c r="D31" s="39"/>
      <c r="E31" s="39"/>
      <c r="F31" s="39"/>
      <c r="G31" s="39"/>
      <c r="H31" s="50"/>
      <c r="I31" s="39"/>
      <c r="J31" s="39"/>
      <c r="K31" s="39"/>
      <c r="L31" s="39"/>
      <c r="M31" s="39"/>
      <c r="N31" s="43"/>
      <c r="O31" s="39"/>
      <c r="P31" s="43"/>
      <c r="Q31" s="39"/>
      <c r="R31" s="43"/>
      <c r="S31" s="39"/>
      <c r="T31" s="43"/>
      <c r="U31" s="39"/>
      <c r="V31" s="43"/>
      <c r="W31" s="39"/>
      <c r="X31" s="43"/>
      <c r="Y31" s="43"/>
    </row>
    <row r="32" spans="1:25" x14ac:dyDescent="0.3">
      <c r="A32" s="85"/>
      <c r="B32" s="49"/>
      <c r="C32" s="49"/>
      <c r="D32" s="43"/>
      <c r="E32" s="42"/>
      <c r="F32" s="42"/>
      <c r="G32" s="42"/>
      <c r="H32" s="42"/>
      <c r="I32" s="51"/>
      <c r="J32" s="42"/>
      <c r="K32" s="42"/>
      <c r="L32" s="42"/>
      <c r="M32" s="42"/>
      <c r="N32" s="42"/>
      <c r="O32" s="43"/>
      <c r="P32" s="42"/>
      <c r="Q32" s="43"/>
      <c r="R32" s="42"/>
      <c r="S32" s="43"/>
      <c r="T32" s="42"/>
      <c r="U32" s="43"/>
      <c r="V32" s="42"/>
      <c r="W32" s="43"/>
      <c r="X32" s="42"/>
      <c r="Y32" s="44"/>
    </row>
    <row r="33" spans="1:25" x14ac:dyDescent="0.3">
      <c r="A33" s="86"/>
      <c r="B33" s="49"/>
      <c r="C33" s="49"/>
      <c r="D33" s="43"/>
      <c r="E33" s="43"/>
      <c r="F33" s="52"/>
      <c r="G33" s="52"/>
      <c r="H33" s="52"/>
      <c r="I33" s="52"/>
      <c r="J33" s="53"/>
      <c r="K33" s="52"/>
      <c r="L33" s="52"/>
      <c r="M33" s="52"/>
      <c r="N33" s="52"/>
      <c r="O33" s="52"/>
      <c r="P33" s="43"/>
      <c r="Q33" s="52"/>
      <c r="R33" s="43"/>
      <c r="S33" s="52"/>
      <c r="T33" s="43"/>
      <c r="U33" s="52"/>
      <c r="V33" s="43"/>
      <c r="W33" s="52"/>
      <c r="X33" s="43"/>
      <c r="Y33" s="52"/>
    </row>
    <row r="34" spans="1:25" x14ac:dyDescent="0.3">
      <c r="A34" s="98"/>
      <c r="B34" s="49"/>
      <c r="C34" s="49"/>
      <c r="D34" s="39"/>
      <c r="E34" s="39"/>
      <c r="F34" s="39"/>
      <c r="G34" s="50"/>
      <c r="H34" s="39"/>
      <c r="I34" s="39"/>
      <c r="J34" s="39"/>
      <c r="K34" s="39"/>
      <c r="L34" s="39"/>
      <c r="M34" s="39"/>
      <c r="N34" s="43"/>
      <c r="O34" s="39"/>
      <c r="P34" s="43"/>
      <c r="Q34" s="39"/>
      <c r="R34" s="43"/>
      <c r="S34" s="39"/>
      <c r="T34" s="43"/>
      <c r="U34" s="39"/>
      <c r="V34" s="43"/>
      <c r="W34" s="39"/>
      <c r="X34" s="43"/>
      <c r="Y34" s="43"/>
    </row>
    <row r="35" spans="1:25" x14ac:dyDescent="0.3">
      <c r="A35" s="85"/>
      <c r="B35" s="49"/>
      <c r="C35" s="49"/>
      <c r="D35" s="43"/>
      <c r="E35" s="42"/>
      <c r="F35" s="42"/>
      <c r="G35" s="42"/>
      <c r="H35" s="51"/>
      <c r="I35" s="42"/>
      <c r="J35" s="42"/>
      <c r="K35" s="42"/>
      <c r="L35" s="42"/>
      <c r="M35" s="42"/>
      <c r="N35" s="42"/>
      <c r="O35" s="43"/>
      <c r="P35" s="42"/>
      <c r="Q35" s="43"/>
      <c r="R35" s="42"/>
      <c r="S35" s="43"/>
      <c r="T35" s="42"/>
      <c r="U35" s="43"/>
      <c r="V35" s="42"/>
      <c r="W35" s="43"/>
      <c r="X35" s="42"/>
      <c r="Y35" s="44"/>
    </row>
    <row r="36" spans="1:25" x14ac:dyDescent="0.3">
      <c r="A36" s="86"/>
      <c r="B36" s="49"/>
      <c r="C36" s="49"/>
      <c r="D36" s="43"/>
      <c r="E36" s="43"/>
      <c r="F36" s="52"/>
      <c r="G36" s="52"/>
      <c r="H36" s="52"/>
      <c r="I36" s="53"/>
      <c r="J36" s="52"/>
      <c r="K36" s="52"/>
      <c r="L36" s="52"/>
      <c r="M36" s="52"/>
      <c r="N36" s="52"/>
      <c r="O36" s="52"/>
      <c r="P36" s="43"/>
      <c r="Q36" s="52"/>
      <c r="R36" s="43"/>
      <c r="S36" s="52"/>
      <c r="T36" s="43"/>
      <c r="U36" s="52"/>
      <c r="V36" s="43"/>
      <c r="W36" s="52"/>
      <c r="X36" s="43"/>
      <c r="Y36" s="52"/>
    </row>
  </sheetData>
  <mergeCells count="14">
    <mergeCell ref="A31:A33"/>
    <mergeCell ref="A34:A36"/>
    <mergeCell ref="A13:A15"/>
    <mergeCell ref="A16:A18"/>
    <mergeCell ref="A19:A21"/>
    <mergeCell ref="A22:A24"/>
    <mergeCell ref="A25:A27"/>
    <mergeCell ref="A28:A30"/>
    <mergeCell ref="A10:A12"/>
    <mergeCell ref="A2:A4"/>
    <mergeCell ref="B2:B4"/>
    <mergeCell ref="C2:C4"/>
    <mergeCell ref="D2:Y2"/>
    <mergeCell ref="A7:A9"/>
  </mergeCells>
  <conditionalFormatting sqref="B2">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A6F75-9AA7-4261-9029-4EE8B7FEBF3B}">
  <sheetPr>
    <pageSetUpPr fitToPage="1"/>
  </sheetPr>
  <dimension ref="A1:AH15"/>
  <sheetViews>
    <sheetView tabSelected="1" topLeftCell="A11" zoomScaleNormal="100" workbookViewId="0">
      <selection activeCell="L22" sqref="L22"/>
    </sheetView>
  </sheetViews>
  <sheetFormatPr defaultColWidth="8.88671875" defaultRowHeight="10.199999999999999" x14ac:dyDescent="0.2"/>
  <cols>
    <col min="1" max="1" width="24.44140625" style="76" customWidth="1"/>
    <col min="2" max="2" width="23.44140625" style="76" bestFit="1" customWidth="1"/>
    <col min="3" max="3" width="5" style="76" bestFit="1" customWidth="1"/>
    <col min="4" max="4" width="5.5546875" style="76" customWidth="1"/>
    <col min="5" max="7" width="7.109375" style="78" customWidth="1"/>
    <col min="8" max="18" width="6.6640625" style="78" customWidth="1"/>
    <col min="19" max="19" width="6.44140625" style="78" customWidth="1"/>
    <col min="20" max="16384" width="8.88671875" style="76"/>
  </cols>
  <sheetData>
    <row r="1" spans="1:34" x14ac:dyDescent="0.2">
      <c r="A1" s="100" t="s">
        <v>157</v>
      </c>
      <c r="B1" s="101"/>
      <c r="C1" s="101"/>
      <c r="D1" s="101"/>
      <c r="E1" s="101"/>
      <c r="F1" s="101"/>
      <c r="G1" s="101"/>
      <c r="H1" s="101"/>
      <c r="I1" s="101"/>
      <c r="J1" s="101"/>
      <c r="K1" s="101"/>
      <c r="L1" s="101"/>
      <c r="M1" s="101"/>
      <c r="N1" s="101"/>
      <c r="O1" s="101"/>
      <c r="P1" s="101"/>
      <c r="Q1" s="101"/>
      <c r="R1" s="101"/>
      <c r="S1" s="80"/>
    </row>
    <row r="2" spans="1:34" ht="14.4" customHeight="1" x14ac:dyDescent="0.2">
      <c r="A2" s="102" t="s">
        <v>156</v>
      </c>
      <c r="B2" s="102" t="s">
        <v>1</v>
      </c>
      <c r="C2" s="103" t="s">
        <v>76</v>
      </c>
      <c r="D2" s="104"/>
      <c r="E2" s="104"/>
      <c r="F2" s="104"/>
      <c r="G2" s="104"/>
      <c r="H2" s="104"/>
      <c r="I2" s="104"/>
      <c r="J2" s="104"/>
      <c r="K2" s="104"/>
      <c r="L2" s="104"/>
      <c r="M2" s="104"/>
      <c r="N2" s="104"/>
      <c r="O2" s="104"/>
      <c r="P2" s="104"/>
      <c r="Q2" s="104"/>
      <c r="R2" s="104"/>
      <c r="S2" s="99" t="s">
        <v>159</v>
      </c>
      <c r="T2" s="99" t="s">
        <v>160</v>
      </c>
      <c r="U2" s="99" t="s">
        <v>161</v>
      </c>
      <c r="V2" s="99" t="s">
        <v>162</v>
      </c>
      <c r="W2" s="99" t="s">
        <v>163</v>
      </c>
      <c r="X2" s="99" t="s">
        <v>164</v>
      </c>
      <c r="Y2" s="99" t="s">
        <v>165</v>
      </c>
      <c r="Z2" s="99" t="s">
        <v>166</v>
      </c>
      <c r="AA2" s="99" t="s">
        <v>167</v>
      </c>
      <c r="AB2" s="99" t="s">
        <v>7</v>
      </c>
      <c r="AC2" s="99" t="s">
        <v>168</v>
      </c>
      <c r="AD2" s="99" t="s">
        <v>7</v>
      </c>
      <c r="AE2" s="99" t="s">
        <v>169</v>
      </c>
      <c r="AF2" s="99" t="s">
        <v>7</v>
      </c>
      <c r="AG2" s="99" t="s">
        <v>170</v>
      </c>
      <c r="AH2" s="99" t="s">
        <v>7</v>
      </c>
    </row>
    <row r="3" spans="1:34" ht="13.95" customHeight="1" thickBot="1" x14ac:dyDescent="0.25">
      <c r="A3" s="102"/>
      <c r="B3" s="102"/>
      <c r="C3" s="56">
        <v>0</v>
      </c>
      <c r="D3" s="77">
        <v>30</v>
      </c>
      <c r="E3" s="77">
        <v>60</v>
      </c>
      <c r="F3" s="77">
        <v>90</v>
      </c>
      <c r="G3" s="77">
        <v>120</v>
      </c>
      <c r="H3" s="77">
        <v>150</v>
      </c>
      <c r="I3" s="77">
        <v>180</v>
      </c>
      <c r="J3" s="77">
        <v>210</v>
      </c>
      <c r="K3" s="77">
        <v>240</v>
      </c>
      <c r="L3" s="77">
        <v>270</v>
      </c>
      <c r="M3" s="77">
        <v>300</v>
      </c>
      <c r="N3" s="77">
        <v>360</v>
      </c>
      <c r="O3" s="77">
        <v>420</v>
      </c>
      <c r="P3" s="77">
        <v>480</v>
      </c>
      <c r="Q3" s="77">
        <v>540</v>
      </c>
      <c r="R3" s="77">
        <v>600</v>
      </c>
      <c r="S3" s="99"/>
      <c r="T3" s="99"/>
      <c r="U3" s="99"/>
      <c r="V3" s="99"/>
      <c r="W3" s="99"/>
      <c r="X3" s="99"/>
      <c r="Y3" s="99"/>
      <c r="Z3" s="99"/>
      <c r="AA3" s="99"/>
      <c r="AB3" s="99"/>
      <c r="AC3" s="99"/>
      <c r="AD3" s="99"/>
      <c r="AE3" s="99"/>
      <c r="AF3" s="99"/>
      <c r="AG3" s="99"/>
      <c r="AH3" s="99"/>
    </row>
    <row r="4" spans="1:34" ht="10.199999999999999" customHeight="1" x14ac:dyDescent="0.2">
      <c r="A4" s="105" t="s">
        <v>158</v>
      </c>
      <c r="B4" s="79" t="s">
        <v>59</v>
      </c>
      <c r="C4" s="79">
        <v>980</v>
      </c>
      <c r="D4" s="79">
        <v>920</v>
      </c>
      <c r="E4" s="79">
        <v>800</v>
      </c>
      <c r="F4" s="79">
        <v>730</v>
      </c>
      <c r="G4" s="79">
        <v>700</v>
      </c>
      <c r="H4" s="79">
        <v>550</v>
      </c>
      <c r="I4" s="79">
        <v>450</v>
      </c>
      <c r="J4" s="79">
        <v>370</v>
      </c>
      <c r="K4" s="79">
        <v>360</v>
      </c>
      <c r="L4" s="79">
        <v>350</v>
      </c>
      <c r="M4" s="79">
        <v>345</v>
      </c>
      <c r="N4" s="79">
        <v>320</v>
      </c>
      <c r="O4" s="79">
        <v>290</v>
      </c>
      <c r="P4" s="79">
        <v>275</v>
      </c>
      <c r="Q4" s="79">
        <v>260</v>
      </c>
      <c r="R4" s="79">
        <v>250</v>
      </c>
      <c r="S4" s="81"/>
      <c r="T4" s="81"/>
      <c r="U4" s="81"/>
      <c r="V4" s="81"/>
      <c r="W4" s="81"/>
      <c r="X4" s="81"/>
      <c r="Y4" s="81"/>
      <c r="Z4" s="81"/>
      <c r="AA4" s="82"/>
      <c r="AB4" s="83"/>
      <c r="AC4" s="82"/>
      <c r="AD4" s="83"/>
      <c r="AE4" s="82"/>
      <c r="AF4" s="83"/>
      <c r="AG4" s="82"/>
      <c r="AH4" s="83"/>
    </row>
    <row r="5" spans="1:34" ht="15" customHeight="1" x14ac:dyDescent="0.2">
      <c r="A5" s="106"/>
      <c r="B5" s="79" t="s">
        <v>171</v>
      </c>
      <c r="C5" s="79">
        <v>980</v>
      </c>
      <c r="D5" s="79">
        <v>900</v>
      </c>
      <c r="E5" s="79">
        <v>800</v>
      </c>
      <c r="F5" s="79">
        <v>650</v>
      </c>
      <c r="G5" s="79">
        <v>550</v>
      </c>
      <c r="H5" s="79">
        <v>425</v>
      </c>
      <c r="I5" s="79">
        <v>360</v>
      </c>
      <c r="J5" s="79">
        <v>365</v>
      </c>
      <c r="K5" s="79">
        <v>360</v>
      </c>
      <c r="L5" s="79">
        <v>355</v>
      </c>
      <c r="M5" s="79">
        <v>345</v>
      </c>
      <c r="N5" s="79">
        <v>330</v>
      </c>
      <c r="O5" s="79">
        <v>310</v>
      </c>
      <c r="P5" s="79">
        <v>290</v>
      </c>
      <c r="Q5" s="79">
        <v>275</v>
      </c>
      <c r="R5" s="79">
        <v>265</v>
      </c>
      <c r="S5" s="81"/>
      <c r="T5" s="81"/>
      <c r="U5" s="81"/>
      <c r="V5" s="81"/>
      <c r="W5" s="81"/>
      <c r="X5" s="81"/>
      <c r="Y5" s="81"/>
      <c r="Z5" s="81"/>
      <c r="AA5" s="82"/>
      <c r="AB5" s="83"/>
      <c r="AC5" s="82"/>
      <c r="AD5" s="83"/>
      <c r="AE5" s="82"/>
      <c r="AF5" s="83"/>
      <c r="AG5" s="82"/>
      <c r="AH5" s="83"/>
    </row>
    <row r="6" spans="1:34" ht="15.75" customHeight="1" x14ac:dyDescent="0.2">
      <c r="A6" s="106"/>
      <c r="B6" s="79" t="s">
        <v>130</v>
      </c>
      <c r="C6" s="79">
        <v>960</v>
      </c>
      <c r="D6" s="79">
        <v>900</v>
      </c>
      <c r="E6" s="79">
        <v>750</v>
      </c>
      <c r="F6" s="79">
        <v>650</v>
      </c>
      <c r="G6" s="79">
        <v>500</v>
      </c>
      <c r="H6" s="79">
        <v>450</v>
      </c>
      <c r="I6" s="79">
        <v>390</v>
      </c>
      <c r="J6" s="79">
        <v>380</v>
      </c>
      <c r="K6" s="79">
        <v>375</v>
      </c>
      <c r="L6" s="79">
        <v>365</v>
      </c>
      <c r="M6" s="79">
        <v>360</v>
      </c>
      <c r="N6" s="79">
        <v>335</v>
      </c>
      <c r="O6" s="79">
        <v>310</v>
      </c>
      <c r="P6" s="79">
        <v>295</v>
      </c>
      <c r="Q6" s="79">
        <v>280</v>
      </c>
      <c r="R6" s="79">
        <v>270</v>
      </c>
      <c r="S6" s="81"/>
      <c r="T6" s="81"/>
      <c r="U6" s="81"/>
      <c r="V6" s="81"/>
      <c r="W6" s="81"/>
      <c r="X6" s="81"/>
      <c r="Y6" s="81"/>
      <c r="Z6" s="81"/>
      <c r="AA6" s="82"/>
      <c r="AB6" s="83"/>
      <c r="AC6" s="82"/>
      <c r="AD6" s="83"/>
      <c r="AE6" s="82"/>
      <c r="AF6" s="83"/>
      <c r="AG6" s="82"/>
      <c r="AH6" s="83"/>
    </row>
    <row r="7" spans="1:34" ht="12.6" customHeight="1" x14ac:dyDescent="0.2">
      <c r="A7" s="106"/>
      <c r="B7" s="79" t="s">
        <v>182</v>
      </c>
      <c r="C7" s="79">
        <v>960</v>
      </c>
      <c r="D7" s="79">
        <v>850</v>
      </c>
      <c r="E7" s="79">
        <v>750</v>
      </c>
      <c r="F7" s="79">
        <v>600</v>
      </c>
      <c r="G7" s="79">
        <v>480</v>
      </c>
      <c r="H7" s="79">
        <v>420</v>
      </c>
      <c r="I7" s="79">
        <v>400</v>
      </c>
      <c r="J7" s="79">
        <v>385</v>
      </c>
      <c r="K7" s="79">
        <v>370</v>
      </c>
      <c r="L7" s="79">
        <v>355</v>
      </c>
      <c r="M7" s="79">
        <v>340</v>
      </c>
      <c r="N7" s="79">
        <v>320</v>
      </c>
      <c r="O7" s="79">
        <v>300</v>
      </c>
      <c r="P7" s="79">
        <v>285</v>
      </c>
      <c r="Q7" s="79">
        <v>275</v>
      </c>
      <c r="R7" s="79">
        <v>265</v>
      </c>
      <c r="S7" s="81"/>
      <c r="T7" s="81"/>
      <c r="U7" s="81"/>
      <c r="V7" s="81"/>
      <c r="W7" s="81"/>
      <c r="X7" s="81"/>
      <c r="Y7" s="81"/>
      <c r="Z7" s="81"/>
      <c r="AA7" s="82"/>
      <c r="AB7" s="83"/>
      <c r="AC7" s="82"/>
      <c r="AD7" s="83"/>
      <c r="AE7" s="82"/>
      <c r="AF7" s="83"/>
      <c r="AG7" s="82"/>
      <c r="AH7" s="83"/>
    </row>
    <row r="8" spans="1:34" ht="15" customHeight="1" x14ac:dyDescent="0.2">
      <c r="A8" s="106"/>
      <c r="B8" s="79" t="s">
        <v>134</v>
      </c>
      <c r="C8" s="79">
        <v>965</v>
      </c>
      <c r="D8" s="79">
        <v>880</v>
      </c>
      <c r="E8" s="79">
        <v>720</v>
      </c>
      <c r="F8" s="79">
        <v>630</v>
      </c>
      <c r="G8" s="79">
        <v>520</v>
      </c>
      <c r="H8" s="79">
        <v>440</v>
      </c>
      <c r="I8" s="79">
        <v>420</v>
      </c>
      <c r="J8" s="79">
        <v>400</v>
      </c>
      <c r="K8" s="79">
        <v>380</v>
      </c>
      <c r="L8" s="79">
        <v>365</v>
      </c>
      <c r="M8" s="79">
        <v>350</v>
      </c>
      <c r="N8" s="79">
        <v>330</v>
      </c>
      <c r="O8" s="79">
        <v>310</v>
      </c>
      <c r="P8" s="79">
        <v>290</v>
      </c>
      <c r="Q8" s="79">
        <v>280</v>
      </c>
      <c r="R8" s="79">
        <v>270</v>
      </c>
      <c r="S8" s="81"/>
      <c r="T8" s="81"/>
      <c r="U8" s="81"/>
      <c r="V8" s="81"/>
      <c r="W8" s="81"/>
      <c r="X8" s="81"/>
      <c r="Y8" s="81"/>
      <c r="Z8" s="81"/>
      <c r="AA8" s="82"/>
      <c r="AB8" s="83"/>
      <c r="AC8" s="82"/>
      <c r="AD8" s="83"/>
      <c r="AE8" s="82"/>
      <c r="AF8" s="83"/>
      <c r="AG8" s="82"/>
      <c r="AH8" s="83"/>
    </row>
    <row r="9" spans="1:34" ht="15" customHeight="1" x14ac:dyDescent="0.2">
      <c r="A9" s="106"/>
      <c r="B9" s="79" t="s">
        <v>183</v>
      </c>
      <c r="C9" s="79">
        <v>970</v>
      </c>
      <c r="D9" s="79">
        <v>900</v>
      </c>
      <c r="E9" s="79">
        <v>820</v>
      </c>
      <c r="F9" s="79">
        <v>710</v>
      </c>
      <c r="G9" s="79">
        <v>600</v>
      </c>
      <c r="H9" s="79">
        <v>500</v>
      </c>
      <c r="I9" s="79">
        <v>410</v>
      </c>
      <c r="J9" s="79">
        <v>385</v>
      </c>
      <c r="K9" s="79">
        <v>380</v>
      </c>
      <c r="L9" s="79">
        <v>370</v>
      </c>
      <c r="M9" s="79">
        <v>360</v>
      </c>
      <c r="N9" s="79">
        <v>340</v>
      </c>
      <c r="O9" s="79">
        <v>320</v>
      </c>
      <c r="P9" s="79">
        <v>300</v>
      </c>
      <c r="Q9" s="79">
        <v>285</v>
      </c>
      <c r="R9" s="79">
        <v>270</v>
      </c>
      <c r="S9" s="81"/>
      <c r="T9" s="81"/>
      <c r="U9" s="81"/>
      <c r="V9" s="81"/>
      <c r="W9" s="81"/>
      <c r="X9" s="81"/>
      <c r="Y9" s="81"/>
      <c r="Z9" s="81"/>
      <c r="AA9" s="82"/>
      <c r="AB9" s="83"/>
      <c r="AC9" s="82"/>
      <c r="AD9" s="83"/>
      <c r="AE9" s="82"/>
      <c r="AF9" s="83"/>
      <c r="AG9" s="82"/>
      <c r="AH9" s="83"/>
    </row>
    <row r="10" spans="1:34" ht="15.75" customHeight="1" thickBot="1" x14ac:dyDescent="0.25">
      <c r="A10" s="107"/>
      <c r="B10" s="79" t="s">
        <v>135</v>
      </c>
      <c r="C10" s="79">
        <v>955</v>
      </c>
      <c r="D10" s="79">
        <v>900</v>
      </c>
      <c r="E10" s="79">
        <v>800</v>
      </c>
      <c r="F10" s="79">
        <v>700</v>
      </c>
      <c r="G10" s="79">
        <v>600</v>
      </c>
      <c r="H10" s="79">
        <v>510</v>
      </c>
      <c r="I10" s="79">
        <v>400</v>
      </c>
      <c r="J10" s="79">
        <v>390</v>
      </c>
      <c r="K10" s="79">
        <v>380</v>
      </c>
      <c r="L10" s="79">
        <v>370</v>
      </c>
      <c r="M10" s="79">
        <v>360</v>
      </c>
      <c r="N10" s="79">
        <v>340</v>
      </c>
      <c r="O10" s="79">
        <v>320</v>
      </c>
      <c r="P10" s="79">
        <v>300</v>
      </c>
      <c r="Q10" s="79">
        <v>285</v>
      </c>
      <c r="R10" s="79">
        <v>270</v>
      </c>
      <c r="S10" s="81"/>
      <c r="T10" s="81"/>
      <c r="U10" s="81"/>
      <c r="V10" s="81"/>
      <c r="W10" s="81"/>
      <c r="X10" s="81"/>
      <c r="Y10" s="81"/>
      <c r="Z10" s="81"/>
      <c r="AA10" s="82"/>
      <c r="AB10" s="83"/>
      <c r="AC10" s="82"/>
      <c r="AD10" s="83"/>
      <c r="AE10" s="82"/>
      <c r="AF10" s="83"/>
      <c r="AG10" s="82"/>
      <c r="AH10" s="83"/>
    </row>
    <row r="11" spans="1:34" ht="12" customHeight="1" thickTop="1" x14ac:dyDescent="0.2"/>
    <row r="12" spans="1:34" ht="12" customHeight="1" x14ac:dyDescent="0.2"/>
    <row r="13" spans="1:34" ht="12" customHeight="1" x14ac:dyDescent="0.2"/>
    <row r="14" spans="1:34" ht="12" customHeight="1" x14ac:dyDescent="0.2"/>
    <row r="15" spans="1:34" ht="12" customHeight="1" x14ac:dyDescent="0.2"/>
  </sheetData>
  <mergeCells count="21">
    <mergeCell ref="AE2:AE3"/>
    <mergeCell ref="AF2:AF3"/>
    <mergeCell ref="AG2:AG3"/>
    <mergeCell ref="AH2:AH3"/>
    <mergeCell ref="A4:A10"/>
    <mergeCell ref="Y2:Y3"/>
    <mergeCell ref="Z2:Z3"/>
    <mergeCell ref="AA2:AA3"/>
    <mergeCell ref="AB2:AB3"/>
    <mergeCell ref="AC2:AC3"/>
    <mergeCell ref="AD2:AD3"/>
    <mergeCell ref="S2:S3"/>
    <mergeCell ref="T2:T3"/>
    <mergeCell ref="U2:U3"/>
    <mergeCell ref="V2:V3"/>
    <mergeCell ref="W2:W3"/>
    <mergeCell ref="X2:X3"/>
    <mergeCell ref="A1:R1"/>
    <mergeCell ref="A2:A3"/>
    <mergeCell ref="B2:B3"/>
    <mergeCell ref="C2:R2"/>
  </mergeCells>
  <conditionalFormatting sqref="B2">
    <cfRule type="colorScale" priority="5">
      <colorScale>
        <cfvo type="min"/>
        <cfvo type="percentile" val="50"/>
        <cfvo type="max"/>
        <color rgb="FF5A8AC6"/>
        <color rgb="FFFCFCFF"/>
        <color rgb="FFF8696B"/>
      </colorScale>
    </cfRule>
  </conditionalFormatting>
  <conditionalFormatting sqref="AH2">
    <cfRule type="colorScale" priority="4">
      <colorScale>
        <cfvo type="min"/>
        <cfvo type="percentile" val="50"/>
        <cfvo type="max"/>
        <color rgb="FF5A8AC6"/>
        <color rgb="FFFCFCFF"/>
        <color rgb="FFF8696B"/>
      </colorScale>
    </cfRule>
  </conditionalFormatting>
  <conditionalFormatting sqref="AF2">
    <cfRule type="colorScale" priority="3">
      <colorScale>
        <cfvo type="min"/>
        <cfvo type="percentile" val="50"/>
        <cfvo type="max"/>
        <color rgb="FF5A8AC6"/>
        <color rgb="FFFCFCFF"/>
        <color rgb="FFF8696B"/>
      </colorScale>
    </cfRule>
  </conditionalFormatting>
  <conditionalFormatting sqref="AD2">
    <cfRule type="colorScale" priority="2">
      <colorScale>
        <cfvo type="min"/>
        <cfvo type="percentile" val="50"/>
        <cfvo type="max"/>
        <color rgb="FF5A8AC6"/>
        <color rgb="FFFCFCFF"/>
        <color rgb="FFF8696B"/>
      </colorScale>
    </cfRule>
  </conditionalFormatting>
  <conditionalFormatting sqref="AB2">
    <cfRule type="colorScale" priority="1">
      <colorScale>
        <cfvo type="min"/>
        <cfvo type="percentile" val="50"/>
        <cfvo type="max"/>
        <color rgb="FF5A8AC6"/>
        <color rgb="FFFCFCFF"/>
        <color rgb="FFF8696B"/>
      </colorScale>
    </cfRule>
  </conditionalFormatting>
  <pageMargins left="0.25" right="0.25" top="0.75" bottom="0.75" header="0.3" footer="0.3"/>
  <pageSetup orientation="landscape" horizontalDpi="90" verticalDpi="9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7F83F-53CF-4291-B62C-8E9E0CE4123C}">
  <dimension ref="A1:P123"/>
  <sheetViews>
    <sheetView zoomScale="120" zoomScaleNormal="120" workbookViewId="0">
      <pane ySplit="3" topLeftCell="A100" activePane="bottomLeft" state="frozen"/>
      <selection pane="bottomLeft" activeCell="D81" sqref="A81:XFD94"/>
    </sheetView>
  </sheetViews>
  <sheetFormatPr defaultRowHeight="14.4" x14ac:dyDescent="0.3"/>
  <cols>
    <col min="3" max="3" width="8.88671875" customWidth="1"/>
    <col min="9" max="9" width="24.44140625" customWidth="1"/>
    <col min="11" max="11" width="8.88671875" style="60"/>
    <col min="13" max="15" width="8.88671875" customWidth="1"/>
    <col min="16" max="16" width="29.6640625" customWidth="1"/>
  </cols>
  <sheetData>
    <row r="1" spans="1:16" ht="14.4" customHeight="1" x14ac:dyDescent="0.3">
      <c r="A1" s="122" t="s">
        <v>42</v>
      </c>
      <c r="B1" s="122"/>
      <c r="C1" s="122"/>
      <c r="D1" s="122"/>
      <c r="E1" s="122"/>
      <c r="F1" s="122"/>
    </row>
    <row r="2" spans="1:16" x14ac:dyDescent="0.3">
      <c r="A2" s="102" t="s">
        <v>46</v>
      </c>
      <c r="B2" s="102" t="s">
        <v>0</v>
      </c>
      <c r="C2" s="118" t="s">
        <v>43</v>
      </c>
      <c r="D2" s="102" t="s">
        <v>1</v>
      </c>
      <c r="E2" s="102" t="s">
        <v>2</v>
      </c>
      <c r="F2" s="99" t="s">
        <v>3</v>
      </c>
      <c r="G2" s="99" t="s">
        <v>4</v>
      </c>
      <c r="H2" s="99" t="s">
        <v>3</v>
      </c>
      <c r="I2" s="102" t="s">
        <v>5</v>
      </c>
      <c r="J2" s="99" t="s">
        <v>6</v>
      </c>
      <c r="K2" s="120" t="s">
        <v>116</v>
      </c>
      <c r="L2" s="99" t="s">
        <v>7</v>
      </c>
      <c r="M2" s="99" t="s">
        <v>8</v>
      </c>
      <c r="N2" s="99" t="s">
        <v>9</v>
      </c>
      <c r="O2" s="99" t="s">
        <v>10</v>
      </c>
      <c r="P2" s="99" t="s">
        <v>11</v>
      </c>
    </row>
    <row r="3" spans="1:16" x14ac:dyDescent="0.3">
      <c r="A3" s="102"/>
      <c r="B3" s="102"/>
      <c r="C3" s="119"/>
      <c r="D3" s="102"/>
      <c r="E3" s="102"/>
      <c r="F3" s="99"/>
      <c r="G3" s="99"/>
      <c r="H3" s="99"/>
      <c r="I3" s="102"/>
      <c r="J3" s="99"/>
      <c r="K3" s="121"/>
      <c r="L3" s="99"/>
      <c r="M3" s="99"/>
      <c r="N3" s="99"/>
      <c r="O3" s="99"/>
      <c r="P3" s="99"/>
    </row>
    <row r="4" spans="1:16" x14ac:dyDescent="0.3">
      <c r="A4" s="123">
        <v>44761</v>
      </c>
      <c r="B4" s="111">
        <v>1</v>
      </c>
      <c r="C4" s="113" t="s">
        <v>44</v>
      </c>
      <c r="D4" s="1">
        <v>1</v>
      </c>
      <c r="E4" s="1" t="s">
        <v>12</v>
      </c>
      <c r="F4" s="1">
        <v>0</v>
      </c>
      <c r="G4" s="1" t="s">
        <v>12</v>
      </c>
      <c r="H4" s="1">
        <v>0</v>
      </c>
      <c r="I4" s="1" t="str">
        <f t="shared" ref="I4:I33" si="0">H4&amp;" ppm:"&amp;G4&amp;"   "&amp;F4&amp;" ppm:"&amp;E4</f>
        <v>0 ppm:blank   0 ppm:blank</v>
      </c>
      <c r="J4" s="1">
        <v>651</v>
      </c>
      <c r="K4" s="57">
        <f>+((J$4-J4)/J$4)</f>
        <v>0</v>
      </c>
      <c r="L4" s="1">
        <f>RANK(J4,J4:J9,1)</f>
        <v>6</v>
      </c>
      <c r="M4" s="112">
        <f>MAX(J4:J9)</f>
        <v>651</v>
      </c>
      <c r="N4" s="112">
        <f>MIN(J4:J9)</f>
        <v>260</v>
      </c>
      <c r="O4" s="111">
        <f t="shared" ref="O4" si="1">+(M4-N4)</f>
        <v>391</v>
      </c>
      <c r="P4" s="113" t="s">
        <v>69</v>
      </c>
    </row>
    <row r="5" spans="1:16" x14ac:dyDescent="0.3">
      <c r="A5" s="111"/>
      <c r="B5" s="111"/>
      <c r="C5" s="114"/>
      <c r="D5" s="1">
        <v>2</v>
      </c>
      <c r="E5" s="1">
        <v>8181</v>
      </c>
      <c r="F5" s="1">
        <v>1</v>
      </c>
      <c r="G5" s="1" t="s">
        <v>20</v>
      </c>
      <c r="H5" s="1">
        <v>15</v>
      </c>
      <c r="I5" s="1" t="str">
        <f t="shared" si="0"/>
        <v>15 ppm:2537A   1 ppm:8181</v>
      </c>
      <c r="J5" s="1">
        <v>260</v>
      </c>
      <c r="K5" s="57">
        <f t="shared" ref="K5:K9" si="2">+((J$4-J5)/J$4)</f>
        <v>0.60061443932411673</v>
      </c>
      <c r="L5" s="1">
        <f>RANK(J5,J4:J9,1)</f>
        <v>1</v>
      </c>
      <c r="M5" s="112"/>
      <c r="N5" s="112"/>
      <c r="O5" s="111"/>
      <c r="P5" s="114"/>
    </row>
    <row r="6" spans="1:16" x14ac:dyDescent="0.3">
      <c r="A6" s="111"/>
      <c r="B6" s="111"/>
      <c r="C6" s="114"/>
      <c r="D6" s="1">
        <v>3</v>
      </c>
      <c r="E6" s="1">
        <v>3058</v>
      </c>
      <c r="F6" s="1">
        <v>1</v>
      </c>
      <c r="G6" s="1" t="s">
        <v>20</v>
      </c>
      <c r="H6" s="1">
        <v>15</v>
      </c>
      <c r="I6" s="1" t="str">
        <f t="shared" si="0"/>
        <v>15 ppm:2537A   1 ppm:3058</v>
      </c>
      <c r="J6" s="1">
        <v>549</v>
      </c>
      <c r="K6" s="57">
        <f t="shared" si="2"/>
        <v>0.15668202764976957</v>
      </c>
      <c r="L6" s="1">
        <f>RANK(J6,J4:J9,1)</f>
        <v>4</v>
      </c>
      <c r="M6" s="112"/>
      <c r="N6" s="112"/>
      <c r="O6" s="111"/>
      <c r="P6" s="114"/>
    </row>
    <row r="7" spans="1:16" x14ac:dyDescent="0.3">
      <c r="A7" s="111"/>
      <c r="B7" s="111"/>
      <c r="C7" s="114"/>
      <c r="D7" s="1">
        <v>4</v>
      </c>
      <c r="E7" s="1">
        <v>8181</v>
      </c>
      <c r="F7" s="1">
        <v>1</v>
      </c>
      <c r="G7" s="1">
        <v>18114</v>
      </c>
      <c r="H7" s="1">
        <v>15</v>
      </c>
      <c r="I7" s="1" t="str">
        <f t="shared" si="0"/>
        <v>15 ppm:18114   1 ppm:8181</v>
      </c>
      <c r="J7" s="1">
        <v>557</v>
      </c>
      <c r="K7" s="57">
        <f t="shared" si="2"/>
        <v>0.14439324116743471</v>
      </c>
      <c r="L7" s="1">
        <f>RANK(J7,J4:J9,1)</f>
        <v>5</v>
      </c>
      <c r="M7" s="112"/>
      <c r="N7" s="112"/>
      <c r="O7" s="111"/>
      <c r="P7" s="114"/>
    </row>
    <row r="8" spans="1:16" x14ac:dyDescent="0.3">
      <c r="A8" s="111"/>
      <c r="B8" s="111"/>
      <c r="C8" s="114"/>
      <c r="D8" s="1">
        <v>5</v>
      </c>
      <c r="E8" s="1">
        <v>8181</v>
      </c>
      <c r="F8" s="1">
        <v>1</v>
      </c>
      <c r="G8" s="1">
        <v>8190</v>
      </c>
      <c r="H8" s="1">
        <v>15</v>
      </c>
      <c r="I8" s="1" t="str">
        <f t="shared" si="0"/>
        <v>15 ppm:8190   1 ppm:8181</v>
      </c>
      <c r="J8" s="1">
        <v>408</v>
      </c>
      <c r="K8" s="57">
        <f t="shared" si="2"/>
        <v>0.37327188940092165</v>
      </c>
      <c r="L8" s="1">
        <f>RANK(J8,J4:J9,1)</f>
        <v>3</v>
      </c>
      <c r="M8" s="112"/>
      <c r="N8" s="112"/>
      <c r="O8" s="111"/>
      <c r="P8" s="114"/>
    </row>
    <row r="9" spans="1:16" x14ac:dyDescent="0.3">
      <c r="A9" s="111"/>
      <c r="B9" s="111"/>
      <c r="C9" s="115"/>
      <c r="D9" s="1">
        <v>6</v>
      </c>
      <c r="E9" s="1">
        <v>8181</v>
      </c>
      <c r="F9" s="1">
        <v>1</v>
      </c>
      <c r="G9" s="1">
        <v>1580</v>
      </c>
      <c r="H9" s="1">
        <v>15</v>
      </c>
      <c r="I9" s="1" t="str">
        <f t="shared" si="0"/>
        <v>15 ppm:1580   1 ppm:8181</v>
      </c>
      <c r="J9" s="1">
        <v>290</v>
      </c>
      <c r="K9" s="57">
        <f t="shared" si="2"/>
        <v>0.55453149001536095</v>
      </c>
      <c r="L9" s="1">
        <f>RANK(J9,J4:J9,1)</f>
        <v>2</v>
      </c>
      <c r="M9" s="112"/>
      <c r="N9" s="112"/>
      <c r="O9" s="111"/>
      <c r="P9" s="115"/>
    </row>
    <row r="10" spans="1:16" x14ac:dyDescent="0.3">
      <c r="A10" s="124">
        <v>44761</v>
      </c>
      <c r="B10" s="116">
        <v>2</v>
      </c>
      <c r="C10" s="108" t="s">
        <v>44</v>
      </c>
      <c r="D10" s="2">
        <v>1</v>
      </c>
      <c r="E10" s="2" t="s">
        <v>12</v>
      </c>
      <c r="F10" s="2">
        <v>0</v>
      </c>
      <c r="G10" s="2" t="s">
        <v>12</v>
      </c>
      <c r="H10" s="2">
        <v>0</v>
      </c>
      <c r="I10" s="2" t="str">
        <f t="shared" si="0"/>
        <v>0 ppm:blank   0 ppm:blank</v>
      </c>
      <c r="J10" s="2">
        <v>847</v>
      </c>
      <c r="K10" s="58">
        <f>+((J$10-J10)/J$10)</f>
        <v>0</v>
      </c>
      <c r="L10" s="2">
        <f>RANK(J10,J10:J15,1)</f>
        <v>6</v>
      </c>
      <c r="M10" s="117">
        <f>MAX(J10:J15)</f>
        <v>847</v>
      </c>
      <c r="N10" s="117">
        <f>MIN(J10:J15)</f>
        <v>96.7</v>
      </c>
      <c r="O10" s="116">
        <f t="shared" ref="O10" si="3">+(M10-N10)</f>
        <v>750.3</v>
      </c>
      <c r="P10" s="108" t="s">
        <v>45</v>
      </c>
    </row>
    <row r="11" spans="1:16" x14ac:dyDescent="0.3">
      <c r="A11" s="116"/>
      <c r="B11" s="116"/>
      <c r="C11" s="109"/>
      <c r="D11" s="2">
        <v>2</v>
      </c>
      <c r="E11" s="2">
        <v>8181</v>
      </c>
      <c r="F11" s="2">
        <v>1</v>
      </c>
      <c r="G11" s="2">
        <v>1580</v>
      </c>
      <c r="H11" s="2">
        <v>15</v>
      </c>
      <c r="I11" s="2" t="str">
        <f t="shared" si="0"/>
        <v>15 ppm:1580   1 ppm:8181</v>
      </c>
      <c r="J11" s="2">
        <v>310</v>
      </c>
      <c r="K11" s="58">
        <f t="shared" ref="K11:K15" si="4">+((J$10-J11)/J$10)</f>
        <v>0.63400236127508858</v>
      </c>
      <c r="L11" s="2">
        <f>RANK(J11,J10:J15,1)</f>
        <v>5</v>
      </c>
      <c r="M11" s="117"/>
      <c r="N11" s="117"/>
      <c r="O11" s="116"/>
      <c r="P11" s="109"/>
    </row>
    <row r="12" spans="1:16" x14ac:dyDescent="0.3">
      <c r="A12" s="116"/>
      <c r="B12" s="116"/>
      <c r="C12" s="109"/>
      <c r="D12" s="2">
        <v>3</v>
      </c>
      <c r="E12" s="2">
        <v>8181</v>
      </c>
      <c r="F12" s="2">
        <v>1</v>
      </c>
      <c r="G12" s="2">
        <v>1580</v>
      </c>
      <c r="H12" s="2">
        <v>20</v>
      </c>
      <c r="I12" s="2" t="str">
        <f t="shared" si="0"/>
        <v>20 ppm:1580   1 ppm:8181</v>
      </c>
      <c r="J12" s="2">
        <v>186</v>
      </c>
      <c r="K12" s="58">
        <f t="shared" si="4"/>
        <v>0.78040141676505315</v>
      </c>
      <c r="L12" s="2">
        <f>RANK(J12,J10:J15,1)</f>
        <v>3</v>
      </c>
      <c r="M12" s="117"/>
      <c r="N12" s="117"/>
      <c r="O12" s="116"/>
      <c r="P12" s="109"/>
    </row>
    <row r="13" spans="1:16" x14ac:dyDescent="0.3">
      <c r="A13" s="116"/>
      <c r="B13" s="116"/>
      <c r="C13" s="109"/>
      <c r="D13" s="2">
        <v>4</v>
      </c>
      <c r="E13" s="2">
        <v>8181</v>
      </c>
      <c r="F13" s="2">
        <v>1</v>
      </c>
      <c r="G13" s="2">
        <v>1580</v>
      </c>
      <c r="H13" s="2">
        <v>25</v>
      </c>
      <c r="I13" s="2" t="str">
        <f t="shared" si="0"/>
        <v>25 ppm:1580   1 ppm:8181</v>
      </c>
      <c r="J13" s="2">
        <v>96.7</v>
      </c>
      <c r="K13" s="58">
        <f t="shared" si="4"/>
        <v>0.88583234946871303</v>
      </c>
      <c r="L13" s="2">
        <f>RANK(J13,J10:J15,1)</f>
        <v>1</v>
      </c>
      <c r="M13" s="117"/>
      <c r="N13" s="117"/>
      <c r="O13" s="116"/>
      <c r="P13" s="109"/>
    </row>
    <row r="14" spans="1:16" x14ac:dyDescent="0.3">
      <c r="A14" s="116"/>
      <c r="B14" s="116"/>
      <c r="C14" s="109"/>
      <c r="D14" s="2">
        <v>5</v>
      </c>
      <c r="E14" s="2">
        <v>8181</v>
      </c>
      <c r="F14" s="2">
        <v>1</v>
      </c>
      <c r="G14" s="2">
        <v>1580</v>
      </c>
      <c r="H14" s="2">
        <v>30</v>
      </c>
      <c r="I14" s="2" t="str">
        <f t="shared" si="0"/>
        <v>30 ppm:1580   1 ppm:8181</v>
      </c>
      <c r="J14" s="2">
        <v>121</v>
      </c>
      <c r="K14" s="58">
        <f t="shared" si="4"/>
        <v>0.8571428571428571</v>
      </c>
      <c r="L14" s="2">
        <f>RANK(J14,J10:J15,1)</f>
        <v>2</v>
      </c>
      <c r="M14" s="117"/>
      <c r="N14" s="117"/>
      <c r="O14" s="116"/>
      <c r="P14" s="109"/>
    </row>
    <row r="15" spans="1:16" x14ac:dyDescent="0.3">
      <c r="A15" s="116"/>
      <c r="B15" s="116"/>
      <c r="C15" s="110"/>
      <c r="D15" s="2">
        <v>6</v>
      </c>
      <c r="E15" s="2">
        <v>3058</v>
      </c>
      <c r="F15" s="2">
        <v>1</v>
      </c>
      <c r="G15" s="2">
        <v>1580</v>
      </c>
      <c r="H15" s="2">
        <v>30</v>
      </c>
      <c r="I15" s="2" t="str">
        <f t="shared" si="0"/>
        <v>30 ppm:1580   1 ppm:3058</v>
      </c>
      <c r="J15" s="2">
        <v>206</v>
      </c>
      <c r="K15" s="58">
        <f t="shared" si="4"/>
        <v>0.75678866587957494</v>
      </c>
      <c r="L15" s="2">
        <f>RANK(J15,J10:J15,1)</f>
        <v>4</v>
      </c>
      <c r="M15" s="117"/>
      <c r="N15" s="117"/>
      <c r="O15" s="116"/>
      <c r="P15" s="110"/>
    </row>
    <row r="16" spans="1:16" ht="14.4" customHeight="1" x14ac:dyDescent="0.3">
      <c r="A16" s="123">
        <v>44762</v>
      </c>
      <c r="B16" s="111">
        <v>3</v>
      </c>
      <c r="C16" s="113" t="s">
        <v>48</v>
      </c>
      <c r="D16" s="1">
        <v>1</v>
      </c>
      <c r="E16" s="1" t="s">
        <v>12</v>
      </c>
      <c r="F16" s="1">
        <v>0</v>
      </c>
      <c r="G16" s="1" t="s">
        <v>12</v>
      </c>
      <c r="H16" s="1">
        <v>0</v>
      </c>
      <c r="I16" s="1" t="str">
        <f t="shared" si="0"/>
        <v>0 ppm:blank   0 ppm:blank</v>
      </c>
      <c r="J16" s="1">
        <v>765</v>
      </c>
      <c r="K16" s="57">
        <f>+((J$16-J16)/J$16)</f>
        <v>0</v>
      </c>
      <c r="L16" s="1">
        <f>RANK(J16,J16:J21,1)</f>
        <v>6</v>
      </c>
      <c r="M16" s="112">
        <f>MAX(J16:J21)</f>
        <v>765</v>
      </c>
      <c r="N16" s="112">
        <f>MIN(J16:J21)</f>
        <v>108</v>
      </c>
      <c r="O16" s="111">
        <f t="shared" ref="O16" si="5">+(M16-N16)</f>
        <v>657</v>
      </c>
      <c r="P16" s="113" t="s">
        <v>70</v>
      </c>
    </row>
    <row r="17" spans="1:16" x14ac:dyDescent="0.3">
      <c r="A17" s="111"/>
      <c r="B17" s="111"/>
      <c r="C17" s="114"/>
      <c r="D17" s="1">
        <v>2</v>
      </c>
      <c r="E17" s="1">
        <v>8181</v>
      </c>
      <c r="F17" s="1">
        <v>1</v>
      </c>
      <c r="G17" s="1" t="s">
        <v>20</v>
      </c>
      <c r="H17" s="1">
        <v>15</v>
      </c>
      <c r="I17" s="1" t="str">
        <f t="shared" si="0"/>
        <v>15 ppm:2537A   1 ppm:8181</v>
      </c>
      <c r="J17" s="1">
        <v>246</v>
      </c>
      <c r="K17" s="57">
        <f t="shared" ref="K17:K21" si="6">+((J$16-J17)/J$16)</f>
        <v>0.67843137254901964</v>
      </c>
      <c r="L17" s="1">
        <f>RANK(J17,J16:J21,1)</f>
        <v>4</v>
      </c>
      <c r="M17" s="112"/>
      <c r="N17" s="112"/>
      <c r="O17" s="111"/>
      <c r="P17" s="114"/>
    </row>
    <row r="18" spans="1:16" x14ac:dyDescent="0.3">
      <c r="A18" s="111"/>
      <c r="B18" s="111"/>
      <c r="C18" s="114"/>
      <c r="D18" s="1">
        <v>3</v>
      </c>
      <c r="E18" s="1">
        <v>3058</v>
      </c>
      <c r="F18" s="1">
        <v>1</v>
      </c>
      <c r="G18" s="1" t="s">
        <v>20</v>
      </c>
      <c r="H18" s="1">
        <v>15</v>
      </c>
      <c r="I18" s="1" t="str">
        <f t="shared" si="0"/>
        <v>15 ppm:2537A   1 ppm:3058</v>
      </c>
      <c r="J18" s="1">
        <v>290</v>
      </c>
      <c r="K18" s="57">
        <f t="shared" si="6"/>
        <v>0.62091503267973858</v>
      </c>
      <c r="L18" s="1">
        <f>RANK(J18,J16:J21,1)</f>
        <v>5</v>
      </c>
      <c r="M18" s="112"/>
      <c r="N18" s="112"/>
      <c r="O18" s="111"/>
      <c r="P18" s="114"/>
    </row>
    <row r="19" spans="1:16" x14ac:dyDescent="0.3">
      <c r="A19" s="111"/>
      <c r="B19" s="111"/>
      <c r="C19" s="114"/>
      <c r="D19" s="1">
        <v>4</v>
      </c>
      <c r="E19" s="1">
        <v>8181</v>
      </c>
      <c r="F19" s="1">
        <v>1</v>
      </c>
      <c r="G19" s="1">
        <v>18114</v>
      </c>
      <c r="H19" s="1">
        <v>15</v>
      </c>
      <c r="I19" s="1" t="str">
        <f t="shared" si="0"/>
        <v>15 ppm:18114   1 ppm:8181</v>
      </c>
      <c r="J19" s="1">
        <v>197</v>
      </c>
      <c r="K19" s="57">
        <f t="shared" si="6"/>
        <v>0.74248366013071898</v>
      </c>
      <c r="L19" s="1">
        <f>RANK(J19,J16:J21,1)</f>
        <v>2</v>
      </c>
      <c r="M19" s="112"/>
      <c r="N19" s="112"/>
      <c r="O19" s="111"/>
      <c r="P19" s="114"/>
    </row>
    <row r="20" spans="1:16" x14ac:dyDescent="0.3">
      <c r="A20" s="111"/>
      <c r="B20" s="111"/>
      <c r="C20" s="114"/>
      <c r="D20" s="1">
        <v>5</v>
      </c>
      <c r="E20" s="1">
        <v>8181</v>
      </c>
      <c r="F20" s="1">
        <v>1</v>
      </c>
      <c r="G20" s="1">
        <v>8190</v>
      </c>
      <c r="H20" s="1">
        <v>15</v>
      </c>
      <c r="I20" s="1" t="str">
        <f t="shared" si="0"/>
        <v>15 ppm:8190   1 ppm:8181</v>
      </c>
      <c r="J20" s="1">
        <v>243</v>
      </c>
      <c r="K20" s="57">
        <f t="shared" si="6"/>
        <v>0.68235294117647061</v>
      </c>
      <c r="L20" s="1">
        <f>RANK(J20,J16:J21,1)</f>
        <v>3</v>
      </c>
      <c r="M20" s="112"/>
      <c r="N20" s="112"/>
      <c r="O20" s="111"/>
      <c r="P20" s="114"/>
    </row>
    <row r="21" spans="1:16" x14ac:dyDescent="0.3">
      <c r="A21" s="111"/>
      <c r="B21" s="111"/>
      <c r="C21" s="115"/>
      <c r="D21" s="1">
        <v>6</v>
      </c>
      <c r="E21" s="1">
        <v>8181</v>
      </c>
      <c r="F21" s="1">
        <v>1</v>
      </c>
      <c r="G21" s="1">
        <v>1580</v>
      </c>
      <c r="H21" s="1">
        <v>15</v>
      </c>
      <c r="I21" s="1" t="str">
        <f t="shared" si="0"/>
        <v>15 ppm:1580   1 ppm:8181</v>
      </c>
      <c r="J21" s="1">
        <v>108</v>
      </c>
      <c r="K21" s="57">
        <f t="shared" si="6"/>
        <v>0.85882352941176465</v>
      </c>
      <c r="L21" s="1">
        <f>RANK(J21,J16:J21,1)</f>
        <v>1</v>
      </c>
      <c r="M21" s="112"/>
      <c r="N21" s="112"/>
      <c r="O21" s="111"/>
      <c r="P21" s="115"/>
    </row>
    <row r="22" spans="1:16" ht="14.4" customHeight="1" x14ac:dyDescent="0.3">
      <c r="A22" s="124">
        <v>44762</v>
      </c>
      <c r="B22" s="116">
        <v>4</v>
      </c>
      <c r="C22" s="108" t="s">
        <v>47</v>
      </c>
      <c r="D22" s="2">
        <v>1</v>
      </c>
      <c r="E22" s="2" t="s">
        <v>12</v>
      </c>
      <c r="F22" s="2">
        <v>0</v>
      </c>
      <c r="G22" s="2" t="s">
        <v>12</v>
      </c>
      <c r="H22" s="2">
        <v>0</v>
      </c>
      <c r="I22" s="2" t="str">
        <f t="shared" si="0"/>
        <v>0 ppm:blank   0 ppm:blank</v>
      </c>
      <c r="J22" s="2">
        <v>776</v>
      </c>
      <c r="K22" s="58">
        <f>+((J$22-J22)/J$22)</f>
        <v>0</v>
      </c>
      <c r="L22" s="2">
        <f>RANK(J22,J22:J27,1)</f>
        <v>6</v>
      </c>
      <c r="M22" s="117">
        <f>MAX(J22:J27)</f>
        <v>776</v>
      </c>
      <c r="N22" s="117">
        <f>MIN(J22:J27)</f>
        <v>97.6</v>
      </c>
      <c r="O22" s="116">
        <f t="shared" ref="O22" si="7">+(M22-N22)</f>
        <v>678.4</v>
      </c>
      <c r="P22" s="108" t="s">
        <v>49</v>
      </c>
    </row>
    <row r="23" spans="1:16" x14ac:dyDescent="0.3">
      <c r="A23" s="116"/>
      <c r="B23" s="116"/>
      <c r="C23" s="109"/>
      <c r="D23" s="2">
        <v>2</v>
      </c>
      <c r="E23" s="2">
        <v>8181</v>
      </c>
      <c r="F23" s="2">
        <v>1</v>
      </c>
      <c r="G23" s="2">
        <v>1580</v>
      </c>
      <c r="H23" s="2">
        <v>15</v>
      </c>
      <c r="I23" s="2" t="str">
        <f t="shared" si="0"/>
        <v>15 ppm:1580   1 ppm:8181</v>
      </c>
      <c r="J23" s="2">
        <v>260</v>
      </c>
      <c r="K23" s="58">
        <f t="shared" ref="K23:K27" si="8">+((J$22-J23)/J$22)</f>
        <v>0.66494845360824739</v>
      </c>
      <c r="L23" s="2">
        <f>RANK(J23,J22:J27,1)</f>
        <v>5</v>
      </c>
      <c r="M23" s="117"/>
      <c r="N23" s="117"/>
      <c r="O23" s="116"/>
      <c r="P23" s="109"/>
    </row>
    <row r="24" spans="1:16" x14ac:dyDescent="0.3">
      <c r="A24" s="116"/>
      <c r="B24" s="116"/>
      <c r="C24" s="109"/>
      <c r="D24" s="2">
        <v>3</v>
      </c>
      <c r="E24" s="2">
        <v>8181</v>
      </c>
      <c r="F24" s="2">
        <v>1</v>
      </c>
      <c r="G24" s="2">
        <v>1580</v>
      </c>
      <c r="H24" s="2">
        <v>20</v>
      </c>
      <c r="I24" s="2" t="str">
        <f t="shared" si="0"/>
        <v>20 ppm:1580   1 ppm:8181</v>
      </c>
      <c r="J24" s="2">
        <v>163</v>
      </c>
      <c r="K24" s="58">
        <f t="shared" si="8"/>
        <v>0.78994845360824739</v>
      </c>
      <c r="L24" s="2">
        <f>RANK(J24,J22:J27,1)</f>
        <v>4</v>
      </c>
      <c r="M24" s="117"/>
      <c r="N24" s="117"/>
      <c r="O24" s="116"/>
      <c r="P24" s="109"/>
    </row>
    <row r="25" spans="1:16" x14ac:dyDescent="0.3">
      <c r="A25" s="116"/>
      <c r="B25" s="116"/>
      <c r="C25" s="109"/>
      <c r="D25" s="2">
        <v>4</v>
      </c>
      <c r="E25" s="2">
        <v>8181</v>
      </c>
      <c r="F25" s="2">
        <v>1</v>
      </c>
      <c r="G25" s="2">
        <v>1580</v>
      </c>
      <c r="H25" s="2">
        <v>25</v>
      </c>
      <c r="I25" s="2" t="str">
        <f t="shared" si="0"/>
        <v>25 ppm:1580   1 ppm:8181</v>
      </c>
      <c r="J25" s="2">
        <v>143</v>
      </c>
      <c r="K25" s="58">
        <f t="shared" si="8"/>
        <v>0.81572164948453607</v>
      </c>
      <c r="L25" s="2">
        <f>RANK(J25,J22:J27,1)</f>
        <v>3</v>
      </c>
      <c r="M25" s="117"/>
      <c r="N25" s="117"/>
      <c r="O25" s="116"/>
      <c r="P25" s="109"/>
    </row>
    <row r="26" spans="1:16" x14ac:dyDescent="0.3">
      <c r="A26" s="116"/>
      <c r="B26" s="116"/>
      <c r="C26" s="109"/>
      <c r="D26" s="2">
        <v>5</v>
      </c>
      <c r="E26" s="2">
        <v>8181</v>
      </c>
      <c r="F26" s="2">
        <v>1</v>
      </c>
      <c r="G26" s="2">
        <v>1580</v>
      </c>
      <c r="H26" s="2">
        <v>30</v>
      </c>
      <c r="I26" s="2" t="str">
        <f t="shared" si="0"/>
        <v>30 ppm:1580   1 ppm:8181</v>
      </c>
      <c r="J26" s="2">
        <v>97.6</v>
      </c>
      <c r="K26" s="58">
        <f t="shared" si="8"/>
        <v>0.87422680412371134</v>
      </c>
      <c r="L26" s="2">
        <f>RANK(J26,J22:J27,1)</f>
        <v>1</v>
      </c>
      <c r="M26" s="117"/>
      <c r="N26" s="117"/>
      <c r="O26" s="116"/>
      <c r="P26" s="109"/>
    </row>
    <row r="27" spans="1:16" x14ac:dyDescent="0.3">
      <c r="A27" s="116"/>
      <c r="B27" s="116"/>
      <c r="C27" s="110"/>
      <c r="D27" s="2">
        <v>6</v>
      </c>
      <c r="E27" s="2">
        <v>3058</v>
      </c>
      <c r="F27" s="2">
        <v>1</v>
      </c>
      <c r="G27" s="2">
        <v>1580</v>
      </c>
      <c r="H27" s="2">
        <v>30</v>
      </c>
      <c r="I27" s="2" t="str">
        <f t="shared" si="0"/>
        <v>30 ppm:1580   1 ppm:3058</v>
      </c>
      <c r="J27" s="2">
        <v>127</v>
      </c>
      <c r="K27" s="58">
        <f t="shared" si="8"/>
        <v>0.83634020618556704</v>
      </c>
      <c r="L27" s="2">
        <f>RANK(J27,J22:J27,1)</f>
        <v>2</v>
      </c>
      <c r="M27" s="117"/>
      <c r="N27" s="117"/>
      <c r="O27" s="116"/>
      <c r="P27" s="110"/>
    </row>
    <row r="28" spans="1:16" ht="14.4" customHeight="1" x14ac:dyDescent="0.3">
      <c r="A28" s="123">
        <v>44762</v>
      </c>
      <c r="B28" s="111">
        <v>5</v>
      </c>
      <c r="C28" s="113" t="s">
        <v>47</v>
      </c>
      <c r="D28" s="1">
        <v>1</v>
      </c>
      <c r="E28" s="1" t="s">
        <v>12</v>
      </c>
      <c r="F28" s="1">
        <v>0</v>
      </c>
      <c r="G28" s="1" t="s">
        <v>12</v>
      </c>
      <c r="H28" s="1">
        <v>0</v>
      </c>
      <c r="I28" s="1" t="str">
        <f t="shared" si="0"/>
        <v>0 ppm:blank   0 ppm:blank</v>
      </c>
      <c r="J28" s="1">
        <v>525</v>
      </c>
      <c r="K28" s="59">
        <f>+($J$28-J28)/$J$28</f>
        <v>0</v>
      </c>
      <c r="L28" s="1">
        <f>RANK(J28,J28:J33,1)</f>
        <v>6</v>
      </c>
      <c r="M28" s="112">
        <f>MAX(J28:J33)</f>
        <v>525</v>
      </c>
      <c r="N28" s="112">
        <f>MIN(J28:J33)</f>
        <v>72.099999999999994</v>
      </c>
      <c r="O28" s="111">
        <f t="shared" ref="O28" si="9">+(M28-N28)</f>
        <v>452.9</v>
      </c>
      <c r="P28" s="113" t="s">
        <v>119</v>
      </c>
    </row>
    <row r="29" spans="1:16" x14ac:dyDescent="0.3">
      <c r="A29" s="111"/>
      <c r="B29" s="111"/>
      <c r="C29" s="114"/>
      <c r="D29" s="1">
        <v>2</v>
      </c>
      <c r="E29" s="1">
        <v>8181</v>
      </c>
      <c r="F29" s="1">
        <v>1</v>
      </c>
      <c r="G29" s="1" t="s">
        <v>20</v>
      </c>
      <c r="H29" s="1">
        <v>15</v>
      </c>
      <c r="I29" s="1" t="str">
        <f t="shared" si="0"/>
        <v>15 ppm:2537A   1 ppm:8181</v>
      </c>
      <c r="J29" s="1">
        <v>124</v>
      </c>
      <c r="K29" s="59">
        <f t="shared" ref="K29:K33" si="10">+($J$28-J29)/$J$28</f>
        <v>0.76380952380952383</v>
      </c>
      <c r="L29" s="1">
        <f>RANK(J29,J28:J33,1)</f>
        <v>5</v>
      </c>
      <c r="M29" s="112"/>
      <c r="N29" s="112"/>
      <c r="O29" s="111"/>
      <c r="P29" s="114"/>
    </row>
    <row r="30" spans="1:16" x14ac:dyDescent="0.3">
      <c r="A30" s="111"/>
      <c r="B30" s="111"/>
      <c r="C30" s="114"/>
      <c r="D30" s="1">
        <v>3</v>
      </c>
      <c r="E30" s="1">
        <v>8181</v>
      </c>
      <c r="F30" s="1">
        <v>1</v>
      </c>
      <c r="G30" s="1" t="s">
        <v>20</v>
      </c>
      <c r="H30" s="1">
        <v>20</v>
      </c>
      <c r="I30" s="1" t="str">
        <f t="shared" si="0"/>
        <v>20 ppm:2537A   1 ppm:8181</v>
      </c>
      <c r="J30" s="1">
        <v>105</v>
      </c>
      <c r="K30" s="59">
        <f t="shared" si="10"/>
        <v>0.8</v>
      </c>
      <c r="L30" s="1">
        <f>RANK(J30,J28:J33,1)</f>
        <v>4</v>
      </c>
      <c r="M30" s="112"/>
      <c r="N30" s="112"/>
      <c r="O30" s="111"/>
      <c r="P30" s="114"/>
    </row>
    <row r="31" spans="1:16" x14ac:dyDescent="0.3">
      <c r="A31" s="111"/>
      <c r="B31" s="111"/>
      <c r="C31" s="114"/>
      <c r="D31" s="1">
        <v>4</v>
      </c>
      <c r="E31" s="1">
        <v>8181</v>
      </c>
      <c r="F31" s="1">
        <v>1</v>
      </c>
      <c r="G31" s="1" t="s">
        <v>20</v>
      </c>
      <c r="H31" s="1">
        <v>25</v>
      </c>
      <c r="I31" s="1" t="str">
        <f t="shared" si="0"/>
        <v>25 ppm:2537A   1 ppm:8181</v>
      </c>
      <c r="J31" s="1">
        <v>95.5</v>
      </c>
      <c r="K31" s="59">
        <f t="shared" si="10"/>
        <v>0.8180952380952381</v>
      </c>
      <c r="L31" s="1">
        <f>RANK(J31,J28:J33,1)</f>
        <v>2</v>
      </c>
      <c r="M31" s="112"/>
      <c r="N31" s="112"/>
      <c r="O31" s="111"/>
      <c r="P31" s="114"/>
    </row>
    <row r="32" spans="1:16" x14ac:dyDescent="0.3">
      <c r="A32" s="111"/>
      <c r="B32" s="111"/>
      <c r="C32" s="114"/>
      <c r="D32" s="1">
        <v>5</v>
      </c>
      <c r="E32" s="1">
        <v>8181</v>
      </c>
      <c r="F32" s="1">
        <v>1</v>
      </c>
      <c r="G32" s="1" t="s">
        <v>20</v>
      </c>
      <c r="H32" s="1">
        <v>30</v>
      </c>
      <c r="I32" s="1" t="str">
        <f t="shared" si="0"/>
        <v>30 ppm:2537A   1 ppm:8181</v>
      </c>
      <c r="J32" s="1">
        <v>72.099999999999994</v>
      </c>
      <c r="K32" s="59">
        <f t="shared" si="10"/>
        <v>0.86266666666666658</v>
      </c>
      <c r="L32" s="1">
        <f>RANK(J32,J28:J33,1)</f>
        <v>1</v>
      </c>
      <c r="M32" s="112"/>
      <c r="N32" s="112"/>
      <c r="O32" s="111"/>
      <c r="P32" s="114"/>
    </row>
    <row r="33" spans="1:16" x14ac:dyDescent="0.3">
      <c r="A33" s="111"/>
      <c r="B33" s="111"/>
      <c r="C33" s="115"/>
      <c r="D33" s="1">
        <v>6</v>
      </c>
      <c r="E33" s="1">
        <v>3058</v>
      </c>
      <c r="F33" s="1">
        <v>1</v>
      </c>
      <c r="G33" s="1" t="s">
        <v>20</v>
      </c>
      <c r="H33" s="1">
        <v>30</v>
      </c>
      <c r="I33" s="1" t="str">
        <f t="shared" si="0"/>
        <v>30 ppm:2537A   1 ppm:3058</v>
      </c>
      <c r="J33" s="1">
        <v>104</v>
      </c>
      <c r="K33" s="59">
        <f t="shared" si="10"/>
        <v>0.8019047619047619</v>
      </c>
      <c r="L33" s="1">
        <f>RANK(J33,J28:J33,1)</f>
        <v>3</v>
      </c>
      <c r="M33" s="112"/>
      <c r="N33" s="112"/>
      <c r="O33" s="111"/>
      <c r="P33" s="115"/>
    </row>
    <row r="34" spans="1:16" x14ac:dyDescent="0.3">
      <c r="A34" s="124">
        <v>44762</v>
      </c>
      <c r="B34" s="116">
        <v>6</v>
      </c>
      <c r="C34" s="108" t="s">
        <v>47</v>
      </c>
      <c r="D34" s="2">
        <v>1</v>
      </c>
      <c r="E34" s="2" t="s">
        <v>12</v>
      </c>
      <c r="F34" s="2">
        <v>0</v>
      </c>
      <c r="G34" s="2" t="s">
        <v>12</v>
      </c>
      <c r="H34" s="2">
        <v>0</v>
      </c>
      <c r="I34" s="2" t="str">
        <f t="shared" ref="I34:I87" si="11">H34&amp;" ppm:"&amp;G34&amp;"   "&amp;F34&amp;" ppm:"&amp;E34</f>
        <v>0 ppm:blank   0 ppm:blank</v>
      </c>
      <c r="J34" s="2">
        <v>545</v>
      </c>
      <c r="K34" s="58">
        <f>+($J$34-J34)/$J$34</f>
        <v>0</v>
      </c>
      <c r="L34" s="2">
        <f>RANK(J34,J34:J39,1)</f>
        <v>6</v>
      </c>
      <c r="M34" s="117">
        <f>MAX(J34:J39)</f>
        <v>545</v>
      </c>
      <c r="N34" s="117">
        <f>MIN(J34:J39)</f>
        <v>60.5</v>
      </c>
      <c r="O34" s="116">
        <f t="shared" ref="O34" si="12">+(M34-N34)</f>
        <v>484.5</v>
      </c>
      <c r="P34" s="108" t="s">
        <v>150</v>
      </c>
    </row>
    <row r="35" spans="1:16" x14ac:dyDescent="0.3">
      <c r="A35" s="116"/>
      <c r="B35" s="116"/>
      <c r="C35" s="109"/>
      <c r="D35" s="2">
        <v>2</v>
      </c>
      <c r="E35" s="2">
        <v>8181</v>
      </c>
      <c r="F35" s="2">
        <v>1</v>
      </c>
      <c r="G35" s="2">
        <v>18114</v>
      </c>
      <c r="H35" s="2">
        <v>15</v>
      </c>
      <c r="I35" s="2" t="str">
        <f t="shared" si="11"/>
        <v>15 ppm:18114   1 ppm:8181</v>
      </c>
      <c r="J35" s="2">
        <v>174</v>
      </c>
      <c r="K35" s="58">
        <f t="shared" ref="K35:K39" si="13">+($J$34-J35)/$J$34</f>
        <v>0.68073394495412842</v>
      </c>
      <c r="L35" s="2">
        <f>RANK(J35,J34:J39,1)</f>
        <v>5</v>
      </c>
      <c r="M35" s="117"/>
      <c r="N35" s="117"/>
      <c r="O35" s="116"/>
      <c r="P35" s="109"/>
    </row>
    <row r="36" spans="1:16" x14ac:dyDescent="0.3">
      <c r="A36" s="116"/>
      <c r="B36" s="116"/>
      <c r="C36" s="109"/>
      <c r="D36" s="2">
        <v>3</v>
      </c>
      <c r="E36" s="2">
        <v>8181</v>
      </c>
      <c r="F36" s="2">
        <v>1</v>
      </c>
      <c r="G36" s="2">
        <v>18114</v>
      </c>
      <c r="H36" s="2">
        <v>20</v>
      </c>
      <c r="I36" s="2" t="str">
        <f t="shared" si="11"/>
        <v>20 ppm:18114   1 ppm:8181</v>
      </c>
      <c r="J36" s="2">
        <v>92.2</v>
      </c>
      <c r="K36" s="58">
        <f t="shared" si="13"/>
        <v>0.83082568807339452</v>
      </c>
      <c r="L36" s="2">
        <f>RANK(J36,J34:J39,1)</f>
        <v>4</v>
      </c>
      <c r="M36" s="117"/>
      <c r="N36" s="117"/>
      <c r="O36" s="116"/>
      <c r="P36" s="109"/>
    </row>
    <row r="37" spans="1:16" x14ac:dyDescent="0.3">
      <c r="A37" s="116"/>
      <c r="B37" s="116"/>
      <c r="C37" s="109"/>
      <c r="D37" s="2">
        <v>4</v>
      </c>
      <c r="E37" s="2">
        <v>8181</v>
      </c>
      <c r="F37" s="2">
        <v>1</v>
      </c>
      <c r="G37" s="2">
        <v>18114</v>
      </c>
      <c r="H37" s="2">
        <v>25</v>
      </c>
      <c r="I37" s="2" t="str">
        <f t="shared" si="11"/>
        <v>25 ppm:18114   1 ppm:8181</v>
      </c>
      <c r="J37" s="2">
        <v>81.2</v>
      </c>
      <c r="K37" s="58">
        <f t="shared" si="13"/>
        <v>0.85100917431192658</v>
      </c>
      <c r="L37" s="2">
        <f>RANK(J37,J34:J39,1)</f>
        <v>3</v>
      </c>
      <c r="M37" s="117"/>
      <c r="N37" s="117"/>
      <c r="O37" s="116"/>
      <c r="P37" s="109"/>
    </row>
    <row r="38" spans="1:16" x14ac:dyDescent="0.3">
      <c r="A38" s="116"/>
      <c r="B38" s="116"/>
      <c r="C38" s="109"/>
      <c r="D38" s="2">
        <v>5</v>
      </c>
      <c r="E38" s="2">
        <v>8181</v>
      </c>
      <c r="F38" s="2">
        <v>1</v>
      </c>
      <c r="G38" s="2">
        <v>18114</v>
      </c>
      <c r="H38" s="2">
        <v>30</v>
      </c>
      <c r="I38" s="2" t="str">
        <f t="shared" si="11"/>
        <v>30 ppm:18114   1 ppm:8181</v>
      </c>
      <c r="J38" s="2">
        <v>70.599999999999994</v>
      </c>
      <c r="K38" s="58">
        <f t="shared" si="13"/>
        <v>0.87045871559633026</v>
      </c>
      <c r="L38" s="2">
        <f>RANK(J38,J34:J39,1)</f>
        <v>2</v>
      </c>
      <c r="M38" s="117"/>
      <c r="N38" s="117"/>
      <c r="O38" s="116"/>
      <c r="P38" s="109"/>
    </row>
    <row r="39" spans="1:16" x14ac:dyDescent="0.3">
      <c r="A39" s="116"/>
      <c r="B39" s="116"/>
      <c r="C39" s="110"/>
      <c r="D39" s="2">
        <v>6</v>
      </c>
      <c r="E39" s="2">
        <v>3058</v>
      </c>
      <c r="F39" s="2">
        <v>1</v>
      </c>
      <c r="G39" s="2">
        <v>18114</v>
      </c>
      <c r="H39" s="2">
        <v>30</v>
      </c>
      <c r="I39" s="2" t="str">
        <f t="shared" si="11"/>
        <v>30 ppm:18114   1 ppm:3058</v>
      </c>
      <c r="J39" s="2">
        <v>60.5</v>
      </c>
      <c r="K39" s="58">
        <f t="shared" si="13"/>
        <v>0.88899082568807342</v>
      </c>
      <c r="L39" s="2">
        <f>RANK(J39,J34:J39,1)</f>
        <v>1</v>
      </c>
      <c r="M39" s="117"/>
      <c r="N39" s="117"/>
      <c r="O39" s="116"/>
      <c r="P39" s="110"/>
    </row>
    <row r="40" spans="1:16" x14ac:dyDescent="0.3">
      <c r="A40" s="123">
        <v>44762</v>
      </c>
      <c r="B40" s="111">
        <v>7</v>
      </c>
      <c r="C40" s="113" t="s">
        <v>47</v>
      </c>
      <c r="D40" s="1">
        <v>1</v>
      </c>
      <c r="E40" s="1" t="s">
        <v>12</v>
      </c>
      <c r="F40" s="1">
        <v>0</v>
      </c>
      <c r="G40" s="1" t="s">
        <v>12</v>
      </c>
      <c r="H40" s="1">
        <v>0</v>
      </c>
      <c r="I40" s="1" t="str">
        <f t="shared" si="11"/>
        <v>0 ppm:blank   0 ppm:blank</v>
      </c>
      <c r="J40" s="1">
        <v>472</v>
      </c>
      <c r="K40" s="59">
        <f>+($J$40-J40)/$J$40</f>
        <v>0</v>
      </c>
      <c r="L40" s="1">
        <f>RANK(J40,J40:J45,1)</f>
        <v>6</v>
      </c>
      <c r="M40" s="112">
        <f>MAX(J40:J45)</f>
        <v>472</v>
      </c>
      <c r="N40" s="112">
        <f>MIN(J40:J45)</f>
        <v>60.1</v>
      </c>
      <c r="O40" s="111">
        <f t="shared" ref="O40" si="14">+(M40-N40)</f>
        <v>411.9</v>
      </c>
      <c r="P40" s="113" t="s">
        <v>50</v>
      </c>
    </row>
    <row r="41" spans="1:16" x14ac:dyDescent="0.3">
      <c r="A41" s="111"/>
      <c r="B41" s="111"/>
      <c r="C41" s="114"/>
      <c r="D41" s="1">
        <v>2</v>
      </c>
      <c r="E41" s="1">
        <v>8181</v>
      </c>
      <c r="F41" s="1">
        <v>0.5</v>
      </c>
      <c r="G41" s="1" t="s">
        <v>20</v>
      </c>
      <c r="H41" s="1">
        <v>10</v>
      </c>
      <c r="I41" s="1" t="str">
        <f t="shared" si="11"/>
        <v>10 ppm:2537A   0.5 ppm:8181</v>
      </c>
      <c r="J41" s="1">
        <v>248</v>
      </c>
      <c r="K41" s="59">
        <f t="shared" ref="K41:K45" si="15">+($J$40-J41)/$J$40</f>
        <v>0.47457627118644069</v>
      </c>
      <c r="L41" s="1">
        <f>RANK(J41,J40:J45,1)</f>
        <v>5</v>
      </c>
      <c r="M41" s="112"/>
      <c r="N41" s="112"/>
      <c r="O41" s="111"/>
      <c r="P41" s="114"/>
    </row>
    <row r="42" spans="1:16" x14ac:dyDescent="0.3">
      <c r="A42" s="111"/>
      <c r="B42" s="111"/>
      <c r="C42" s="114"/>
      <c r="D42" s="1">
        <v>3</v>
      </c>
      <c r="E42" s="1">
        <v>8181</v>
      </c>
      <c r="F42" s="1">
        <v>1</v>
      </c>
      <c r="G42" s="1" t="s">
        <v>20</v>
      </c>
      <c r="H42" s="1">
        <v>10</v>
      </c>
      <c r="I42" s="1" t="str">
        <f t="shared" si="11"/>
        <v>10 ppm:2537A   1 ppm:8181</v>
      </c>
      <c r="J42" s="1">
        <v>158</v>
      </c>
      <c r="K42" s="59">
        <f t="shared" si="15"/>
        <v>0.6652542372881356</v>
      </c>
      <c r="L42" s="1">
        <f>RANK(J42,J40:J45,1)</f>
        <v>4</v>
      </c>
      <c r="M42" s="112"/>
      <c r="N42" s="112"/>
      <c r="O42" s="111"/>
      <c r="P42" s="114"/>
    </row>
    <row r="43" spans="1:16" x14ac:dyDescent="0.3">
      <c r="A43" s="111"/>
      <c r="B43" s="111"/>
      <c r="C43" s="114"/>
      <c r="D43" s="1">
        <v>4</v>
      </c>
      <c r="E43" s="1">
        <v>8181</v>
      </c>
      <c r="F43" s="1">
        <v>1.5</v>
      </c>
      <c r="G43" s="1" t="s">
        <v>20</v>
      </c>
      <c r="H43" s="1">
        <v>10</v>
      </c>
      <c r="I43" s="1" t="str">
        <f t="shared" si="11"/>
        <v>10 ppm:2537A   1.5 ppm:8181</v>
      </c>
      <c r="J43" s="1">
        <v>119</v>
      </c>
      <c r="K43" s="59">
        <f t="shared" si="15"/>
        <v>0.7478813559322034</v>
      </c>
      <c r="L43" s="1">
        <f>RANK(J43,J40:J45,1)</f>
        <v>3</v>
      </c>
      <c r="M43" s="112"/>
      <c r="N43" s="112"/>
      <c r="O43" s="111"/>
      <c r="P43" s="114"/>
    </row>
    <row r="44" spans="1:16" x14ac:dyDescent="0.3">
      <c r="A44" s="111"/>
      <c r="B44" s="111"/>
      <c r="C44" s="114"/>
      <c r="D44" s="1">
        <v>5</v>
      </c>
      <c r="E44" s="1">
        <v>8181</v>
      </c>
      <c r="F44" s="1">
        <v>2</v>
      </c>
      <c r="G44" s="1" t="s">
        <v>20</v>
      </c>
      <c r="H44" s="1">
        <v>10</v>
      </c>
      <c r="I44" s="1" t="str">
        <f t="shared" si="11"/>
        <v>10 ppm:2537A   2 ppm:8181</v>
      </c>
      <c r="J44" s="1">
        <v>63</v>
      </c>
      <c r="K44" s="59">
        <f t="shared" si="15"/>
        <v>0.86652542372881358</v>
      </c>
      <c r="L44" s="1">
        <f>RANK(J44,J40:J45,1)</f>
        <v>2</v>
      </c>
      <c r="M44" s="112"/>
      <c r="N44" s="112"/>
      <c r="O44" s="111"/>
      <c r="P44" s="114"/>
    </row>
    <row r="45" spans="1:16" x14ac:dyDescent="0.3">
      <c r="A45" s="111"/>
      <c r="B45" s="111"/>
      <c r="C45" s="115"/>
      <c r="D45" s="1">
        <v>6</v>
      </c>
      <c r="E45" s="1">
        <v>8181</v>
      </c>
      <c r="F45" s="1">
        <v>2.5</v>
      </c>
      <c r="G45" s="1" t="s">
        <v>20</v>
      </c>
      <c r="H45" s="1">
        <v>10</v>
      </c>
      <c r="I45" s="1" t="str">
        <f t="shared" si="11"/>
        <v>10 ppm:2537A   2.5 ppm:8181</v>
      </c>
      <c r="J45" s="1">
        <v>60.1</v>
      </c>
      <c r="K45" s="59">
        <f t="shared" si="15"/>
        <v>0.87266949152542372</v>
      </c>
      <c r="L45" s="1">
        <f>RANK(J45,J40:J45,1)</f>
        <v>1</v>
      </c>
      <c r="M45" s="112"/>
      <c r="N45" s="112"/>
      <c r="O45" s="111"/>
      <c r="P45" s="115"/>
    </row>
    <row r="46" spans="1:16" ht="14.4" customHeight="1" x14ac:dyDescent="0.3">
      <c r="A46" s="124">
        <v>44762</v>
      </c>
      <c r="B46" s="116">
        <v>8</v>
      </c>
      <c r="C46" s="108" t="s">
        <v>47</v>
      </c>
      <c r="D46" s="2">
        <v>1</v>
      </c>
      <c r="E46" s="2" t="s">
        <v>12</v>
      </c>
      <c r="F46" s="2">
        <v>0</v>
      </c>
      <c r="G46" s="2" t="s">
        <v>12</v>
      </c>
      <c r="H46" s="2">
        <v>0</v>
      </c>
      <c r="I46" s="2" t="str">
        <f t="shared" si="11"/>
        <v>0 ppm:blank   0 ppm:blank</v>
      </c>
      <c r="J46" s="2">
        <v>393</v>
      </c>
      <c r="K46" s="58">
        <f>+($J$46-J46)/$J$46</f>
        <v>0</v>
      </c>
      <c r="L46" s="2">
        <f>RANK(J46,J46:J51,1)</f>
        <v>5</v>
      </c>
      <c r="M46" s="117">
        <f>MAX(J46:J51)</f>
        <v>520</v>
      </c>
      <c r="N46" s="117">
        <f>MIN(J46:J51)</f>
        <v>90.3</v>
      </c>
      <c r="O46" s="116">
        <f t="shared" ref="O46" si="16">+(M46-N46)</f>
        <v>429.7</v>
      </c>
      <c r="P46" s="108" t="s">
        <v>51</v>
      </c>
    </row>
    <row r="47" spans="1:16" x14ac:dyDescent="0.3">
      <c r="A47" s="116"/>
      <c r="B47" s="116"/>
      <c r="C47" s="109"/>
      <c r="D47" s="2">
        <v>2</v>
      </c>
      <c r="E47" s="2">
        <v>8181</v>
      </c>
      <c r="F47" s="2">
        <v>0.5</v>
      </c>
      <c r="G47" s="2">
        <v>1580</v>
      </c>
      <c r="H47" s="2">
        <v>10</v>
      </c>
      <c r="I47" s="2" t="str">
        <f t="shared" si="11"/>
        <v>10 ppm:1580   0.5 ppm:8181</v>
      </c>
      <c r="J47" s="2">
        <v>520</v>
      </c>
      <c r="K47" s="58">
        <f t="shared" ref="K47:K51" si="17">+($J$46-J47)/$J$46</f>
        <v>-0.32315521628498728</v>
      </c>
      <c r="L47" s="2">
        <f>RANK(J47,J46:J51,1)</f>
        <v>6</v>
      </c>
      <c r="M47" s="117"/>
      <c r="N47" s="117"/>
      <c r="O47" s="116"/>
      <c r="P47" s="109"/>
    </row>
    <row r="48" spans="1:16" x14ac:dyDescent="0.3">
      <c r="A48" s="116"/>
      <c r="B48" s="116"/>
      <c r="C48" s="109"/>
      <c r="D48" s="2">
        <v>3</v>
      </c>
      <c r="E48" s="2">
        <v>8181</v>
      </c>
      <c r="F48" s="2">
        <v>1</v>
      </c>
      <c r="G48" s="2">
        <v>1580</v>
      </c>
      <c r="H48" s="2">
        <v>10</v>
      </c>
      <c r="I48" s="2" t="str">
        <f t="shared" si="11"/>
        <v>10 ppm:1580   1 ppm:8181</v>
      </c>
      <c r="J48" s="2">
        <v>240</v>
      </c>
      <c r="K48" s="58">
        <f t="shared" si="17"/>
        <v>0.38931297709923662</v>
      </c>
      <c r="L48" s="2">
        <f>RANK(J48,J46:J51,1)</f>
        <v>4</v>
      </c>
      <c r="M48" s="117"/>
      <c r="N48" s="117"/>
      <c r="O48" s="116"/>
      <c r="P48" s="109"/>
    </row>
    <row r="49" spans="1:16" x14ac:dyDescent="0.3">
      <c r="A49" s="116"/>
      <c r="B49" s="116"/>
      <c r="C49" s="109"/>
      <c r="D49" s="2">
        <v>4</v>
      </c>
      <c r="E49" s="2">
        <v>8181</v>
      </c>
      <c r="F49" s="2">
        <v>1.5</v>
      </c>
      <c r="G49" s="2">
        <v>1580</v>
      </c>
      <c r="H49" s="2">
        <v>10</v>
      </c>
      <c r="I49" s="2" t="str">
        <f t="shared" si="11"/>
        <v>10 ppm:1580   1.5 ppm:8181</v>
      </c>
      <c r="J49" s="2">
        <v>141</v>
      </c>
      <c r="K49" s="58">
        <f t="shared" si="17"/>
        <v>0.64122137404580148</v>
      </c>
      <c r="L49" s="2">
        <f>RANK(J49,J46:J51,1)</f>
        <v>3</v>
      </c>
      <c r="M49" s="117"/>
      <c r="N49" s="117"/>
      <c r="O49" s="116"/>
      <c r="P49" s="109"/>
    </row>
    <row r="50" spans="1:16" x14ac:dyDescent="0.3">
      <c r="A50" s="116"/>
      <c r="B50" s="116"/>
      <c r="C50" s="109"/>
      <c r="D50" s="2">
        <v>5</v>
      </c>
      <c r="E50" s="2">
        <v>8181</v>
      </c>
      <c r="F50" s="2">
        <v>2</v>
      </c>
      <c r="G50" s="2">
        <v>1580</v>
      </c>
      <c r="H50" s="2">
        <v>10</v>
      </c>
      <c r="I50" s="2" t="str">
        <f t="shared" si="11"/>
        <v>10 ppm:1580   2 ppm:8181</v>
      </c>
      <c r="J50" s="2">
        <v>103</v>
      </c>
      <c r="K50" s="58">
        <f t="shared" si="17"/>
        <v>0.7379134860050891</v>
      </c>
      <c r="L50" s="2">
        <f>RANK(J50,J46:J51,1)</f>
        <v>2</v>
      </c>
      <c r="M50" s="117"/>
      <c r="N50" s="117"/>
      <c r="O50" s="116"/>
      <c r="P50" s="109"/>
    </row>
    <row r="51" spans="1:16" x14ac:dyDescent="0.3">
      <c r="A51" s="116"/>
      <c r="B51" s="116"/>
      <c r="C51" s="110"/>
      <c r="D51" s="2">
        <v>6</v>
      </c>
      <c r="E51" s="2">
        <v>8181</v>
      </c>
      <c r="F51" s="2">
        <v>2.5</v>
      </c>
      <c r="G51" s="2">
        <v>1580</v>
      </c>
      <c r="H51" s="2">
        <v>10</v>
      </c>
      <c r="I51" s="2" t="str">
        <f t="shared" si="11"/>
        <v>10 ppm:1580   2.5 ppm:8181</v>
      </c>
      <c r="J51" s="2">
        <v>90.3</v>
      </c>
      <c r="K51" s="58">
        <f t="shared" si="17"/>
        <v>0.7702290076335877</v>
      </c>
      <c r="L51" s="2">
        <f>RANK(J51,J46:J51,1)</f>
        <v>1</v>
      </c>
      <c r="M51" s="117"/>
      <c r="N51" s="117"/>
      <c r="O51" s="116"/>
      <c r="P51" s="110"/>
    </row>
    <row r="52" spans="1:16" x14ac:dyDescent="0.3">
      <c r="A52" s="125">
        <v>44762</v>
      </c>
      <c r="B52" s="111">
        <v>9</v>
      </c>
      <c r="C52" s="113" t="s">
        <v>47</v>
      </c>
      <c r="D52" s="1">
        <v>1</v>
      </c>
      <c r="E52" s="1" t="s">
        <v>12</v>
      </c>
      <c r="F52" s="1">
        <v>0</v>
      </c>
      <c r="G52" s="1" t="s">
        <v>12</v>
      </c>
      <c r="H52" s="1">
        <v>0</v>
      </c>
      <c r="I52" s="1" t="str">
        <f t="shared" si="11"/>
        <v>0 ppm:blank   0 ppm:blank</v>
      </c>
      <c r="J52" s="1">
        <v>999</v>
      </c>
      <c r="K52" s="59">
        <f>+($J$52-J52)/$J$52</f>
        <v>0</v>
      </c>
      <c r="L52" s="1">
        <f>RANK(J52,J52:J57,1)</f>
        <v>6</v>
      </c>
      <c r="M52" s="112">
        <f>MAX(J52:J57)</f>
        <v>999</v>
      </c>
      <c r="N52" s="112">
        <f>MIN(J52:J57)</f>
        <v>168</v>
      </c>
      <c r="O52" s="111">
        <f t="shared" ref="O52" si="18">+(M52-N52)</f>
        <v>831</v>
      </c>
      <c r="P52" s="113" t="s">
        <v>52</v>
      </c>
    </row>
    <row r="53" spans="1:16" x14ac:dyDescent="0.3">
      <c r="A53" s="126"/>
      <c r="B53" s="111"/>
      <c r="C53" s="114"/>
      <c r="D53" s="1">
        <v>2</v>
      </c>
      <c r="E53" s="1">
        <v>8181</v>
      </c>
      <c r="F53" s="1">
        <v>0.5</v>
      </c>
      <c r="G53" s="1">
        <v>18114</v>
      </c>
      <c r="H53" s="1">
        <v>10</v>
      </c>
      <c r="I53" s="1" t="str">
        <f t="shared" si="11"/>
        <v>10 ppm:18114   0.5 ppm:8181</v>
      </c>
      <c r="J53" s="1">
        <v>873</v>
      </c>
      <c r="K53" s="59">
        <f t="shared" ref="K53:K57" si="19">+($J$52-J53)/$J$52</f>
        <v>0.12612612612612611</v>
      </c>
      <c r="L53" s="1">
        <f>RANK(J53,J52:J57,1)</f>
        <v>5</v>
      </c>
      <c r="M53" s="112"/>
      <c r="N53" s="112"/>
      <c r="O53" s="111"/>
      <c r="P53" s="114"/>
    </row>
    <row r="54" spans="1:16" x14ac:dyDescent="0.3">
      <c r="A54" s="126"/>
      <c r="B54" s="111"/>
      <c r="C54" s="114"/>
      <c r="D54" s="1">
        <v>3</v>
      </c>
      <c r="E54" s="1">
        <v>8181</v>
      </c>
      <c r="F54" s="1">
        <v>1</v>
      </c>
      <c r="G54" s="1">
        <v>18114</v>
      </c>
      <c r="H54" s="1">
        <v>10</v>
      </c>
      <c r="I54" s="1" t="str">
        <f t="shared" si="11"/>
        <v>10 ppm:18114   1 ppm:8181</v>
      </c>
      <c r="J54" s="1">
        <v>539</v>
      </c>
      <c r="K54" s="59">
        <f t="shared" si="19"/>
        <v>0.46046046046046046</v>
      </c>
      <c r="L54" s="1">
        <f>RANK(J54,J52:J57,1)</f>
        <v>4</v>
      </c>
      <c r="M54" s="112"/>
      <c r="N54" s="112"/>
      <c r="O54" s="111"/>
      <c r="P54" s="114"/>
    </row>
    <row r="55" spans="1:16" x14ac:dyDescent="0.3">
      <c r="A55" s="126"/>
      <c r="B55" s="111"/>
      <c r="C55" s="114"/>
      <c r="D55" s="1">
        <v>4</v>
      </c>
      <c r="E55" s="1">
        <v>8181</v>
      </c>
      <c r="F55" s="1">
        <v>1.5</v>
      </c>
      <c r="G55" s="1">
        <v>18114</v>
      </c>
      <c r="H55" s="1">
        <v>10</v>
      </c>
      <c r="I55" s="1" t="str">
        <f t="shared" si="11"/>
        <v>10 ppm:18114   1.5 ppm:8181</v>
      </c>
      <c r="J55" s="1">
        <v>346</v>
      </c>
      <c r="K55" s="59">
        <f t="shared" si="19"/>
        <v>0.65365365365365369</v>
      </c>
      <c r="L55" s="1">
        <f>RANK(J55,J52:J57,1)</f>
        <v>3</v>
      </c>
      <c r="M55" s="112"/>
      <c r="N55" s="112"/>
      <c r="O55" s="111"/>
      <c r="P55" s="114"/>
    </row>
    <row r="56" spans="1:16" x14ac:dyDescent="0.3">
      <c r="A56" s="126"/>
      <c r="B56" s="111"/>
      <c r="C56" s="114"/>
      <c r="D56" s="1">
        <v>5</v>
      </c>
      <c r="E56" s="1">
        <v>8181</v>
      </c>
      <c r="F56" s="1">
        <v>2</v>
      </c>
      <c r="G56" s="1">
        <v>18114</v>
      </c>
      <c r="H56" s="1">
        <v>10</v>
      </c>
      <c r="I56" s="1" t="str">
        <f t="shared" si="11"/>
        <v>10 ppm:18114   2 ppm:8181</v>
      </c>
      <c r="J56" s="1">
        <v>340</v>
      </c>
      <c r="K56" s="59">
        <f t="shared" si="19"/>
        <v>0.65965965965965967</v>
      </c>
      <c r="L56" s="1">
        <f>RANK(J56,J52:J57,1)</f>
        <v>2</v>
      </c>
      <c r="M56" s="112"/>
      <c r="N56" s="112"/>
      <c r="O56" s="111"/>
      <c r="P56" s="114"/>
    </row>
    <row r="57" spans="1:16" x14ac:dyDescent="0.3">
      <c r="A57" s="127"/>
      <c r="B57" s="111"/>
      <c r="C57" s="115"/>
      <c r="D57" s="1">
        <v>6</v>
      </c>
      <c r="E57" s="1">
        <v>8181</v>
      </c>
      <c r="F57" s="1">
        <v>2.5</v>
      </c>
      <c r="G57" s="1">
        <v>18114</v>
      </c>
      <c r="H57" s="1">
        <v>10</v>
      </c>
      <c r="I57" s="1" t="str">
        <f t="shared" si="11"/>
        <v>10 ppm:18114   2.5 ppm:8181</v>
      </c>
      <c r="J57" s="1">
        <v>168</v>
      </c>
      <c r="K57" s="59">
        <f t="shared" si="19"/>
        <v>0.83183183183183185</v>
      </c>
      <c r="L57" s="1">
        <f>RANK(J57,J52:J57,1)</f>
        <v>1</v>
      </c>
      <c r="M57" s="112"/>
      <c r="N57" s="112"/>
      <c r="O57" s="111"/>
      <c r="P57" s="115"/>
    </row>
    <row r="58" spans="1:16" ht="14.4" customHeight="1" x14ac:dyDescent="0.3">
      <c r="A58" s="124">
        <v>44763</v>
      </c>
      <c r="B58" s="116">
        <v>10</v>
      </c>
      <c r="C58" s="108" t="s">
        <v>47</v>
      </c>
      <c r="D58" s="2">
        <v>1</v>
      </c>
      <c r="E58" s="2">
        <v>8181</v>
      </c>
      <c r="F58" s="2">
        <v>1</v>
      </c>
      <c r="G58" s="2">
        <v>18114</v>
      </c>
      <c r="H58" s="2">
        <v>10</v>
      </c>
      <c r="I58" s="2" t="str">
        <f t="shared" si="11"/>
        <v>10 ppm:18114   1 ppm:8181</v>
      </c>
      <c r="J58" s="2">
        <v>141</v>
      </c>
      <c r="K58" s="58">
        <f>+($J$58-J58)/$J$58</f>
        <v>0</v>
      </c>
      <c r="L58" s="2">
        <f>RANK(J58,J58:J63,1)</f>
        <v>6</v>
      </c>
      <c r="M58" s="117">
        <f>MAX(J58:J63)</f>
        <v>141</v>
      </c>
      <c r="N58" s="117">
        <f>MIN(J58:J63)</f>
        <v>31.1</v>
      </c>
      <c r="O58" s="116">
        <f t="shared" ref="O58" si="20">+(M58-N58)</f>
        <v>109.9</v>
      </c>
      <c r="P58" s="108" t="s">
        <v>54</v>
      </c>
    </row>
    <row r="59" spans="1:16" x14ac:dyDescent="0.3">
      <c r="A59" s="116"/>
      <c r="B59" s="116"/>
      <c r="C59" s="109"/>
      <c r="D59" s="2">
        <v>2</v>
      </c>
      <c r="E59" s="2">
        <v>7878</v>
      </c>
      <c r="F59" s="2">
        <v>1</v>
      </c>
      <c r="G59" s="2">
        <v>18114</v>
      </c>
      <c r="H59" s="2">
        <v>10</v>
      </c>
      <c r="I59" s="2" t="str">
        <f t="shared" si="11"/>
        <v>10 ppm:18114   1 ppm:7878</v>
      </c>
      <c r="J59" s="2">
        <v>57.5</v>
      </c>
      <c r="K59" s="58">
        <f t="shared" ref="K59:K63" si="21">+($J$58-J59)/$J$58</f>
        <v>0.59219858156028371</v>
      </c>
      <c r="L59" s="2">
        <f>RANK(J59,J58:J63,1)</f>
        <v>2</v>
      </c>
      <c r="M59" s="117"/>
      <c r="N59" s="117"/>
      <c r="O59" s="116"/>
      <c r="P59" s="109"/>
    </row>
    <row r="60" spans="1:16" x14ac:dyDescent="0.3">
      <c r="A60" s="116"/>
      <c r="B60" s="116"/>
      <c r="C60" s="109"/>
      <c r="D60" s="2">
        <v>3</v>
      </c>
      <c r="E60" s="2">
        <v>7767</v>
      </c>
      <c r="F60" s="2">
        <v>1</v>
      </c>
      <c r="G60" s="2">
        <v>18114</v>
      </c>
      <c r="H60" s="2">
        <v>10</v>
      </c>
      <c r="I60" s="2" t="str">
        <f t="shared" si="11"/>
        <v>10 ppm:18114   1 ppm:7767</v>
      </c>
      <c r="J60" s="2">
        <v>82.9</v>
      </c>
      <c r="K60" s="58">
        <f t="shared" si="21"/>
        <v>0.41205673758865247</v>
      </c>
      <c r="L60" s="2">
        <f>RANK(J60,J58:J63,1)</f>
        <v>4</v>
      </c>
      <c r="M60" s="117"/>
      <c r="N60" s="117"/>
      <c r="O60" s="116"/>
      <c r="P60" s="109"/>
    </row>
    <row r="61" spans="1:16" x14ac:dyDescent="0.3">
      <c r="A61" s="116"/>
      <c r="B61" s="116"/>
      <c r="C61" s="109"/>
      <c r="D61" s="2">
        <v>4</v>
      </c>
      <c r="E61" s="2">
        <v>3058</v>
      </c>
      <c r="F61" s="2">
        <v>1</v>
      </c>
      <c r="G61" s="2">
        <v>18114</v>
      </c>
      <c r="H61" s="2">
        <v>10</v>
      </c>
      <c r="I61" s="2" t="str">
        <f t="shared" si="11"/>
        <v>10 ppm:18114   1 ppm:3058</v>
      </c>
      <c r="J61" s="2">
        <v>134</v>
      </c>
      <c r="K61" s="58">
        <f t="shared" si="21"/>
        <v>4.9645390070921988E-2</v>
      </c>
      <c r="L61" s="2">
        <f>RANK(J61,J58:J63,1)</f>
        <v>5</v>
      </c>
      <c r="M61" s="117"/>
      <c r="N61" s="117"/>
      <c r="O61" s="116"/>
      <c r="P61" s="109"/>
    </row>
    <row r="62" spans="1:16" x14ac:dyDescent="0.3">
      <c r="A62" s="116"/>
      <c r="B62" s="116"/>
      <c r="C62" s="109"/>
      <c r="D62" s="2">
        <v>5</v>
      </c>
      <c r="E62" s="2">
        <v>3090</v>
      </c>
      <c r="F62" s="2">
        <v>1</v>
      </c>
      <c r="G62" s="2">
        <v>18114</v>
      </c>
      <c r="H62" s="2">
        <v>10</v>
      </c>
      <c r="I62" s="2" t="str">
        <f t="shared" si="11"/>
        <v>10 ppm:18114   1 ppm:3090</v>
      </c>
      <c r="J62" s="2">
        <v>73.599999999999994</v>
      </c>
      <c r="K62" s="58">
        <f t="shared" si="21"/>
        <v>0.47801418439716314</v>
      </c>
      <c r="L62" s="2">
        <f>RANK(J62,J58:J63,1)</f>
        <v>3</v>
      </c>
      <c r="M62" s="117"/>
      <c r="N62" s="117"/>
      <c r="O62" s="116"/>
      <c r="P62" s="109"/>
    </row>
    <row r="63" spans="1:16" x14ac:dyDescent="0.3">
      <c r="A63" s="116"/>
      <c r="B63" s="116"/>
      <c r="C63" s="110"/>
      <c r="D63" s="2">
        <v>6</v>
      </c>
      <c r="E63" s="2">
        <v>61610</v>
      </c>
      <c r="F63" s="2">
        <v>1</v>
      </c>
      <c r="G63" s="2">
        <v>18114</v>
      </c>
      <c r="H63" s="2">
        <v>10</v>
      </c>
      <c r="I63" s="2" t="str">
        <f t="shared" si="11"/>
        <v>10 ppm:18114   1 ppm:61610</v>
      </c>
      <c r="J63" s="2">
        <v>31.1</v>
      </c>
      <c r="K63" s="58">
        <f t="shared" si="21"/>
        <v>0.77943262411347525</v>
      </c>
      <c r="L63" s="2">
        <f>RANK(J63,J58:J63,1)</f>
        <v>1</v>
      </c>
      <c r="M63" s="117"/>
      <c r="N63" s="117"/>
      <c r="O63" s="116"/>
      <c r="P63" s="110"/>
    </row>
    <row r="64" spans="1:16" x14ac:dyDescent="0.3">
      <c r="A64" s="123">
        <v>44763</v>
      </c>
      <c r="B64" s="111">
        <v>11</v>
      </c>
      <c r="C64" s="113" t="s">
        <v>47</v>
      </c>
      <c r="D64" s="1">
        <v>1</v>
      </c>
      <c r="E64" s="1">
        <v>8181</v>
      </c>
      <c r="F64" s="1">
        <v>1</v>
      </c>
      <c r="G64" s="1">
        <v>1580</v>
      </c>
      <c r="H64" s="1">
        <v>10</v>
      </c>
      <c r="I64" s="1" t="str">
        <f t="shared" si="11"/>
        <v>10 ppm:1580   1 ppm:8181</v>
      </c>
      <c r="J64" s="1">
        <v>115</v>
      </c>
      <c r="K64" s="59">
        <f>+($J$64-J64)/$J$64</f>
        <v>0</v>
      </c>
      <c r="L64" s="1">
        <f>RANK(J64,J64:J69,1)</f>
        <v>3</v>
      </c>
      <c r="M64" s="112">
        <f>MAX(J64:J69)</f>
        <v>277</v>
      </c>
      <c r="N64" s="112">
        <f>MIN(J64:J69)</f>
        <v>43.1</v>
      </c>
      <c r="O64" s="111">
        <f t="shared" ref="O64" si="22">+(M64-N64)</f>
        <v>233.9</v>
      </c>
      <c r="P64" s="113" t="s">
        <v>55</v>
      </c>
    </row>
    <row r="65" spans="1:16" x14ac:dyDescent="0.3">
      <c r="A65" s="111"/>
      <c r="B65" s="111"/>
      <c r="C65" s="114"/>
      <c r="D65" s="1">
        <v>2</v>
      </c>
      <c r="E65" s="1">
        <v>7878</v>
      </c>
      <c r="F65" s="1">
        <v>1</v>
      </c>
      <c r="G65" s="1">
        <v>1580</v>
      </c>
      <c r="H65" s="1">
        <v>10</v>
      </c>
      <c r="I65" s="1" t="str">
        <f t="shared" si="11"/>
        <v>10 ppm:1580   1 ppm:7878</v>
      </c>
      <c r="J65" s="1">
        <v>166</v>
      </c>
      <c r="K65" s="59">
        <f t="shared" ref="K65:K69" si="23">+($J$64-J65)/$J$64</f>
        <v>-0.44347826086956521</v>
      </c>
      <c r="L65" s="1">
        <f>RANK(J65,J64:J69,1)</f>
        <v>4</v>
      </c>
      <c r="M65" s="112"/>
      <c r="N65" s="112"/>
      <c r="O65" s="111"/>
      <c r="P65" s="114"/>
    </row>
    <row r="66" spans="1:16" x14ac:dyDescent="0.3">
      <c r="A66" s="111"/>
      <c r="B66" s="111"/>
      <c r="C66" s="114"/>
      <c r="D66" s="1">
        <v>3</v>
      </c>
      <c r="E66" s="1">
        <v>7767</v>
      </c>
      <c r="F66" s="1">
        <v>1</v>
      </c>
      <c r="G66" s="1">
        <v>1580</v>
      </c>
      <c r="H66" s="1">
        <v>10</v>
      </c>
      <c r="I66" s="1" t="str">
        <f t="shared" si="11"/>
        <v>10 ppm:1580   1 ppm:7767</v>
      </c>
      <c r="J66" s="1">
        <v>183</v>
      </c>
      <c r="K66" s="59">
        <f t="shared" si="23"/>
        <v>-0.59130434782608698</v>
      </c>
      <c r="L66" s="1">
        <f>RANK(J66,J64:J69,1)</f>
        <v>5</v>
      </c>
      <c r="M66" s="112"/>
      <c r="N66" s="112"/>
      <c r="O66" s="111"/>
      <c r="P66" s="114"/>
    </row>
    <row r="67" spans="1:16" x14ac:dyDescent="0.3">
      <c r="A67" s="111"/>
      <c r="B67" s="111"/>
      <c r="C67" s="114"/>
      <c r="D67" s="1">
        <v>4</v>
      </c>
      <c r="E67" s="1">
        <v>3058</v>
      </c>
      <c r="F67" s="1">
        <v>1</v>
      </c>
      <c r="G67" s="1">
        <v>1580</v>
      </c>
      <c r="H67" s="1">
        <v>10</v>
      </c>
      <c r="I67" s="1" t="str">
        <f t="shared" si="11"/>
        <v>10 ppm:1580   1 ppm:3058</v>
      </c>
      <c r="J67" s="1">
        <v>277</v>
      </c>
      <c r="K67" s="59">
        <f t="shared" si="23"/>
        <v>-1.4086956521739131</v>
      </c>
      <c r="L67" s="1">
        <f>RANK(J67,J64:J69,1)</f>
        <v>6</v>
      </c>
      <c r="M67" s="112"/>
      <c r="N67" s="112"/>
      <c r="O67" s="111"/>
      <c r="P67" s="114"/>
    </row>
    <row r="68" spans="1:16" x14ac:dyDescent="0.3">
      <c r="A68" s="111"/>
      <c r="B68" s="111"/>
      <c r="C68" s="114"/>
      <c r="D68" s="1">
        <v>5</v>
      </c>
      <c r="E68" s="1">
        <v>3090</v>
      </c>
      <c r="F68" s="1">
        <v>1</v>
      </c>
      <c r="G68" s="1">
        <v>1580</v>
      </c>
      <c r="H68" s="1">
        <v>10</v>
      </c>
      <c r="I68" s="1" t="str">
        <f t="shared" si="11"/>
        <v>10 ppm:1580   1 ppm:3090</v>
      </c>
      <c r="J68" s="1">
        <v>106</v>
      </c>
      <c r="K68" s="59">
        <f t="shared" si="23"/>
        <v>7.8260869565217397E-2</v>
      </c>
      <c r="L68" s="1">
        <f>RANK(J68,J64:J69,1)</f>
        <v>2</v>
      </c>
      <c r="M68" s="112"/>
      <c r="N68" s="112"/>
      <c r="O68" s="111"/>
      <c r="P68" s="114"/>
    </row>
    <row r="69" spans="1:16" x14ac:dyDescent="0.3">
      <c r="A69" s="111"/>
      <c r="B69" s="111"/>
      <c r="C69" s="115"/>
      <c r="D69" s="1">
        <v>6</v>
      </c>
      <c r="E69" s="1">
        <v>61610</v>
      </c>
      <c r="F69" s="1">
        <v>1</v>
      </c>
      <c r="G69" s="1">
        <v>1580</v>
      </c>
      <c r="H69" s="1">
        <v>10</v>
      </c>
      <c r="I69" s="1" t="str">
        <f t="shared" si="11"/>
        <v>10 ppm:1580   1 ppm:61610</v>
      </c>
      <c r="J69" s="1">
        <v>43.1</v>
      </c>
      <c r="K69" s="59">
        <f t="shared" si="23"/>
        <v>0.62521739130434784</v>
      </c>
      <c r="L69" s="1">
        <f>RANK(J69,J64:J69,1)</f>
        <v>1</v>
      </c>
      <c r="M69" s="112"/>
      <c r="N69" s="112"/>
      <c r="O69" s="111"/>
      <c r="P69" s="115"/>
    </row>
    <row r="70" spans="1:16" ht="14.4" customHeight="1" x14ac:dyDescent="0.3">
      <c r="A70" s="124">
        <v>44763</v>
      </c>
      <c r="B70" s="116">
        <v>12</v>
      </c>
      <c r="C70" s="108" t="s">
        <v>53</v>
      </c>
      <c r="D70" s="2">
        <v>1</v>
      </c>
      <c r="E70" s="2" t="s">
        <v>12</v>
      </c>
      <c r="F70" s="2">
        <v>0</v>
      </c>
      <c r="G70" s="2" t="s">
        <v>12</v>
      </c>
      <c r="H70" s="2">
        <v>0</v>
      </c>
      <c r="I70" s="2" t="str">
        <f t="shared" si="11"/>
        <v>0 ppm:blank   0 ppm:blank</v>
      </c>
      <c r="J70" s="2">
        <v>404</v>
      </c>
      <c r="K70" s="58">
        <f>+($J$70-J70)/$J$70</f>
        <v>0</v>
      </c>
      <c r="L70" s="2">
        <f>RANK(J70,J70:J75,1)</f>
        <v>6</v>
      </c>
      <c r="M70" s="117">
        <f>MAX(J70:J75)</f>
        <v>404</v>
      </c>
      <c r="N70" s="117">
        <f>MIN(J70:J75)</f>
        <v>99.9</v>
      </c>
      <c r="O70" s="116">
        <f t="shared" ref="O70" si="24">+(M70-N70)</f>
        <v>304.10000000000002</v>
      </c>
      <c r="P70" s="108" t="s">
        <v>56</v>
      </c>
    </row>
    <row r="71" spans="1:16" x14ac:dyDescent="0.3">
      <c r="A71" s="116"/>
      <c r="B71" s="116"/>
      <c r="C71" s="109"/>
      <c r="D71" s="2">
        <v>2</v>
      </c>
      <c r="E71" s="2">
        <v>3058</v>
      </c>
      <c r="F71" s="2">
        <v>0.5</v>
      </c>
      <c r="G71" s="2" t="s">
        <v>20</v>
      </c>
      <c r="H71" s="2">
        <v>10</v>
      </c>
      <c r="I71" s="2" t="str">
        <f t="shared" si="11"/>
        <v>10 ppm:2537A   0.5 ppm:3058</v>
      </c>
      <c r="J71" s="2">
        <v>327</v>
      </c>
      <c r="K71" s="58">
        <f t="shared" ref="K71:K75" si="25">+($J$70-J71)/$J$70</f>
        <v>0.1905940594059406</v>
      </c>
      <c r="L71" s="2">
        <f>RANK(J71,J70:J75,1)</f>
        <v>5</v>
      </c>
      <c r="M71" s="117"/>
      <c r="N71" s="117"/>
      <c r="O71" s="116"/>
      <c r="P71" s="109"/>
    </row>
    <row r="72" spans="1:16" x14ac:dyDescent="0.3">
      <c r="A72" s="116"/>
      <c r="B72" s="116"/>
      <c r="C72" s="109"/>
      <c r="D72" s="2">
        <v>3</v>
      </c>
      <c r="E72" s="2">
        <v>3058</v>
      </c>
      <c r="F72" s="2">
        <v>1</v>
      </c>
      <c r="G72" s="2" t="s">
        <v>20</v>
      </c>
      <c r="H72" s="2">
        <v>10</v>
      </c>
      <c r="I72" s="2" t="str">
        <f t="shared" si="11"/>
        <v>10 ppm:2537A   1 ppm:3058</v>
      </c>
      <c r="J72" s="2">
        <v>302</v>
      </c>
      <c r="K72" s="58">
        <f t="shared" si="25"/>
        <v>0.25247524752475248</v>
      </c>
      <c r="L72" s="2">
        <f>RANK(J72,J70:J75,1)</f>
        <v>4</v>
      </c>
      <c r="M72" s="117"/>
      <c r="N72" s="117"/>
      <c r="O72" s="116"/>
      <c r="P72" s="109"/>
    </row>
    <row r="73" spans="1:16" x14ac:dyDescent="0.3">
      <c r="A73" s="116"/>
      <c r="B73" s="116"/>
      <c r="C73" s="109"/>
      <c r="D73" s="2">
        <v>4</v>
      </c>
      <c r="E73" s="2">
        <v>3058</v>
      </c>
      <c r="F73" s="2">
        <v>1.5</v>
      </c>
      <c r="G73" s="2" t="s">
        <v>20</v>
      </c>
      <c r="H73" s="2">
        <v>10</v>
      </c>
      <c r="I73" s="2" t="str">
        <f t="shared" si="11"/>
        <v>10 ppm:2537A   1.5 ppm:3058</v>
      </c>
      <c r="J73" s="2">
        <v>204</v>
      </c>
      <c r="K73" s="58">
        <f t="shared" si="25"/>
        <v>0.49504950495049505</v>
      </c>
      <c r="L73" s="2">
        <f>RANK(J73,J70:J75,1)</f>
        <v>3</v>
      </c>
      <c r="M73" s="117"/>
      <c r="N73" s="117"/>
      <c r="O73" s="116"/>
      <c r="P73" s="109"/>
    </row>
    <row r="74" spans="1:16" x14ac:dyDescent="0.3">
      <c r="A74" s="116"/>
      <c r="B74" s="116"/>
      <c r="C74" s="109"/>
      <c r="D74" s="2">
        <v>5</v>
      </c>
      <c r="E74" s="2">
        <v>3058</v>
      </c>
      <c r="F74" s="2">
        <v>2</v>
      </c>
      <c r="G74" s="2" t="s">
        <v>20</v>
      </c>
      <c r="H74" s="2">
        <v>10</v>
      </c>
      <c r="I74" s="2" t="str">
        <f t="shared" si="11"/>
        <v>10 ppm:2537A   2 ppm:3058</v>
      </c>
      <c r="J74" s="2">
        <v>137</v>
      </c>
      <c r="K74" s="58">
        <f t="shared" si="25"/>
        <v>0.66089108910891092</v>
      </c>
      <c r="L74" s="2">
        <f>RANK(J74,J70:J75,1)</f>
        <v>2</v>
      </c>
      <c r="M74" s="117"/>
      <c r="N74" s="117"/>
      <c r="O74" s="116"/>
      <c r="P74" s="109"/>
    </row>
    <row r="75" spans="1:16" x14ac:dyDescent="0.3">
      <c r="A75" s="116"/>
      <c r="B75" s="116"/>
      <c r="C75" s="110"/>
      <c r="D75" s="2">
        <v>6</v>
      </c>
      <c r="E75" s="2">
        <v>3058</v>
      </c>
      <c r="F75" s="2">
        <v>2.5</v>
      </c>
      <c r="G75" s="2" t="s">
        <v>20</v>
      </c>
      <c r="H75" s="2">
        <v>10</v>
      </c>
      <c r="I75" s="2" t="str">
        <f t="shared" si="11"/>
        <v>10 ppm:2537A   2.5 ppm:3058</v>
      </c>
      <c r="J75" s="2">
        <v>99.9</v>
      </c>
      <c r="K75" s="58">
        <f t="shared" si="25"/>
        <v>0.75272277227722773</v>
      </c>
      <c r="L75" s="2">
        <f>RANK(J75,J70:J75,1)</f>
        <v>1</v>
      </c>
      <c r="M75" s="117"/>
      <c r="N75" s="117"/>
      <c r="O75" s="116"/>
      <c r="P75" s="110"/>
    </row>
    <row r="76" spans="1:16" x14ac:dyDescent="0.3">
      <c r="A76" s="123">
        <v>44763</v>
      </c>
      <c r="B76" s="111">
        <v>13</v>
      </c>
      <c r="C76" s="113" t="s">
        <v>53</v>
      </c>
      <c r="D76" s="1">
        <v>1</v>
      </c>
      <c r="E76" s="1">
        <v>61610</v>
      </c>
      <c r="F76" s="1">
        <v>1.5</v>
      </c>
      <c r="G76" s="1">
        <v>18114</v>
      </c>
      <c r="H76" s="1">
        <v>15</v>
      </c>
      <c r="I76" s="1" t="str">
        <f t="shared" si="11"/>
        <v>15 ppm:18114   1.5 ppm:61610</v>
      </c>
      <c r="J76" s="1">
        <v>39</v>
      </c>
      <c r="K76" s="59">
        <f>+($J$76-J76)/$J$76</f>
        <v>0</v>
      </c>
      <c r="L76" s="1">
        <f>RANK(J76,J76:J81,1)</f>
        <v>3</v>
      </c>
      <c r="M76" s="112">
        <f>MAX(J76:J81)</f>
        <v>121</v>
      </c>
      <c r="N76" s="112">
        <f>MIN(J76:J81)</f>
        <v>31.9</v>
      </c>
      <c r="O76" s="111">
        <f t="shared" ref="O76" si="26">+(M76-N76)</f>
        <v>89.1</v>
      </c>
      <c r="P76" s="113" t="s">
        <v>57</v>
      </c>
    </row>
    <row r="77" spans="1:16" x14ac:dyDescent="0.3">
      <c r="A77" s="111"/>
      <c r="B77" s="111"/>
      <c r="C77" s="114"/>
      <c r="D77" s="1">
        <v>2</v>
      </c>
      <c r="E77" s="1">
        <v>61610</v>
      </c>
      <c r="F77" s="1">
        <v>1</v>
      </c>
      <c r="G77" s="1">
        <v>18114</v>
      </c>
      <c r="H77" s="1">
        <v>15</v>
      </c>
      <c r="I77" s="1" t="str">
        <f t="shared" si="11"/>
        <v>15 ppm:18114   1 ppm:61610</v>
      </c>
      <c r="J77" s="1">
        <v>52.9</v>
      </c>
      <c r="K77" s="59">
        <f t="shared" ref="K77:K81" si="27">+($J$76-J77)/$J$76</f>
        <v>-0.35641025641025637</v>
      </c>
      <c r="L77" s="1">
        <f>RANK(J77,J76:J81,1)</f>
        <v>4</v>
      </c>
      <c r="M77" s="112"/>
      <c r="N77" s="112"/>
      <c r="O77" s="111"/>
      <c r="P77" s="114"/>
    </row>
    <row r="78" spans="1:16" x14ac:dyDescent="0.3">
      <c r="A78" s="111"/>
      <c r="B78" s="111"/>
      <c r="C78" s="114"/>
      <c r="D78" s="1">
        <v>3</v>
      </c>
      <c r="E78" s="1">
        <v>61610</v>
      </c>
      <c r="F78" s="1">
        <v>0.5</v>
      </c>
      <c r="G78" s="1">
        <v>18114</v>
      </c>
      <c r="H78" s="1">
        <v>15</v>
      </c>
      <c r="I78" s="1" t="str">
        <f t="shared" si="11"/>
        <v>15 ppm:18114   0.5 ppm:61610</v>
      </c>
      <c r="J78" s="1">
        <v>121</v>
      </c>
      <c r="K78" s="59">
        <f t="shared" si="27"/>
        <v>-2.1025641025641026</v>
      </c>
      <c r="L78" s="1">
        <f>RANK(J78,J76:J81,1)</f>
        <v>6</v>
      </c>
      <c r="M78" s="112"/>
      <c r="N78" s="112"/>
      <c r="O78" s="111"/>
      <c r="P78" s="114"/>
    </row>
    <row r="79" spans="1:16" x14ac:dyDescent="0.3">
      <c r="A79" s="111"/>
      <c r="B79" s="111"/>
      <c r="C79" s="114"/>
      <c r="D79" s="1">
        <v>4</v>
      </c>
      <c r="E79" s="1">
        <v>61610</v>
      </c>
      <c r="F79" s="1">
        <v>1</v>
      </c>
      <c r="G79" s="1">
        <v>18114</v>
      </c>
      <c r="H79" s="1">
        <v>10</v>
      </c>
      <c r="I79" s="1" t="str">
        <f t="shared" si="11"/>
        <v>10 ppm:18114   1 ppm:61610</v>
      </c>
      <c r="J79" s="1">
        <v>65.8</v>
      </c>
      <c r="K79" s="59">
        <f t="shared" si="27"/>
        <v>-0.68717948717948707</v>
      </c>
      <c r="L79" s="1">
        <f>RANK(J79,J76:J81,1)</f>
        <v>5</v>
      </c>
      <c r="M79" s="112"/>
      <c r="N79" s="112"/>
      <c r="O79" s="111"/>
      <c r="P79" s="114"/>
    </row>
    <row r="80" spans="1:16" x14ac:dyDescent="0.3">
      <c r="A80" s="111"/>
      <c r="B80" s="111"/>
      <c r="C80" s="114"/>
      <c r="D80" s="1">
        <v>5</v>
      </c>
      <c r="E80" s="1">
        <v>61610</v>
      </c>
      <c r="F80" s="1">
        <v>1</v>
      </c>
      <c r="G80" s="1">
        <v>18114</v>
      </c>
      <c r="H80" s="1">
        <v>20</v>
      </c>
      <c r="I80" s="1" t="str">
        <f t="shared" si="11"/>
        <v>20 ppm:18114   1 ppm:61610</v>
      </c>
      <c r="J80" s="1">
        <v>34.799999999999997</v>
      </c>
      <c r="K80" s="59">
        <f t="shared" si="27"/>
        <v>0.10769230769230777</v>
      </c>
      <c r="L80" s="1">
        <f>RANK(J80,J76:J81,1)</f>
        <v>2</v>
      </c>
      <c r="M80" s="112"/>
      <c r="N80" s="112"/>
      <c r="O80" s="111"/>
      <c r="P80" s="114"/>
    </row>
    <row r="81" spans="1:16" x14ac:dyDescent="0.3">
      <c r="A81" s="111"/>
      <c r="B81" s="111"/>
      <c r="C81" s="115"/>
      <c r="D81" s="1">
        <v>6</v>
      </c>
      <c r="E81" s="1">
        <v>61610</v>
      </c>
      <c r="F81" s="1">
        <v>1</v>
      </c>
      <c r="G81" s="1">
        <v>18114</v>
      </c>
      <c r="H81" s="1">
        <v>30</v>
      </c>
      <c r="I81" s="1" t="str">
        <f t="shared" si="11"/>
        <v>30 ppm:18114   1 ppm:61610</v>
      </c>
      <c r="J81" s="1">
        <v>31.9</v>
      </c>
      <c r="K81" s="59">
        <f t="shared" si="27"/>
        <v>0.1820512820512821</v>
      </c>
      <c r="L81" s="1">
        <f>RANK(J81,J76:J81,1)</f>
        <v>1</v>
      </c>
      <c r="M81" s="112"/>
      <c r="N81" s="112"/>
      <c r="O81" s="111"/>
      <c r="P81" s="115"/>
    </row>
    <row r="82" spans="1:16" x14ac:dyDescent="0.3">
      <c r="A82" s="124">
        <v>44776</v>
      </c>
      <c r="B82" s="116">
        <v>14</v>
      </c>
      <c r="C82" s="108" t="s">
        <v>53</v>
      </c>
      <c r="D82" s="2">
        <v>1</v>
      </c>
      <c r="E82" s="35" t="s">
        <v>12</v>
      </c>
      <c r="F82" s="35">
        <v>0</v>
      </c>
      <c r="G82" s="35" t="s">
        <v>12</v>
      </c>
      <c r="H82" s="35">
        <v>0</v>
      </c>
      <c r="I82" s="2" t="str">
        <f t="shared" si="11"/>
        <v>0 ppm:blank   0 ppm:blank</v>
      </c>
      <c r="J82" s="2">
        <v>322</v>
      </c>
      <c r="K82" s="58">
        <f t="shared" ref="K82:K87" si="28">+($J$82-J82)/$J$82</f>
        <v>0</v>
      </c>
      <c r="L82" s="2">
        <f>RANK(J82,J82:J87,1)</f>
        <v>6</v>
      </c>
      <c r="M82" s="117">
        <f>MAX(J82:J87)</f>
        <v>322</v>
      </c>
      <c r="N82" s="117">
        <f>MIN(J82:J87)</f>
        <v>43.1</v>
      </c>
      <c r="O82" s="116">
        <f t="shared" ref="O82" si="29">+(M82-N82)</f>
        <v>278.89999999999998</v>
      </c>
      <c r="P82" s="108" t="s">
        <v>73</v>
      </c>
    </row>
    <row r="83" spans="1:16" x14ac:dyDescent="0.3">
      <c r="A83" s="116"/>
      <c r="B83" s="116"/>
      <c r="C83" s="109"/>
      <c r="D83" s="2">
        <v>2</v>
      </c>
      <c r="E83" s="35">
        <v>8181</v>
      </c>
      <c r="F83" s="35">
        <v>1</v>
      </c>
      <c r="G83" s="35" t="s">
        <v>20</v>
      </c>
      <c r="H83" s="35">
        <v>15</v>
      </c>
      <c r="I83" s="2" t="str">
        <f t="shared" si="11"/>
        <v>15 ppm:2537A   1 ppm:8181</v>
      </c>
      <c r="J83" s="2">
        <v>108</v>
      </c>
      <c r="K83" s="58">
        <f t="shared" si="28"/>
        <v>0.6645962732919255</v>
      </c>
      <c r="L83" s="2">
        <f>RANK(J83,J82:J87,1)</f>
        <v>5</v>
      </c>
      <c r="M83" s="117"/>
      <c r="N83" s="117"/>
      <c r="O83" s="116"/>
      <c r="P83" s="109"/>
    </row>
    <row r="84" spans="1:16" x14ac:dyDescent="0.3">
      <c r="A84" s="116"/>
      <c r="B84" s="116"/>
      <c r="C84" s="109"/>
      <c r="D84" s="2">
        <v>3</v>
      </c>
      <c r="E84" s="35">
        <v>8181</v>
      </c>
      <c r="F84" s="35">
        <v>1</v>
      </c>
      <c r="G84" s="35">
        <v>1580</v>
      </c>
      <c r="H84" s="35">
        <v>15</v>
      </c>
      <c r="I84" s="2" t="str">
        <f t="shared" si="11"/>
        <v>15 ppm:1580   1 ppm:8181</v>
      </c>
      <c r="J84" s="2">
        <v>96</v>
      </c>
      <c r="K84" s="58">
        <f t="shared" si="28"/>
        <v>0.70186335403726707</v>
      </c>
      <c r="L84" s="2">
        <f>RANK(J84,J82:J87,1)</f>
        <v>4</v>
      </c>
      <c r="M84" s="117"/>
      <c r="N84" s="117"/>
      <c r="O84" s="116"/>
      <c r="P84" s="109"/>
    </row>
    <row r="85" spans="1:16" x14ac:dyDescent="0.3">
      <c r="A85" s="116"/>
      <c r="B85" s="116"/>
      <c r="C85" s="109"/>
      <c r="D85" s="2">
        <v>4</v>
      </c>
      <c r="E85" s="35">
        <v>8181</v>
      </c>
      <c r="F85" s="35">
        <v>1</v>
      </c>
      <c r="G85" s="35">
        <v>18114</v>
      </c>
      <c r="H85" s="35">
        <v>15</v>
      </c>
      <c r="I85" s="2" t="str">
        <f t="shared" si="11"/>
        <v>15 ppm:18114   1 ppm:8181</v>
      </c>
      <c r="J85" s="2">
        <v>91.4</v>
      </c>
      <c r="K85" s="58">
        <f t="shared" si="28"/>
        <v>0.71614906832298131</v>
      </c>
      <c r="L85" s="2">
        <f>RANK(J85,J82:J87,1)</f>
        <v>3</v>
      </c>
      <c r="M85" s="117"/>
      <c r="N85" s="117"/>
      <c r="O85" s="116"/>
      <c r="P85" s="109"/>
    </row>
    <row r="86" spans="1:16" x14ac:dyDescent="0.3">
      <c r="A86" s="116"/>
      <c r="B86" s="116"/>
      <c r="C86" s="109"/>
      <c r="D86" s="2">
        <v>5</v>
      </c>
      <c r="E86" s="35">
        <v>7878</v>
      </c>
      <c r="F86" s="35">
        <v>1</v>
      </c>
      <c r="G86" s="35">
        <v>18114</v>
      </c>
      <c r="H86" s="35">
        <v>15</v>
      </c>
      <c r="I86" s="2" t="str">
        <f t="shared" si="11"/>
        <v>15 ppm:18114   1 ppm:7878</v>
      </c>
      <c r="J86" s="2">
        <v>43.1</v>
      </c>
      <c r="K86" s="58">
        <f t="shared" si="28"/>
        <v>0.86614906832298133</v>
      </c>
      <c r="L86" s="2">
        <f>RANK(J86,J82:J87,1)</f>
        <v>1</v>
      </c>
      <c r="M86" s="117"/>
      <c r="N86" s="117"/>
      <c r="O86" s="116"/>
      <c r="P86" s="109"/>
    </row>
    <row r="87" spans="1:16" x14ac:dyDescent="0.3">
      <c r="A87" s="116"/>
      <c r="B87" s="116"/>
      <c r="C87" s="110"/>
      <c r="D87" s="2">
        <v>6</v>
      </c>
      <c r="E87" s="35">
        <v>61610</v>
      </c>
      <c r="F87" s="35">
        <v>1</v>
      </c>
      <c r="G87" s="35">
        <v>18114</v>
      </c>
      <c r="H87" s="35">
        <v>15</v>
      </c>
      <c r="I87" s="2" t="str">
        <f t="shared" si="11"/>
        <v>15 ppm:18114   1 ppm:61610</v>
      </c>
      <c r="J87" s="2">
        <v>60.4</v>
      </c>
      <c r="K87" s="58">
        <f t="shared" si="28"/>
        <v>0.81242236024844727</v>
      </c>
      <c r="L87" s="2">
        <f>RANK(J87,J82:J87,1)</f>
        <v>2</v>
      </c>
      <c r="M87" s="117"/>
      <c r="N87" s="117"/>
      <c r="O87" s="116"/>
      <c r="P87" s="110"/>
    </row>
    <row r="88" spans="1:16" ht="14.4" customHeight="1" x14ac:dyDescent="0.3">
      <c r="A88" s="125">
        <v>44776</v>
      </c>
      <c r="B88" s="128">
        <v>15</v>
      </c>
      <c r="C88" s="113" t="s">
        <v>53</v>
      </c>
      <c r="D88" s="1">
        <v>1</v>
      </c>
      <c r="E88" s="1" t="s">
        <v>12</v>
      </c>
      <c r="F88" s="1">
        <v>0</v>
      </c>
      <c r="G88" s="1" t="s">
        <v>12</v>
      </c>
      <c r="H88" s="1">
        <v>0</v>
      </c>
      <c r="I88" s="1" t="str">
        <f t="shared" ref="I88:I105" si="30">H88&amp;" ppm:"&amp;G88&amp;"   "&amp;F88&amp;" ppm:"&amp;E88</f>
        <v>0 ppm:blank   0 ppm:blank</v>
      </c>
      <c r="J88" s="1">
        <v>371</v>
      </c>
      <c r="K88" s="59">
        <f t="shared" ref="K88:K93" si="31">+($J$88-J88)/$J$88</f>
        <v>0</v>
      </c>
      <c r="L88" s="1">
        <f>RANK(J88,J88:J93,1)</f>
        <v>6</v>
      </c>
      <c r="M88" s="113">
        <f>MAX(J88:J93)</f>
        <v>371</v>
      </c>
      <c r="N88" s="113">
        <f>MIN(J88:J93)</f>
        <v>77.3</v>
      </c>
      <c r="O88" s="128">
        <f>+(M88-N88)</f>
        <v>293.7</v>
      </c>
      <c r="P88" s="113" t="s">
        <v>151</v>
      </c>
    </row>
    <row r="89" spans="1:16" x14ac:dyDescent="0.3">
      <c r="A89" s="129"/>
      <c r="B89" s="126"/>
      <c r="C89" s="114"/>
      <c r="D89" s="1">
        <v>2</v>
      </c>
      <c r="E89" s="1">
        <v>8181</v>
      </c>
      <c r="F89" s="1">
        <v>1.5</v>
      </c>
      <c r="G89" s="1">
        <v>18114</v>
      </c>
      <c r="H89" s="1">
        <v>15</v>
      </c>
      <c r="I89" s="1" t="str">
        <f t="shared" si="30"/>
        <v>15 ppm:18114   1.5 ppm:8181</v>
      </c>
      <c r="J89" s="1">
        <v>104</v>
      </c>
      <c r="K89" s="59">
        <f t="shared" si="31"/>
        <v>0.71967654986522911</v>
      </c>
      <c r="L89" s="1">
        <f>RANK(J89,J88:J93,1)</f>
        <v>3</v>
      </c>
      <c r="M89" s="114"/>
      <c r="N89" s="114"/>
      <c r="O89" s="126"/>
      <c r="P89" s="114"/>
    </row>
    <row r="90" spans="1:16" x14ac:dyDescent="0.3">
      <c r="A90" s="129"/>
      <c r="B90" s="126"/>
      <c r="C90" s="114"/>
      <c r="D90" s="1">
        <v>3</v>
      </c>
      <c r="E90" s="1">
        <v>8181</v>
      </c>
      <c r="F90" s="1">
        <v>1</v>
      </c>
      <c r="G90" s="1">
        <v>18114</v>
      </c>
      <c r="H90" s="1">
        <v>15</v>
      </c>
      <c r="I90" s="1" t="str">
        <f t="shared" si="30"/>
        <v>15 ppm:18114   1 ppm:8181</v>
      </c>
      <c r="J90" s="1">
        <v>116</v>
      </c>
      <c r="K90" s="59">
        <f t="shared" si="31"/>
        <v>0.68733153638814015</v>
      </c>
      <c r="L90" s="1">
        <f>RANK(J90,J88:J93,1)</f>
        <v>4</v>
      </c>
      <c r="M90" s="114"/>
      <c r="N90" s="114"/>
      <c r="O90" s="126"/>
      <c r="P90" s="114"/>
    </row>
    <row r="91" spans="1:16" x14ac:dyDescent="0.3">
      <c r="A91" s="129"/>
      <c r="B91" s="126"/>
      <c r="C91" s="114"/>
      <c r="D91" s="1">
        <v>4</v>
      </c>
      <c r="E91" s="1">
        <v>8181</v>
      </c>
      <c r="F91" s="1">
        <v>0.5</v>
      </c>
      <c r="G91" s="1">
        <v>18114</v>
      </c>
      <c r="H91" s="1">
        <v>15</v>
      </c>
      <c r="I91" s="1" t="str">
        <f t="shared" si="30"/>
        <v>15 ppm:18114   0.5 ppm:8181</v>
      </c>
      <c r="J91" s="1">
        <v>129</v>
      </c>
      <c r="K91" s="59">
        <f t="shared" si="31"/>
        <v>0.65229110512129385</v>
      </c>
      <c r="L91" s="1">
        <f>RANK(J91,J88:J93,1)</f>
        <v>5</v>
      </c>
      <c r="M91" s="114"/>
      <c r="N91" s="114"/>
      <c r="O91" s="126"/>
      <c r="P91" s="114"/>
    </row>
    <row r="92" spans="1:16" x14ac:dyDescent="0.3">
      <c r="A92" s="129"/>
      <c r="B92" s="126"/>
      <c r="C92" s="114"/>
      <c r="D92" s="1">
        <v>5</v>
      </c>
      <c r="E92" s="1">
        <v>8181</v>
      </c>
      <c r="F92" s="1">
        <v>0.5</v>
      </c>
      <c r="G92" s="1">
        <v>18114</v>
      </c>
      <c r="H92" s="1">
        <v>20</v>
      </c>
      <c r="I92" s="1" t="str">
        <f t="shared" si="30"/>
        <v>20 ppm:18114   0.5 ppm:8181</v>
      </c>
      <c r="J92" s="1">
        <v>100</v>
      </c>
      <c r="K92" s="59">
        <f t="shared" si="31"/>
        <v>0.73045822102425872</v>
      </c>
      <c r="L92" s="1">
        <f>RANK(J92,J88:J93,1)</f>
        <v>2</v>
      </c>
      <c r="M92" s="114"/>
      <c r="N92" s="114"/>
      <c r="O92" s="126"/>
      <c r="P92" s="114"/>
    </row>
    <row r="93" spans="1:16" x14ac:dyDescent="0.3">
      <c r="A93" s="130"/>
      <c r="B93" s="127"/>
      <c r="C93" s="115"/>
      <c r="D93" s="1">
        <v>6</v>
      </c>
      <c r="E93" s="1">
        <v>8181</v>
      </c>
      <c r="F93" s="1">
        <v>0.5</v>
      </c>
      <c r="G93" s="1">
        <v>18114</v>
      </c>
      <c r="H93" s="1">
        <v>30</v>
      </c>
      <c r="I93" s="1" t="str">
        <f t="shared" si="30"/>
        <v>30 ppm:18114   0.5 ppm:8181</v>
      </c>
      <c r="J93" s="1">
        <v>77.3</v>
      </c>
      <c r="K93" s="59">
        <f t="shared" si="31"/>
        <v>0.79164420485175202</v>
      </c>
      <c r="L93" s="1">
        <f>RANK(J93,J88:J93,1)</f>
        <v>1</v>
      </c>
      <c r="M93" s="115"/>
      <c r="N93" s="115"/>
      <c r="O93" s="127"/>
      <c r="P93" s="115"/>
    </row>
    <row r="94" spans="1:16" x14ac:dyDescent="0.3">
      <c r="A94" s="124">
        <v>44776</v>
      </c>
      <c r="B94" s="116">
        <v>16</v>
      </c>
      <c r="C94" s="108" t="s">
        <v>53</v>
      </c>
      <c r="D94" s="2">
        <v>1</v>
      </c>
      <c r="E94" s="2" t="s">
        <v>12</v>
      </c>
      <c r="F94" s="2">
        <v>0</v>
      </c>
      <c r="G94" s="2" t="s">
        <v>12</v>
      </c>
      <c r="H94" s="2">
        <v>0</v>
      </c>
      <c r="I94" s="2" t="str">
        <f t="shared" si="30"/>
        <v>0 ppm:blank   0 ppm:blank</v>
      </c>
      <c r="J94" s="2">
        <v>552</v>
      </c>
      <c r="K94" s="58">
        <f>+($J$94-J94)/$J$94</f>
        <v>0</v>
      </c>
      <c r="L94" s="2">
        <f>RANK(J94,J94:J99,1)</f>
        <v>6</v>
      </c>
      <c r="M94" s="117">
        <f>MAX(J94:J99)</f>
        <v>552</v>
      </c>
      <c r="N94" s="117">
        <f>MIN(J94:J99)</f>
        <v>40.700000000000003</v>
      </c>
      <c r="O94" s="116">
        <f>+(M94-N94)</f>
        <v>511.3</v>
      </c>
      <c r="P94" s="108" t="s">
        <v>102</v>
      </c>
    </row>
    <row r="95" spans="1:16" x14ac:dyDescent="0.3">
      <c r="A95" s="116"/>
      <c r="B95" s="116"/>
      <c r="C95" s="109"/>
      <c r="D95" s="2">
        <v>2</v>
      </c>
      <c r="E95" s="36">
        <v>61610</v>
      </c>
      <c r="F95" s="36">
        <v>1.5</v>
      </c>
      <c r="G95" s="36">
        <v>18114</v>
      </c>
      <c r="H95" s="36">
        <v>15</v>
      </c>
      <c r="I95" s="2" t="str">
        <f t="shared" si="30"/>
        <v>15 ppm:18114   1.5 ppm:61610</v>
      </c>
      <c r="J95" s="2">
        <v>60.7</v>
      </c>
      <c r="K95" s="58">
        <f t="shared" ref="K95:K99" si="32">+($J$94-J95)/$J$94</f>
        <v>0.890036231884058</v>
      </c>
      <c r="L95" s="2">
        <f>RANK(J95,J94:J99,1)</f>
        <v>3</v>
      </c>
      <c r="M95" s="117"/>
      <c r="N95" s="117"/>
      <c r="O95" s="116"/>
      <c r="P95" s="109"/>
    </row>
    <row r="96" spans="1:16" x14ac:dyDescent="0.3">
      <c r="A96" s="116"/>
      <c r="B96" s="116"/>
      <c r="C96" s="109"/>
      <c r="D96" s="2">
        <v>3</v>
      </c>
      <c r="E96" s="36">
        <v>61610</v>
      </c>
      <c r="F96" s="36">
        <v>1</v>
      </c>
      <c r="G96" s="36">
        <v>18114</v>
      </c>
      <c r="H96" s="36">
        <v>15</v>
      </c>
      <c r="I96" s="2" t="str">
        <f t="shared" si="30"/>
        <v>15 ppm:18114   1 ppm:61610</v>
      </c>
      <c r="J96" s="2">
        <v>65.5</v>
      </c>
      <c r="K96" s="58">
        <f t="shared" si="32"/>
        <v>0.8813405797101449</v>
      </c>
      <c r="L96" s="2">
        <f>RANK(J96,J94:J99,1)</f>
        <v>4</v>
      </c>
      <c r="M96" s="117"/>
      <c r="N96" s="117"/>
      <c r="O96" s="116"/>
      <c r="P96" s="109"/>
    </row>
    <row r="97" spans="1:16" x14ac:dyDescent="0.3">
      <c r="A97" s="116"/>
      <c r="B97" s="116"/>
      <c r="C97" s="109"/>
      <c r="D97" s="2">
        <v>4</v>
      </c>
      <c r="E97" s="36">
        <v>61610</v>
      </c>
      <c r="F97" s="36">
        <v>0.5</v>
      </c>
      <c r="G97" s="36">
        <v>18114</v>
      </c>
      <c r="H97" s="36">
        <v>15</v>
      </c>
      <c r="I97" s="2" t="str">
        <f t="shared" si="30"/>
        <v>15 ppm:18114   0.5 ppm:61610</v>
      </c>
      <c r="J97" s="2">
        <v>95</v>
      </c>
      <c r="K97" s="58">
        <f t="shared" si="32"/>
        <v>0.82789855072463769</v>
      </c>
      <c r="L97" s="2">
        <f>RANK(J97,J94:J99,1)</f>
        <v>5</v>
      </c>
      <c r="M97" s="117"/>
      <c r="N97" s="117"/>
      <c r="O97" s="116"/>
      <c r="P97" s="109"/>
    </row>
    <row r="98" spans="1:16" x14ac:dyDescent="0.3">
      <c r="A98" s="116"/>
      <c r="B98" s="116"/>
      <c r="C98" s="109"/>
      <c r="D98" s="2">
        <v>5</v>
      </c>
      <c r="E98" s="36">
        <v>61610</v>
      </c>
      <c r="F98" s="36">
        <v>0.5</v>
      </c>
      <c r="G98" s="36">
        <v>18114</v>
      </c>
      <c r="H98" s="36">
        <v>20</v>
      </c>
      <c r="I98" s="2" t="str">
        <f t="shared" si="30"/>
        <v>20 ppm:18114   0.5 ppm:61610</v>
      </c>
      <c r="J98" s="2">
        <v>43.4</v>
      </c>
      <c r="K98" s="58">
        <f t="shared" si="32"/>
        <v>0.92137681159420293</v>
      </c>
      <c r="L98" s="2">
        <f>RANK(J98,J94:J99,1)</f>
        <v>2</v>
      </c>
      <c r="M98" s="117"/>
      <c r="N98" s="117"/>
      <c r="O98" s="116"/>
      <c r="P98" s="109"/>
    </row>
    <row r="99" spans="1:16" x14ac:dyDescent="0.3">
      <c r="A99" s="116"/>
      <c r="B99" s="116"/>
      <c r="C99" s="110"/>
      <c r="D99" s="2">
        <v>6</v>
      </c>
      <c r="E99" s="36">
        <v>61610</v>
      </c>
      <c r="F99" s="36">
        <v>0.5</v>
      </c>
      <c r="G99" s="36">
        <v>18114</v>
      </c>
      <c r="H99" s="36">
        <v>30</v>
      </c>
      <c r="I99" s="2" t="str">
        <f t="shared" si="30"/>
        <v>30 ppm:18114   0.5 ppm:61610</v>
      </c>
      <c r="J99" s="2">
        <v>40.700000000000003</v>
      </c>
      <c r="K99" s="58">
        <f t="shared" si="32"/>
        <v>0.92626811594202896</v>
      </c>
      <c r="L99" s="2">
        <f>RANK(J99,J94:J99,1)</f>
        <v>1</v>
      </c>
      <c r="M99" s="117"/>
      <c r="N99" s="117"/>
      <c r="O99" s="116"/>
      <c r="P99" s="110"/>
    </row>
    <row r="100" spans="1:16" x14ac:dyDescent="0.3">
      <c r="A100" s="123">
        <v>44776</v>
      </c>
      <c r="B100" s="111">
        <v>17</v>
      </c>
      <c r="C100" s="113" t="s">
        <v>53</v>
      </c>
      <c r="D100" s="1">
        <v>1</v>
      </c>
      <c r="E100" s="1" t="s">
        <v>12</v>
      </c>
      <c r="F100" s="1">
        <v>0</v>
      </c>
      <c r="G100" s="1" t="s">
        <v>12</v>
      </c>
      <c r="H100" s="1">
        <v>0</v>
      </c>
      <c r="I100" s="1" t="str">
        <f t="shared" si="30"/>
        <v>0 ppm:blank   0 ppm:blank</v>
      </c>
      <c r="J100" s="1">
        <v>346</v>
      </c>
      <c r="K100" s="59">
        <f>+($J$100-J100)/$J$100</f>
        <v>0</v>
      </c>
      <c r="L100" s="1">
        <f>RANK(J100,J100:J105,1)</f>
        <v>6</v>
      </c>
      <c r="M100" s="113">
        <f>MAX(J100:J105)</f>
        <v>346</v>
      </c>
      <c r="N100" s="113">
        <f>MIN(J100:J105)</f>
        <v>37.6</v>
      </c>
      <c r="O100" s="128">
        <f>+(M100-N100)</f>
        <v>308.39999999999998</v>
      </c>
      <c r="P100" s="113" t="s">
        <v>103</v>
      </c>
    </row>
    <row r="101" spans="1:16" x14ac:dyDescent="0.3">
      <c r="A101" s="111"/>
      <c r="B101" s="111"/>
      <c r="C101" s="114"/>
      <c r="D101" s="1">
        <v>2</v>
      </c>
      <c r="E101" s="1">
        <v>7878</v>
      </c>
      <c r="F101" s="1">
        <v>1.5</v>
      </c>
      <c r="G101" s="1">
        <v>18114</v>
      </c>
      <c r="H101" s="1">
        <v>15</v>
      </c>
      <c r="I101" s="1" t="str">
        <f t="shared" si="30"/>
        <v>15 ppm:18114   1.5 ppm:7878</v>
      </c>
      <c r="J101" s="1">
        <v>37.6</v>
      </c>
      <c r="K101" s="59">
        <f t="shared" ref="K101:K105" si="33">+($J$100-J101)/$J$100</f>
        <v>0.89132947976878607</v>
      </c>
      <c r="L101" s="1">
        <f>RANK(J101,J100:J105,1)</f>
        <v>1</v>
      </c>
      <c r="M101" s="114"/>
      <c r="N101" s="114"/>
      <c r="O101" s="126"/>
      <c r="P101" s="114"/>
    </row>
    <row r="102" spans="1:16" x14ac:dyDescent="0.3">
      <c r="A102" s="111"/>
      <c r="B102" s="111"/>
      <c r="C102" s="114"/>
      <c r="D102" s="1">
        <v>3</v>
      </c>
      <c r="E102" s="1">
        <v>7878</v>
      </c>
      <c r="F102" s="1">
        <v>1</v>
      </c>
      <c r="G102" s="1">
        <v>18114</v>
      </c>
      <c r="H102" s="1">
        <v>15</v>
      </c>
      <c r="I102" s="1" t="str">
        <f t="shared" si="30"/>
        <v>15 ppm:18114   1 ppm:7878</v>
      </c>
      <c r="J102" s="1">
        <v>52.8</v>
      </c>
      <c r="K102" s="59">
        <f t="shared" si="33"/>
        <v>0.8473988439306358</v>
      </c>
      <c r="L102" s="1">
        <f>RANK(J102,J100:J105,1)</f>
        <v>3</v>
      </c>
      <c r="M102" s="114"/>
      <c r="N102" s="114"/>
      <c r="O102" s="126"/>
      <c r="P102" s="114"/>
    </row>
    <row r="103" spans="1:16" x14ac:dyDescent="0.3">
      <c r="A103" s="111"/>
      <c r="B103" s="111"/>
      <c r="C103" s="114"/>
      <c r="D103" s="1">
        <v>4</v>
      </c>
      <c r="E103" s="1">
        <v>7878</v>
      </c>
      <c r="F103" s="1">
        <v>0.5</v>
      </c>
      <c r="G103" s="1">
        <v>18114</v>
      </c>
      <c r="H103" s="1">
        <v>15</v>
      </c>
      <c r="I103" s="1" t="str">
        <f t="shared" si="30"/>
        <v>15 ppm:18114   0.5 ppm:7878</v>
      </c>
      <c r="J103" s="1">
        <v>88</v>
      </c>
      <c r="K103" s="59">
        <f t="shared" si="33"/>
        <v>0.74566473988439308</v>
      </c>
      <c r="L103" s="1">
        <f>RANK(J103,J100:J105,1)</f>
        <v>5</v>
      </c>
      <c r="M103" s="114"/>
      <c r="N103" s="114"/>
      <c r="O103" s="126"/>
      <c r="P103" s="114"/>
    </row>
    <row r="104" spans="1:16" x14ac:dyDescent="0.3">
      <c r="A104" s="111"/>
      <c r="B104" s="111"/>
      <c r="C104" s="114"/>
      <c r="D104" s="1">
        <v>5</v>
      </c>
      <c r="E104" s="1">
        <v>7878</v>
      </c>
      <c r="F104" s="1">
        <v>0.5</v>
      </c>
      <c r="G104" s="1">
        <v>18114</v>
      </c>
      <c r="H104" s="1">
        <v>20</v>
      </c>
      <c r="I104" s="1" t="str">
        <f t="shared" si="30"/>
        <v>20 ppm:18114   0.5 ppm:7878</v>
      </c>
      <c r="J104" s="1">
        <v>64.8</v>
      </c>
      <c r="K104" s="59">
        <f t="shared" si="33"/>
        <v>0.81271676300578033</v>
      </c>
      <c r="L104" s="1">
        <f>RANK(J104,J100:J105,1)</f>
        <v>4</v>
      </c>
      <c r="M104" s="114"/>
      <c r="N104" s="114"/>
      <c r="O104" s="126"/>
      <c r="P104" s="114"/>
    </row>
    <row r="105" spans="1:16" x14ac:dyDescent="0.3">
      <c r="A105" s="111"/>
      <c r="B105" s="111"/>
      <c r="C105" s="115"/>
      <c r="D105" s="1">
        <v>6</v>
      </c>
      <c r="E105" s="1">
        <v>7878</v>
      </c>
      <c r="F105" s="1">
        <v>0.5</v>
      </c>
      <c r="G105" s="1">
        <v>18114</v>
      </c>
      <c r="H105" s="1">
        <v>30</v>
      </c>
      <c r="I105" s="1" t="str">
        <f t="shared" si="30"/>
        <v>30 ppm:18114   0.5 ppm:7878</v>
      </c>
      <c r="J105" s="1">
        <v>45</v>
      </c>
      <c r="K105" s="59">
        <f t="shared" si="33"/>
        <v>0.86994219653179194</v>
      </c>
      <c r="L105" s="1">
        <f>RANK(J105,J100:J105,1)</f>
        <v>2</v>
      </c>
      <c r="M105" s="115"/>
      <c r="N105" s="115"/>
      <c r="O105" s="127"/>
      <c r="P105" s="115"/>
    </row>
    <row r="106" spans="1:16" x14ac:dyDescent="0.3">
      <c r="A106" s="124">
        <v>44776</v>
      </c>
      <c r="B106" s="116">
        <v>18</v>
      </c>
      <c r="C106" s="108" t="s">
        <v>93</v>
      </c>
      <c r="D106" s="2">
        <v>1</v>
      </c>
      <c r="E106" s="2" t="s">
        <v>12</v>
      </c>
      <c r="F106" s="2">
        <v>0</v>
      </c>
      <c r="G106" s="2" t="s">
        <v>12</v>
      </c>
      <c r="H106" s="2">
        <v>0</v>
      </c>
      <c r="I106" s="2" t="str">
        <f t="shared" ref="I106:I111" si="34">H106&amp;" ppm:"&amp;G106&amp;"   "&amp;F106&amp;" ppm:"&amp;E106</f>
        <v>0 ppm:blank   0 ppm:blank</v>
      </c>
      <c r="J106" s="2">
        <v>533</v>
      </c>
      <c r="K106" s="58">
        <f>+($J$106-J106)/$J$106</f>
        <v>0</v>
      </c>
      <c r="L106" s="2">
        <f>RANK(J106,J106:J111,1)</f>
        <v>6</v>
      </c>
      <c r="M106" s="117">
        <f>MAX(J106:J111)</f>
        <v>533</v>
      </c>
      <c r="N106" s="117">
        <f>MIN(J106:J111)</f>
        <v>151</v>
      </c>
      <c r="O106" s="116">
        <f>+(M106-N106)</f>
        <v>382</v>
      </c>
      <c r="P106" s="108" t="s">
        <v>101</v>
      </c>
    </row>
    <row r="107" spans="1:16" x14ac:dyDescent="0.3">
      <c r="A107" s="116"/>
      <c r="B107" s="116"/>
      <c r="C107" s="109"/>
      <c r="D107" s="2">
        <v>2</v>
      </c>
      <c r="E107" s="2">
        <v>8181</v>
      </c>
      <c r="F107" s="2">
        <v>0.5</v>
      </c>
      <c r="G107" s="2" t="s">
        <v>20</v>
      </c>
      <c r="H107" s="2">
        <v>30</v>
      </c>
      <c r="I107" s="2" t="str">
        <f t="shared" si="34"/>
        <v>30 ppm:2537A   0.5 ppm:8181</v>
      </c>
      <c r="J107" s="2">
        <v>151</v>
      </c>
      <c r="K107" s="58">
        <f t="shared" ref="K107:K111" si="35">+($J$106-J107)/$J$106</f>
        <v>0.71669793621013134</v>
      </c>
      <c r="L107" s="2">
        <f>RANK(J107,J106:J111,1)</f>
        <v>1</v>
      </c>
      <c r="M107" s="117"/>
      <c r="N107" s="117"/>
      <c r="O107" s="116"/>
      <c r="P107" s="109"/>
    </row>
    <row r="108" spans="1:16" x14ac:dyDescent="0.3">
      <c r="A108" s="116"/>
      <c r="B108" s="116"/>
      <c r="C108" s="109"/>
      <c r="D108" s="2">
        <v>3</v>
      </c>
      <c r="E108" s="2">
        <v>8181</v>
      </c>
      <c r="F108" s="2">
        <v>0.5</v>
      </c>
      <c r="G108" s="2" t="s">
        <v>20</v>
      </c>
      <c r="H108" s="2">
        <v>20</v>
      </c>
      <c r="I108" s="2" t="str">
        <f t="shared" si="34"/>
        <v>20 ppm:2537A   0.5 ppm:8181</v>
      </c>
      <c r="J108" s="2">
        <v>172</v>
      </c>
      <c r="K108" s="58">
        <f t="shared" si="35"/>
        <v>0.67729831144465291</v>
      </c>
      <c r="L108" s="2">
        <f>RANK(J108,J106:J111,1)</f>
        <v>2</v>
      </c>
      <c r="M108" s="117"/>
      <c r="N108" s="117"/>
      <c r="O108" s="116"/>
      <c r="P108" s="109"/>
    </row>
    <row r="109" spans="1:16" x14ac:dyDescent="0.3">
      <c r="A109" s="116"/>
      <c r="B109" s="116"/>
      <c r="C109" s="109"/>
      <c r="D109" s="2">
        <v>4</v>
      </c>
      <c r="E109" s="2">
        <v>8181</v>
      </c>
      <c r="F109" s="2">
        <v>0.5</v>
      </c>
      <c r="G109" s="2" t="s">
        <v>20</v>
      </c>
      <c r="H109" s="2">
        <v>15</v>
      </c>
      <c r="I109" s="2" t="str">
        <f t="shared" si="34"/>
        <v>15 ppm:2537A   0.5 ppm:8181</v>
      </c>
      <c r="J109" s="2">
        <v>425</v>
      </c>
      <c r="K109" s="58">
        <f t="shared" si="35"/>
        <v>0.20262664165103189</v>
      </c>
      <c r="L109" s="2">
        <f>RANK(J109,J106:J111,1)</f>
        <v>5</v>
      </c>
      <c r="M109" s="117"/>
      <c r="N109" s="117"/>
      <c r="O109" s="116"/>
      <c r="P109" s="109"/>
    </row>
    <row r="110" spans="1:16" x14ac:dyDescent="0.3">
      <c r="A110" s="116"/>
      <c r="B110" s="116"/>
      <c r="C110" s="109"/>
      <c r="D110" s="2">
        <v>5</v>
      </c>
      <c r="E110" s="2">
        <v>8181</v>
      </c>
      <c r="F110" s="2">
        <v>1</v>
      </c>
      <c r="G110" s="2" t="s">
        <v>20</v>
      </c>
      <c r="H110" s="2">
        <v>15</v>
      </c>
      <c r="I110" s="2" t="str">
        <f t="shared" si="34"/>
        <v>15 ppm:2537A   1 ppm:8181</v>
      </c>
      <c r="J110" s="2">
        <v>318</v>
      </c>
      <c r="K110" s="58">
        <f t="shared" si="35"/>
        <v>0.40337711069418386</v>
      </c>
      <c r="L110" s="2">
        <f>RANK(J110,J106:J111,1)</f>
        <v>3</v>
      </c>
      <c r="M110" s="117"/>
      <c r="N110" s="117"/>
      <c r="O110" s="116"/>
      <c r="P110" s="109"/>
    </row>
    <row r="111" spans="1:16" x14ac:dyDescent="0.3">
      <c r="A111" s="116"/>
      <c r="B111" s="116"/>
      <c r="C111" s="110"/>
      <c r="D111" s="2">
        <v>6</v>
      </c>
      <c r="E111" s="2">
        <v>8181</v>
      </c>
      <c r="F111" s="2">
        <v>1.5</v>
      </c>
      <c r="G111" s="2" t="s">
        <v>20</v>
      </c>
      <c r="H111" s="2">
        <v>15</v>
      </c>
      <c r="I111" s="2" t="str">
        <f t="shared" si="34"/>
        <v>15 ppm:2537A   1.5 ppm:8181</v>
      </c>
      <c r="J111" s="2">
        <v>332</v>
      </c>
      <c r="K111" s="58">
        <f t="shared" si="35"/>
        <v>0.37711069418386489</v>
      </c>
      <c r="L111" s="2">
        <f>RANK(J111,J106:J111,1)</f>
        <v>4</v>
      </c>
      <c r="M111" s="117"/>
      <c r="N111" s="117"/>
      <c r="O111" s="116"/>
      <c r="P111" s="110"/>
    </row>
    <row r="112" spans="1:16" x14ac:dyDescent="0.3">
      <c r="A112" s="125">
        <v>44776</v>
      </c>
      <c r="B112" s="128">
        <v>19</v>
      </c>
      <c r="C112" s="113" t="s">
        <v>93</v>
      </c>
      <c r="D112" s="1">
        <v>1</v>
      </c>
      <c r="E112" s="54">
        <v>8181</v>
      </c>
      <c r="F112" s="54">
        <v>1</v>
      </c>
      <c r="G112" s="54">
        <v>1580</v>
      </c>
      <c r="H112" s="54">
        <v>15</v>
      </c>
      <c r="I112" s="1" t="str">
        <f t="shared" ref="I112:I123" si="36">H112&amp;" ppm:"&amp;G112&amp;"   "&amp;F112&amp;" ppm:"&amp;E112</f>
        <v>15 ppm:1580   1 ppm:8181</v>
      </c>
      <c r="J112" s="1">
        <v>541</v>
      </c>
      <c r="K112" s="59">
        <f>+($J$112-J112)/$J$112</f>
        <v>0</v>
      </c>
      <c r="L112" s="1">
        <f>RANK(J112,J112:J117,1)</f>
        <v>6</v>
      </c>
      <c r="M112" s="113">
        <f>MAX(J112:J117)</f>
        <v>541</v>
      </c>
      <c r="N112" s="113">
        <f>MIN(J112:J117)</f>
        <v>132</v>
      </c>
      <c r="O112" s="128">
        <f>+(M112-N112)</f>
        <v>409</v>
      </c>
      <c r="P112" s="113" t="s">
        <v>152</v>
      </c>
    </row>
    <row r="113" spans="1:16" x14ac:dyDescent="0.3">
      <c r="A113" s="129"/>
      <c r="B113" s="126"/>
      <c r="C113" s="114"/>
      <c r="D113" s="1">
        <v>2</v>
      </c>
      <c r="E113" s="54">
        <v>8181</v>
      </c>
      <c r="F113" s="54">
        <v>1</v>
      </c>
      <c r="G113" s="54">
        <v>18114</v>
      </c>
      <c r="H113" s="54">
        <v>15</v>
      </c>
      <c r="I113" s="1" t="str">
        <f t="shared" si="36"/>
        <v>15 ppm:18114   1 ppm:8181</v>
      </c>
      <c r="J113" s="1">
        <v>522</v>
      </c>
      <c r="K113" s="59">
        <f t="shared" ref="K113:K117" si="37">+($J$112-J113)/$J$112</f>
        <v>3.512014787430684E-2</v>
      </c>
      <c r="L113" s="1">
        <f>RANK(J113,J112:J117,1)</f>
        <v>5</v>
      </c>
      <c r="M113" s="114"/>
      <c r="N113" s="114"/>
      <c r="O113" s="126"/>
      <c r="P113" s="114"/>
    </row>
    <row r="114" spans="1:16" x14ac:dyDescent="0.3">
      <c r="A114" s="129"/>
      <c r="B114" s="126"/>
      <c r="C114" s="114"/>
      <c r="D114" s="1">
        <v>3</v>
      </c>
      <c r="E114" s="54">
        <v>7878</v>
      </c>
      <c r="F114" s="54">
        <v>1</v>
      </c>
      <c r="G114" s="54">
        <v>1580</v>
      </c>
      <c r="H114" s="54">
        <v>15</v>
      </c>
      <c r="I114" s="1" t="str">
        <f t="shared" si="36"/>
        <v>15 ppm:1580   1 ppm:7878</v>
      </c>
      <c r="J114" s="1">
        <v>305</v>
      </c>
      <c r="K114" s="59">
        <f t="shared" si="37"/>
        <v>0.43622920517560076</v>
      </c>
      <c r="L114" s="1">
        <f>RANK(J114,J112:J117,1)</f>
        <v>4</v>
      </c>
      <c r="M114" s="114"/>
      <c r="N114" s="114"/>
      <c r="O114" s="126"/>
      <c r="P114" s="114"/>
    </row>
    <row r="115" spans="1:16" x14ac:dyDescent="0.3">
      <c r="A115" s="129"/>
      <c r="B115" s="126"/>
      <c r="C115" s="114"/>
      <c r="D115" s="1">
        <v>4</v>
      </c>
      <c r="E115" s="54">
        <v>7878</v>
      </c>
      <c r="F115" s="54">
        <v>1</v>
      </c>
      <c r="G115" s="54">
        <v>18114</v>
      </c>
      <c r="H115" s="54">
        <v>15</v>
      </c>
      <c r="I115" s="1" t="str">
        <f t="shared" si="36"/>
        <v>15 ppm:18114   1 ppm:7878</v>
      </c>
      <c r="J115" s="1">
        <v>147</v>
      </c>
      <c r="K115" s="59">
        <f t="shared" si="37"/>
        <v>0.72828096118299446</v>
      </c>
      <c r="L115" s="1">
        <f>RANK(J115,J112:J117,1)</f>
        <v>2</v>
      </c>
      <c r="M115" s="114"/>
      <c r="N115" s="114"/>
      <c r="O115" s="126"/>
      <c r="P115" s="114"/>
    </row>
    <row r="116" spans="1:16" x14ac:dyDescent="0.3">
      <c r="A116" s="129"/>
      <c r="B116" s="126"/>
      <c r="C116" s="114"/>
      <c r="D116" s="1">
        <v>5</v>
      </c>
      <c r="E116" s="54">
        <v>61610</v>
      </c>
      <c r="F116" s="54">
        <v>1</v>
      </c>
      <c r="G116" s="54">
        <v>1580</v>
      </c>
      <c r="H116" s="54">
        <v>15</v>
      </c>
      <c r="I116" s="1" t="str">
        <f t="shared" si="36"/>
        <v>15 ppm:1580   1 ppm:61610</v>
      </c>
      <c r="J116" s="1">
        <v>216</v>
      </c>
      <c r="K116" s="59">
        <f t="shared" si="37"/>
        <v>0.60073937153419599</v>
      </c>
      <c r="L116" s="1">
        <f>RANK(J116,J112:J117,1)</f>
        <v>3</v>
      </c>
      <c r="M116" s="114"/>
      <c r="N116" s="114"/>
      <c r="O116" s="126"/>
      <c r="P116" s="114"/>
    </row>
    <row r="117" spans="1:16" x14ac:dyDescent="0.3">
      <c r="A117" s="130"/>
      <c r="B117" s="127"/>
      <c r="C117" s="115"/>
      <c r="D117" s="1">
        <v>6</v>
      </c>
      <c r="E117" s="54">
        <v>61610</v>
      </c>
      <c r="F117" s="54">
        <v>1</v>
      </c>
      <c r="G117" s="54">
        <v>18114</v>
      </c>
      <c r="H117" s="54">
        <v>15</v>
      </c>
      <c r="I117" s="1" t="str">
        <f t="shared" si="36"/>
        <v>15 ppm:18114   1 ppm:61610</v>
      </c>
      <c r="J117" s="1">
        <v>132</v>
      </c>
      <c r="K117" s="59">
        <f t="shared" si="37"/>
        <v>0.75600739371534198</v>
      </c>
      <c r="L117" s="1">
        <f>RANK(J117,J112:J117,1)</f>
        <v>1</v>
      </c>
      <c r="M117" s="115"/>
      <c r="N117" s="115"/>
      <c r="O117" s="127"/>
      <c r="P117" s="115"/>
    </row>
    <row r="118" spans="1:16" x14ac:dyDescent="0.3">
      <c r="A118" s="124">
        <v>44776</v>
      </c>
      <c r="B118" s="116">
        <v>20</v>
      </c>
      <c r="C118" s="108" t="s">
        <v>93</v>
      </c>
      <c r="D118" s="2">
        <v>1</v>
      </c>
      <c r="E118" s="55">
        <v>8181</v>
      </c>
      <c r="F118" s="55">
        <v>0.5</v>
      </c>
      <c r="G118" s="55">
        <v>18114</v>
      </c>
      <c r="H118" s="55">
        <v>30</v>
      </c>
      <c r="I118" s="2" t="str">
        <f t="shared" si="36"/>
        <v>30 ppm:18114   0.5 ppm:8181</v>
      </c>
      <c r="J118" s="2"/>
      <c r="K118" s="58" t="e">
        <f>+($J$118-J118)/$J$118</f>
        <v>#DIV/0!</v>
      </c>
      <c r="L118" s="2" t="e">
        <f>RANK(J118,J118:J123,1)</f>
        <v>#N/A</v>
      </c>
      <c r="M118" s="117">
        <f>MAX(J118:J123)</f>
        <v>0</v>
      </c>
      <c r="N118" s="117">
        <f>MIN(J118:J123)</f>
        <v>0</v>
      </c>
      <c r="O118" s="116">
        <f>+(M118-N118)</f>
        <v>0</v>
      </c>
      <c r="P118" s="108"/>
    </row>
    <row r="119" spans="1:16" x14ac:dyDescent="0.3">
      <c r="A119" s="116"/>
      <c r="B119" s="116"/>
      <c r="C119" s="109"/>
      <c r="D119" s="2">
        <v>2</v>
      </c>
      <c r="E119" s="55">
        <v>8181</v>
      </c>
      <c r="F119" s="55">
        <v>0.5</v>
      </c>
      <c r="G119" s="55">
        <v>18114</v>
      </c>
      <c r="H119" s="55">
        <v>20</v>
      </c>
      <c r="I119" s="2" t="str">
        <f t="shared" si="36"/>
        <v>20 ppm:18114   0.5 ppm:8181</v>
      </c>
      <c r="J119" s="2"/>
      <c r="K119" s="58" t="e">
        <f t="shared" ref="K119:K123" si="38">+($J$118-J119)/$J$118</f>
        <v>#DIV/0!</v>
      </c>
      <c r="L119" s="2" t="e">
        <f>RANK(J119,J118:J123,1)</f>
        <v>#N/A</v>
      </c>
      <c r="M119" s="117"/>
      <c r="N119" s="117"/>
      <c r="O119" s="116"/>
      <c r="P119" s="109"/>
    </row>
    <row r="120" spans="1:16" x14ac:dyDescent="0.3">
      <c r="A120" s="116"/>
      <c r="B120" s="116"/>
      <c r="C120" s="109"/>
      <c r="D120" s="2">
        <v>3</v>
      </c>
      <c r="E120" s="55">
        <v>8181</v>
      </c>
      <c r="F120" s="55">
        <v>0.5</v>
      </c>
      <c r="G120" s="55">
        <v>18114</v>
      </c>
      <c r="H120" s="55">
        <v>15</v>
      </c>
      <c r="I120" s="2" t="str">
        <f t="shared" si="36"/>
        <v>15 ppm:18114   0.5 ppm:8181</v>
      </c>
      <c r="J120" s="2"/>
      <c r="K120" s="58" t="e">
        <f t="shared" si="38"/>
        <v>#DIV/0!</v>
      </c>
      <c r="L120" s="2" t="e">
        <f>RANK(J120,J118:J123,1)</f>
        <v>#N/A</v>
      </c>
      <c r="M120" s="117"/>
      <c r="N120" s="117"/>
      <c r="O120" s="116"/>
      <c r="P120" s="109"/>
    </row>
    <row r="121" spans="1:16" x14ac:dyDescent="0.3">
      <c r="A121" s="116"/>
      <c r="B121" s="116"/>
      <c r="C121" s="109"/>
      <c r="D121" s="2">
        <v>4</v>
      </c>
      <c r="E121" s="55">
        <v>8181</v>
      </c>
      <c r="F121" s="55">
        <v>1</v>
      </c>
      <c r="G121" s="55">
        <v>18114</v>
      </c>
      <c r="H121" s="55">
        <v>15</v>
      </c>
      <c r="I121" s="2" t="str">
        <f t="shared" si="36"/>
        <v>15 ppm:18114   1 ppm:8181</v>
      </c>
      <c r="J121" s="2"/>
      <c r="K121" s="58" t="e">
        <f t="shared" si="38"/>
        <v>#DIV/0!</v>
      </c>
      <c r="L121" s="2" t="e">
        <f>RANK(J121,J118:J123,1)</f>
        <v>#N/A</v>
      </c>
      <c r="M121" s="117"/>
      <c r="N121" s="117"/>
      <c r="O121" s="116"/>
      <c r="P121" s="109"/>
    </row>
    <row r="122" spans="1:16" x14ac:dyDescent="0.3">
      <c r="A122" s="116"/>
      <c r="B122" s="116"/>
      <c r="C122" s="109"/>
      <c r="D122" s="2">
        <v>5</v>
      </c>
      <c r="E122" s="55">
        <v>8181</v>
      </c>
      <c r="F122" s="55">
        <v>1.5</v>
      </c>
      <c r="G122" s="55">
        <v>18114</v>
      </c>
      <c r="H122" s="55">
        <v>15</v>
      </c>
      <c r="I122" s="2" t="str">
        <f t="shared" si="36"/>
        <v>15 ppm:18114   1.5 ppm:8181</v>
      </c>
      <c r="J122" s="2"/>
      <c r="K122" s="58" t="e">
        <f t="shared" si="38"/>
        <v>#DIV/0!</v>
      </c>
      <c r="L122" s="2" t="e">
        <f>RANK(J122,J118:J123,1)</f>
        <v>#N/A</v>
      </c>
      <c r="M122" s="117"/>
      <c r="N122" s="117"/>
      <c r="O122" s="116"/>
      <c r="P122" s="109"/>
    </row>
    <row r="123" spans="1:16" x14ac:dyDescent="0.3">
      <c r="A123" s="116"/>
      <c r="B123" s="116"/>
      <c r="C123" s="110"/>
      <c r="D123" s="2">
        <v>6</v>
      </c>
      <c r="E123" s="55">
        <v>8181</v>
      </c>
      <c r="F123" s="55">
        <v>1.5</v>
      </c>
      <c r="G123" s="55">
        <v>18114</v>
      </c>
      <c r="H123" s="55">
        <v>30</v>
      </c>
      <c r="I123" s="2" t="str">
        <f t="shared" si="36"/>
        <v>30 ppm:18114   1.5 ppm:8181</v>
      </c>
      <c r="J123" s="2"/>
      <c r="K123" s="58" t="e">
        <f t="shared" si="38"/>
        <v>#DIV/0!</v>
      </c>
      <c r="L123" s="2" t="e">
        <f>RANK(J123,J118:J123,1)</f>
        <v>#N/A</v>
      </c>
      <c r="M123" s="117"/>
      <c r="N123" s="117"/>
      <c r="O123" s="116"/>
      <c r="P123" s="110"/>
    </row>
  </sheetData>
  <mergeCells count="157">
    <mergeCell ref="O112:O117"/>
    <mergeCell ref="A118:A123"/>
    <mergeCell ref="B118:B123"/>
    <mergeCell ref="C118:C123"/>
    <mergeCell ref="M118:M123"/>
    <mergeCell ref="N118:N123"/>
    <mergeCell ref="O118:O123"/>
    <mergeCell ref="C112:C117"/>
    <mergeCell ref="P118:P123"/>
    <mergeCell ref="A112:A117"/>
    <mergeCell ref="B112:B117"/>
    <mergeCell ref="A100:A105"/>
    <mergeCell ref="B100:B105"/>
    <mergeCell ref="C100:C105"/>
    <mergeCell ref="M100:M105"/>
    <mergeCell ref="N100:N105"/>
    <mergeCell ref="O100:O105"/>
    <mergeCell ref="P100:P105"/>
    <mergeCell ref="A88:A93"/>
    <mergeCell ref="B88:B93"/>
    <mergeCell ref="C88:C93"/>
    <mergeCell ref="M88:M93"/>
    <mergeCell ref="N88:N93"/>
    <mergeCell ref="O88:O93"/>
    <mergeCell ref="P88:P93"/>
    <mergeCell ref="A94:A99"/>
    <mergeCell ref="B94:B99"/>
    <mergeCell ref="C94:C99"/>
    <mergeCell ref="M94:M99"/>
    <mergeCell ref="N94:N99"/>
    <mergeCell ref="O94:O99"/>
    <mergeCell ref="P94:P99"/>
    <mergeCell ref="A64:A69"/>
    <mergeCell ref="B64:B69"/>
    <mergeCell ref="M64:M69"/>
    <mergeCell ref="N64:N69"/>
    <mergeCell ref="O64:O69"/>
    <mergeCell ref="P64:P69"/>
    <mergeCell ref="C64:C69"/>
    <mergeCell ref="P112:P117"/>
    <mergeCell ref="A106:A111"/>
    <mergeCell ref="B106:B111"/>
    <mergeCell ref="C106:C111"/>
    <mergeCell ref="M106:M111"/>
    <mergeCell ref="N106:N111"/>
    <mergeCell ref="O106:O111"/>
    <mergeCell ref="P106:P111"/>
    <mergeCell ref="A82:A87"/>
    <mergeCell ref="B82:B87"/>
    <mergeCell ref="M82:M87"/>
    <mergeCell ref="N82:N87"/>
    <mergeCell ref="O82:O87"/>
    <mergeCell ref="P82:P87"/>
    <mergeCell ref="C82:C87"/>
    <mergeCell ref="M112:M117"/>
    <mergeCell ref="N112:N117"/>
    <mergeCell ref="O70:O75"/>
    <mergeCell ref="P70:P75"/>
    <mergeCell ref="A76:A81"/>
    <mergeCell ref="B76:B81"/>
    <mergeCell ref="M76:M81"/>
    <mergeCell ref="N76:N81"/>
    <mergeCell ref="O76:O81"/>
    <mergeCell ref="P76:P81"/>
    <mergeCell ref="C76:C81"/>
    <mergeCell ref="A70:A75"/>
    <mergeCell ref="B70:B75"/>
    <mergeCell ref="C70:C75"/>
    <mergeCell ref="M70:M75"/>
    <mergeCell ref="N70:N75"/>
    <mergeCell ref="A58:A63"/>
    <mergeCell ref="B58:B63"/>
    <mergeCell ref="C58:C63"/>
    <mergeCell ref="M58:M63"/>
    <mergeCell ref="N58:N63"/>
    <mergeCell ref="O46:O51"/>
    <mergeCell ref="P46:P51"/>
    <mergeCell ref="A52:A57"/>
    <mergeCell ref="B52:B57"/>
    <mergeCell ref="M52:M57"/>
    <mergeCell ref="N52:N57"/>
    <mergeCell ref="O52:O57"/>
    <mergeCell ref="P52:P57"/>
    <mergeCell ref="C52:C57"/>
    <mergeCell ref="A46:A51"/>
    <mergeCell ref="B46:B51"/>
    <mergeCell ref="C46:C51"/>
    <mergeCell ref="M46:M51"/>
    <mergeCell ref="N46:N51"/>
    <mergeCell ref="O58:O63"/>
    <mergeCell ref="P58:P63"/>
    <mergeCell ref="M34:M39"/>
    <mergeCell ref="N34:N39"/>
    <mergeCell ref="O34:O39"/>
    <mergeCell ref="P34:P39"/>
    <mergeCell ref="A40:A45"/>
    <mergeCell ref="B40:B45"/>
    <mergeCell ref="M40:M45"/>
    <mergeCell ref="N40:N45"/>
    <mergeCell ref="O40:O45"/>
    <mergeCell ref="P40:P45"/>
    <mergeCell ref="C40:C45"/>
    <mergeCell ref="A1:F1"/>
    <mergeCell ref="A28:A33"/>
    <mergeCell ref="C16:C21"/>
    <mergeCell ref="C22:C27"/>
    <mergeCell ref="A34:A39"/>
    <mergeCell ref="B34:B39"/>
    <mergeCell ref="C34:C39"/>
    <mergeCell ref="A2:A3"/>
    <mergeCell ref="A4:A9"/>
    <mergeCell ref="A10:A15"/>
    <mergeCell ref="A16:A21"/>
    <mergeCell ref="A22:A27"/>
    <mergeCell ref="B2:B3"/>
    <mergeCell ref="D2:D3"/>
    <mergeCell ref="E2:E3"/>
    <mergeCell ref="F2:F3"/>
    <mergeCell ref="C28:C33"/>
    <mergeCell ref="O2:O3"/>
    <mergeCell ref="P2:P3"/>
    <mergeCell ref="B4:B9"/>
    <mergeCell ref="M4:M9"/>
    <mergeCell ref="N4:N9"/>
    <mergeCell ref="O4:O9"/>
    <mergeCell ref="P4:P9"/>
    <mergeCell ref="C2:C3"/>
    <mergeCell ref="C4:C9"/>
    <mergeCell ref="H2:H3"/>
    <mergeCell ref="I2:I3"/>
    <mergeCell ref="J2:J3"/>
    <mergeCell ref="L2:L3"/>
    <mergeCell ref="M2:M3"/>
    <mergeCell ref="N2:N3"/>
    <mergeCell ref="G2:G3"/>
    <mergeCell ref="K2:K3"/>
    <mergeCell ref="P10:P15"/>
    <mergeCell ref="B16:B21"/>
    <mergeCell ref="M16:M21"/>
    <mergeCell ref="N16:N21"/>
    <mergeCell ref="O16:O21"/>
    <mergeCell ref="P16:P21"/>
    <mergeCell ref="P22:P27"/>
    <mergeCell ref="B28:B33"/>
    <mergeCell ref="M28:M33"/>
    <mergeCell ref="N28:N33"/>
    <mergeCell ref="O28:O33"/>
    <mergeCell ref="P28:P33"/>
    <mergeCell ref="C10:C15"/>
    <mergeCell ref="B22:B27"/>
    <mergeCell ref="M22:M27"/>
    <mergeCell ref="N22:N27"/>
    <mergeCell ref="O22:O27"/>
    <mergeCell ref="B10:B15"/>
    <mergeCell ref="M10:M15"/>
    <mergeCell ref="N10:N15"/>
    <mergeCell ref="O10:O15"/>
  </mergeCells>
  <phoneticPr fontId="6" type="noConversion"/>
  <conditionalFormatting sqref="D2:H2 J2:P2">
    <cfRule type="colorScale" priority="5">
      <colorScale>
        <cfvo type="min"/>
        <cfvo type="percentile" val="50"/>
        <cfvo type="max"/>
        <color rgb="FF5A8AC6"/>
        <color rgb="FFFCFCFF"/>
        <color rgb="FFF8696B"/>
      </colorScale>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89021-993F-498D-BF1A-7CDA2DE040D0}">
  <dimension ref="A1:G14"/>
  <sheetViews>
    <sheetView topLeftCell="A13" zoomScaleNormal="100" workbookViewId="0">
      <selection activeCell="F10" sqref="F10"/>
    </sheetView>
  </sheetViews>
  <sheetFormatPr defaultRowHeight="14.4" x14ac:dyDescent="0.3"/>
  <cols>
    <col min="1" max="1" width="4.77734375" style="12" customWidth="1"/>
    <col min="2" max="2" width="9.77734375" style="12" customWidth="1"/>
    <col min="3" max="3" width="13.109375" style="12" bestFit="1" customWidth="1"/>
    <col min="4" max="4" width="10" style="12" customWidth="1"/>
    <col min="5" max="5" width="14" style="12" bestFit="1" customWidth="1"/>
    <col min="6" max="6" width="28" style="12" bestFit="1" customWidth="1"/>
    <col min="7" max="7" width="9.109375" style="12" bestFit="1" customWidth="1"/>
    <col min="8" max="16384" width="8.88671875" style="12"/>
  </cols>
  <sheetData>
    <row r="1" spans="1:7" ht="15" thickBot="1" x14ac:dyDescent="0.35">
      <c r="A1" s="3" t="s">
        <v>1</v>
      </c>
      <c r="B1" s="4" t="s">
        <v>72</v>
      </c>
      <c r="C1" s="12" t="s">
        <v>14</v>
      </c>
      <c r="D1" s="4" t="s">
        <v>71</v>
      </c>
      <c r="E1" s="4" t="s">
        <v>16</v>
      </c>
      <c r="F1" s="4" t="s">
        <v>17</v>
      </c>
      <c r="G1" s="4" t="s">
        <v>18</v>
      </c>
    </row>
    <row r="2" spans="1:7" ht="15" thickTop="1" x14ac:dyDescent="0.3">
      <c r="A2" s="5">
        <v>1</v>
      </c>
      <c r="B2" s="6" t="s">
        <v>12</v>
      </c>
      <c r="C2" s="6">
        <v>0</v>
      </c>
      <c r="D2" s="6" t="s">
        <v>12</v>
      </c>
      <c r="E2" s="6">
        <v>0</v>
      </c>
      <c r="F2" s="5" t="s">
        <v>12</v>
      </c>
      <c r="G2" s="6">
        <v>651</v>
      </c>
    </row>
    <row r="3" spans="1:7" ht="15" thickTop="1" x14ac:dyDescent="0.3">
      <c r="A3" s="7">
        <v>2</v>
      </c>
      <c r="B3" s="8">
        <v>8181</v>
      </c>
      <c r="C3" s="8">
        <v>1</v>
      </c>
      <c r="D3" s="8" t="s">
        <v>20</v>
      </c>
      <c r="E3" s="8">
        <v>15</v>
      </c>
      <c r="F3" s="9" t="s">
        <v>59</v>
      </c>
      <c r="G3" s="8">
        <v>260</v>
      </c>
    </row>
    <row r="4" spans="1:7" ht="15" thickTop="1" x14ac:dyDescent="0.3">
      <c r="A4" s="5">
        <v>3</v>
      </c>
      <c r="B4" s="6">
        <v>3058</v>
      </c>
      <c r="C4" s="6">
        <v>1</v>
      </c>
      <c r="D4" s="6" t="s">
        <v>20</v>
      </c>
      <c r="E4" s="6">
        <v>15</v>
      </c>
      <c r="F4" s="5" t="s">
        <v>104</v>
      </c>
      <c r="G4" s="6">
        <v>549</v>
      </c>
    </row>
    <row r="5" spans="1:7" ht="15" thickTop="1" x14ac:dyDescent="0.3">
      <c r="A5" s="7">
        <v>4</v>
      </c>
      <c r="B5" s="8">
        <v>8181</v>
      </c>
      <c r="C5" s="8">
        <v>1</v>
      </c>
      <c r="D5" s="8">
        <v>8105</v>
      </c>
      <c r="E5" s="8">
        <v>15</v>
      </c>
      <c r="F5" s="9" t="s">
        <v>60</v>
      </c>
      <c r="G5" s="8">
        <v>557</v>
      </c>
    </row>
    <row r="6" spans="1:7" ht="15" thickTop="1" x14ac:dyDescent="0.3">
      <c r="A6" s="5">
        <v>5</v>
      </c>
      <c r="B6" s="15">
        <v>8181</v>
      </c>
      <c r="C6" s="16">
        <v>1</v>
      </c>
      <c r="D6" s="16">
        <v>8190</v>
      </c>
      <c r="E6" s="16">
        <v>15</v>
      </c>
      <c r="F6" s="17" t="s">
        <v>61</v>
      </c>
      <c r="G6" s="18">
        <v>408</v>
      </c>
    </row>
    <row r="7" spans="1:7" x14ac:dyDescent="0.3">
      <c r="A7" s="10">
        <v>6</v>
      </c>
      <c r="B7" s="19">
        <v>8181</v>
      </c>
      <c r="C7" s="20">
        <v>1</v>
      </c>
      <c r="D7" s="20">
        <v>17650</v>
      </c>
      <c r="E7" s="20">
        <v>15</v>
      </c>
      <c r="F7" s="14" t="s">
        <v>171</v>
      </c>
      <c r="G7" s="21">
        <v>290</v>
      </c>
    </row>
    <row r="8" spans="1:7" x14ac:dyDescent="0.3">
      <c r="A8" s="5"/>
      <c r="B8" s="6"/>
      <c r="C8" s="6"/>
      <c r="D8" s="6"/>
      <c r="E8" s="6"/>
      <c r="F8" s="5"/>
      <c r="G8" s="6"/>
    </row>
    <row r="9" spans="1:7" x14ac:dyDescent="0.3">
      <c r="A9" s="7">
        <v>1</v>
      </c>
      <c r="B9" s="8" t="s">
        <v>12</v>
      </c>
      <c r="C9" s="8">
        <v>0</v>
      </c>
      <c r="D9" s="8" t="s">
        <v>12</v>
      </c>
      <c r="E9" s="8">
        <v>0</v>
      </c>
      <c r="F9" s="9" t="s">
        <v>12</v>
      </c>
      <c r="G9" s="8">
        <v>765</v>
      </c>
    </row>
    <row r="10" spans="1:7" x14ac:dyDescent="0.3">
      <c r="A10" s="5">
        <v>2</v>
      </c>
      <c r="B10" s="6">
        <v>8181</v>
      </c>
      <c r="C10" s="6">
        <v>1</v>
      </c>
      <c r="D10" s="6" t="s">
        <v>20</v>
      </c>
      <c r="E10" s="6">
        <v>15</v>
      </c>
      <c r="F10" s="5" t="s">
        <v>59</v>
      </c>
      <c r="G10" s="6">
        <v>246</v>
      </c>
    </row>
    <row r="11" spans="1:7" x14ac:dyDescent="0.3">
      <c r="A11" s="7">
        <v>3</v>
      </c>
      <c r="B11" s="8">
        <v>3058</v>
      </c>
      <c r="C11" s="8">
        <v>1</v>
      </c>
      <c r="D11" s="8" t="s">
        <v>20</v>
      </c>
      <c r="E11" s="8">
        <v>15</v>
      </c>
      <c r="F11" s="9" t="s">
        <v>104</v>
      </c>
      <c r="G11" s="8">
        <v>290</v>
      </c>
    </row>
    <row r="12" spans="1:7" x14ac:dyDescent="0.3">
      <c r="A12" s="5">
        <v>4</v>
      </c>
      <c r="B12" s="6">
        <v>8181</v>
      </c>
      <c r="C12" s="6">
        <v>1</v>
      </c>
      <c r="D12" s="6">
        <v>8105</v>
      </c>
      <c r="E12" s="6">
        <v>15</v>
      </c>
      <c r="F12" s="5" t="s">
        <v>60</v>
      </c>
      <c r="G12" s="6">
        <v>197</v>
      </c>
    </row>
    <row r="13" spans="1:7" x14ac:dyDescent="0.3">
      <c r="A13" s="10">
        <v>5</v>
      </c>
      <c r="B13" s="8">
        <v>8181</v>
      </c>
      <c r="C13" s="8">
        <v>1</v>
      </c>
      <c r="D13" s="8">
        <v>8190</v>
      </c>
      <c r="E13" s="8">
        <v>15</v>
      </c>
      <c r="F13" s="9" t="s">
        <v>61</v>
      </c>
      <c r="G13" s="8">
        <v>243</v>
      </c>
    </row>
    <row r="14" spans="1:7" x14ac:dyDescent="0.3">
      <c r="A14" s="5">
        <v>6</v>
      </c>
      <c r="B14" s="6">
        <v>8181</v>
      </c>
      <c r="C14" s="6">
        <v>1</v>
      </c>
      <c r="D14" s="6">
        <v>17650</v>
      </c>
      <c r="E14" s="6">
        <v>15</v>
      </c>
      <c r="F14" s="5" t="s">
        <v>171</v>
      </c>
      <c r="G14" s="6">
        <v>108</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0EA1F-0B58-4AA8-A7CA-0E5C3A8A61A0}">
  <dimension ref="A1:G14"/>
  <sheetViews>
    <sheetView zoomScaleNormal="100" workbookViewId="0">
      <selection activeCell="K14" sqref="K14"/>
    </sheetView>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s>
  <sheetData>
    <row r="1" spans="1:7" ht="29.4" thickBot="1" x14ac:dyDescent="0.35">
      <c r="A1" s="3" t="s">
        <v>1</v>
      </c>
      <c r="B1" s="4" t="s">
        <v>13</v>
      </c>
      <c r="C1" t="s">
        <v>14</v>
      </c>
      <c r="D1" s="4" t="s">
        <v>15</v>
      </c>
      <c r="E1" s="4" t="s">
        <v>16</v>
      </c>
      <c r="F1" s="4" t="s">
        <v>17</v>
      </c>
      <c r="G1" s="4" t="s">
        <v>18</v>
      </c>
    </row>
    <row r="2" spans="1:7" ht="15" thickTop="1" x14ac:dyDescent="0.3">
      <c r="A2" s="5">
        <v>1</v>
      </c>
      <c r="B2" s="6" t="s">
        <v>12</v>
      </c>
      <c r="C2" s="6">
        <v>0</v>
      </c>
      <c r="D2" s="6" t="s">
        <v>12</v>
      </c>
      <c r="E2" s="6">
        <v>0</v>
      </c>
      <c r="F2" s="5" t="s">
        <v>19</v>
      </c>
      <c r="G2" s="6">
        <v>847</v>
      </c>
    </row>
    <row r="3" spans="1:7" x14ac:dyDescent="0.3">
      <c r="A3" s="7">
        <v>2</v>
      </c>
      <c r="B3" s="8">
        <v>8181</v>
      </c>
      <c r="C3" s="8">
        <v>1</v>
      </c>
      <c r="D3" s="8">
        <v>17650</v>
      </c>
      <c r="E3" s="8">
        <v>15</v>
      </c>
      <c r="F3" s="9" t="s">
        <v>171</v>
      </c>
      <c r="G3" s="8">
        <v>310</v>
      </c>
    </row>
    <row r="4" spans="1:7" x14ac:dyDescent="0.3">
      <c r="A4" s="5">
        <v>3</v>
      </c>
      <c r="B4" s="6">
        <v>8181</v>
      </c>
      <c r="C4" s="6">
        <v>1</v>
      </c>
      <c r="D4" s="6">
        <v>17650</v>
      </c>
      <c r="E4" s="6">
        <v>20</v>
      </c>
      <c r="F4" s="5" t="s">
        <v>172</v>
      </c>
      <c r="G4" s="6">
        <v>186</v>
      </c>
    </row>
    <row r="5" spans="1:7" x14ac:dyDescent="0.3">
      <c r="A5" s="7">
        <v>4</v>
      </c>
      <c r="B5" s="8">
        <v>8181</v>
      </c>
      <c r="C5" s="8">
        <v>1</v>
      </c>
      <c r="D5" s="8">
        <v>17650</v>
      </c>
      <c r="E5" s="8">
        <v>25</v>
      </c>
      <c r="F5" s="9" t="s">
        <v>173</v>
      </c>
      <c r="G5" s="8">
        <v>96.7</v>
      </c>
    </row>
    <row r="6" spans="1:7" x14ac:dyDescent="0.3">
      <c r="A6" s="5">
        <v>5</v>
      </c>
      <c r="B6" s="15">
        <v>8181</v>
      </c>
      <c r="C6" s="16">
        <v>1</v>
      </c>
      <c r="D6" s="16">
        <v>17650</v>
      </c>
      <c r="E6" s="16">
        <v>30</v>
      </c>
      <c r="F6" s="17" t="s">
        <v>174</v>
      </c>
      <c r="G6" s="18">
        <v>121</v>
      </c>
    </row>
    <row r="7" spans="1:7" x14ac:dyDescent="0.3">
      <c r="A7" s="10">
        <v>6</v>
      </c>
      <c r="B7" s="19">
        <v>3058</v>
      </c>
      <c r="C7" s="20">
        <v>1</v>
      </c>
      <c r="D7" s="20">
        <v>17650</v>
      </c>
      <c r="E7" s="20">
        <v>30</v>
      </c>
      <c r="F7" s="14" t="s">
        <v>175</v>
      </c>
      <c r="G7" s="21">
        <v>206</v>
      </c>
    </row>
    <row r="8" spans="1:7" x14ac:dyDescent="0.3">
      <c r="A8" s="5"/>
      <c r="B8" s="6"/>
      <c r="C8" s="6"/>
      <c r="D8" s="6"/>
      <c r="E8" s="6"/>
      <c r="F8" s="5"/>
      <c r="G8" s="6"/>
    </row>
    <row r="9" spans="1:7" x14ac:dyDescent="0.3">
      <c r="A9" s="7">
        <v>1</v>
      </c>
      <c r="B9" s="8" t="s">
        <v>12</v>
      </c>
      <c r="C9" s="8">
        <v>0</v>
      </c>
      <c r="D9" s="8" t="s">
        <v>12</v>
      </c>
      <c r="E9" s="8">
        <v>0</v>
      </c>
      <c r="F9" s="9" t="s">
        <v>19</v>
      </c>
      <c r="G9" s="8">
        <v>776</v>
      </c>
    </row>
    <row r="10" spans="1:7" x14ac:dyDescent="0.3">
      <c r="A10" s="5">
        <v>2</v>
      </c>
      <c r="B10" s="6">
        <v>8181</v>
      </c>
      <c r="C10" s="6">
        <v>1</v>
      </c>
      <c r="D10" s="6">
        <v>17650</v>
      </c>
      <c r="E10" s="6">
        <v>15</v>
      </c>
      <c r="F10" s="5" t="s">
        <v>171</v>
      </c>
      <c r="G10" s="6">
        <v>260</v>
      </c>
    </row>
    <row r="11" spans="1:7" x14ac:dyDescent="0.3">
      <c r="A11" s="7">
        <v>3</v>
      </c>
      <c r="B11" s="8">
        <v>8181</v>
      </c>
      <c r="C11" s="8">
        <v>1</v>
      </c>
      <c r="D11" s="8">
        <v>17650</v>
      </c>
      <c r="E11" s="8">
        <v>20</v>
      </c>
      <c r="F11" s="9" t="s">
        <v>172</v>
      </c>
      <c r="G11" s="8">
        <v>163</v>
      </c>
    </row>
    <row r="12" spans="1:7" x14ac:dyDescent="0.3">
      <c r="A12" s="5">
        <v>4</v>
      </c>
      <c r="B12" s="6">
        <v>8181</v>
      </c>
      <c r="C12" s="6">
        <v>1</v>
      </c>
      <c r="D12" s="6">
        <v>17650</v>
      </c>
      <c r="E12" s="6">
        <v>25</v>
      </c>
      <c r="F12" s="5" t="s">
        <v>173</v>
      </c>
      <c r="G12" s="6">
        <v>143</v>
      </c>
    </row>
    <row r="13" spans="1:7" x14ac:dyDescent="0.3">
      <c r="A13" s="10">
        <v>5</v>
      </c>
      <c r="B13" s="8">
        <v>8181</v>
      </c>
      <c r="C13" s="8">
        <v>1</v>
      </c>
      <c r="D13" s="8">
        <v>17650</v>
      </c>
      <c r="E13" s="8">
        <v>30</v>
      </c>
      <c r="F13" s="9" t="s">
        <v>174</v>
      </c>
      <c r="G13" s="8">
        <v>97.6</v>
      </c>
    </row>
    <row r="14" spans="1:7" x14ac:dyDescent="0.3">
      <c r="A14" s="5">
        <v>6</v>
      </c>
      <c r="B14" s="6">
        <v>3058</v>
      </c>
      <c r="C14" s="6">
        <v>1</v>
      </c>
      <c r="D14" s="6">
        <v>17650</v>
      </c>
      <c r="E14" s="6">
        <v>30</v>
      </c>
      <c r="F14" s="5" t="s">
        <v>175</v>
      </c>
      <c r="G14" s="6">
        <v>127</v>
      </c>
    </row>
  </sheetData>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733B-78FF-4F1F-8FF9-FD426632B912}">
  <dimension ref="A1:H13"/>
  <sheetViews>
    <sheetView topLeftCell="A11" zoomScale="90" zoomScaleNormal="90" workbookViewId="0"/>
  </sheetViews>
  <sheetFormatPr defaultRowHeight="14.4" x14ac:dyDescent="0.3"/>
  <cols>
    <col min="2" max="2" width="12.6640625" bestFit="1" customWidth="1"/>
    <col min="3" max="3" width="11.33203125" bestFit="1" customWidth="1"/>
    <col min="4" max="4" width="13.6640625" bestFit="1" customWidth="1"/>
    <col min="5" max="5" width="9.88671875" bestFit="1" customWidth="1"/>
    <col min="6" max="6" width="26.88671875" bestFit="1" customWidth="1"/>
    <col min="7" max="7" width="9.44140625" bestFit="1" customWidth="1"/>
    <col min="8" max="8" width="15.5546875" bestFit="1" customWidth="1"/>
  </cols>
  <sheetData>
    <row r="1" spans="1:8" ht="15" customHeight="1" thickBot="1" x14ac:dyDescent="0.35">
      <c r="A1" s="3" t="s">
        <v>1</v>
      </c>
      <c r="B1" t="s">
        <v>153</v>
      </c>
      <c r="C1" t="s">
        <v>14</v>
      </c>
      <c r="D1" s="4" t="s">
        <v>154</v>
      </c>
      <c r="E1" s="4" t="s">
        <v>16</v>
      </c>
      <c r="F1" s="4" t="s">
        <v>17</v>
      </c>
      <c r="G1" s="4" t="s">
        <v>18</v>
      </c>
      <c r="H1" s="67" t="s">
        <v>155</v>
      </c>
    </row>
    <row r="2" spans="1:8" ht="15" thickTop="1" x14ac:dyDescent="0.3">
      <c r="A2" s="5">
        <v>1</v>
      </c>
      <c r="B2" s="6" t="s">
        <v>12</v>
      </c>
      <c r="C2" s="6">
        <v>0</v>
      </c>
      <c r="D2" s="6" t="s">
        <v>12</v>
      </c>
      <c r="E2" s="6">
        <v>0</v>
      </c>
      <c r="F2" s="5" t="s">
        <v>19</v>
      </c>
      <c r="G2" s="6">
        <v>765</v>
      </c>
      <c r="H2" s="68">
        <v>0</v>
      </c>
    </row>
    <row r="3" spans="1:8" x14ac:dyDescent="0.3">
      <c r="A3" s="7">
        <v>2</v>
      </c>
      <c r="B3" s="8">
        <v>8181</v>
      </c>
      <c r="C3" s="8">
        <v>1</v>
      </c>
      <c r="D3" s="8" t="s">
        <v>20</v>
      </c>
      <c r="E3" s="8">
        <v>15</v>
      </c>
      <c r="F3" s="9" t="s">
        <v>115</v>
      </c>
      <c r="G3" s="8">
        <v>246</v>
      </c>
      <c r="H3" s="69">
        <v>0.67843137254901964</v>
      </c>
    </row>
    <row r="4" spans="1:8" x14ac:dyDescent="0.3">
      <c r="A4" s="7">
        <v>3</v>
      </c>
      <c r="B4" s="8">
        <v>8181</v>
      </c>
      <c r="C4" s="8">
        <v>1</v>
      </c>
      <c r="D4" s="8">
        <v>18114</v>
      </c>
      <c r="E4" s="8">
        <v>15</v>
      </c>
      <c r="F4" s="9" t="s">
        <v>130</v>
      </c>
      <c r="G4" s="8">
        <v>197</v>
      </c>
      <c r="H4" s="69">
        <v>0.74248366013071898</v>
      </c>
    </row>
    <row r="5" spans="1:8" x14ac:dyDescent="0.3">
      <c r="A5" s="5">
        <v>4</v>
      </c>
      <c r="B5" s="15">
        <v>8181</v>
      </c>
      <c r="C5" s="16">
        <v>1</v>
      </c>
      <c r="D5" s="16">
        <v>8190</v>
      </c>
      <c r="E5" s="16">
        <v>15</v>
      </c>
      <c r="F5" s="17" t="s">
        <v>61</v>
      </c>
      <c r="G5" s="18">
        <v>243</v>
      </c>
      <c r="H5" s="70">
        <v>0.68235294117647061</v>
      </c>
    </row>
    <row r="6" spans="1:8" x14ac:dyDescent="0.3">
      <c r="A6" s="10">
        <v>5</v>
      </c>
      <c r="B6" s="19">
        <v>8181</v>
      </c>
      <c r="C6" s="20">
        <v>1</v>
      </c>
      <c r="D6" s="20">
        <v>17650</v>
      </c>
      <c r="E6" s="20">
        <v>15</v>
      </c>
      <c r="F6" s="14" t="s">
        <v>171</v>
      </c>
      <c r="G6" s="21">
        <v>108</v>
      </c>
      <c r="H6" s="71">
        <v>0.85882352941176465</v>
      </c>
    </row>
    <row r="7" spans="1:8" x14ac:dyDescent="0.3">
      <c r="A7" s="5"/>
      <c r="B7" s="6"/>
      <c r="C7" s="6"/>
      <c r="D7" s="6"/>
      <c r="E7" s="6"/>
      <c r="F7" s="5"/>
      <c r="G7" s="6"/>
      <c r="H7" s="68"/>
    </row>
    <row r="8" spans="1:8" x14ac:dyDescent="0.3">
      <c r="A8" s="7">
        <v>1</v>
      </c>
      <c r="B8" s="8" t="s">
        <v>12</v>
      </c>
      <c r="C8" s="8">
        <v>0</v>
      </c>
      <c r="D8" s="8" t="s">
        <v>12</v>
      </c>
      <c r="E8" s="8">
        <v>0</v>
      </c>
      <c r="F8" s="9" t="s">
        <v>19</v>
      </c>
      <c r="G8" s="8">
        <v>322</v>
      </c>
      <c r="H8" s="69">
        <v>0</v>
      </c>
    </row>
    <row r="9" spans="1:8" x14ac:dyDescent="0.3">
      <c r="A9" s="5">
        <v>2</v>
      </c>
      <c r="B9" s="6">
        <v>8181</v>
      </c>
      <c r="C9" s="6">
        <v>1</v>
      </c>
      <c r="D9" s="6" t="s">
        <v>20</v>
      </c>
      <c r="E9" s="6">
        <v>15</v>
      </c>
      <c r="F9" s="5" t="s">
        <v>115</v>
      </c>
      <c r="G9" s="6">
        <v>108</v>
      </c>
      <c r="H9" s="68">
        <v>0.6645962732919255</v>
      </c>
    </row>
    <row r="10" spans="1:8" x14ac:dyDescent="0.3">
      <c r="A10" s="7">
        <v>3</v>
      </c>
      <c r="B10" s="8">
        <v>8181</v>
      </c>
      <c r="C10" s="8">
        <v>1</v>
      </c>
      <c r="D10" s="8">
        <v>17650</v>
      </c>
      <c r="E10" s="8">
        <v>15</v>
      </c>
      <c r="F10" s="9" t="s">
        <v>171</v>
      </c>
      <c r="G10" s="8">
        <v>96</v>
      </c>
      <c r="H10" s="69">
        <v>0.70186335403726707</v>
      </c>
    </row>
    <row r="11" spans="1:8" x14ac:dyDescent="0.3">
      <c r="A11" s="5">
        <v>4</v>
      </c>
      <c r="B11" s="6">
        <v>8181</v>
      </c>
      <c r="C11" s="6">
        <v>1</v>
      </c>
      <c r="D11" s="6">
        <v>18114</v>
      </c>
      <c r="E11" s="6">
        <v>15</v>
      </c>
      <c r="F11" s="5" t="s">
        <v>130</v>
      </c>
      <c r="G11" s="6">
        <v>91.4</v>
      </c>
      <c r="H11" s="68">
        <v>0.71614906832298131</v>
      </c>
    </row>
    <row r="12" spans="1:8" x14ac:dyDescent="0.3">
      <c r="A12" s="61">
        <v>5</v>
      </c>
      <c r="B12" s="62">
        <v>7878</v>
      </c>
      <c r="C12" s="62">
        <v>1</v>
      </c>
      <c r="D12" s="62">
        <v>18114</v>
      </c>
      <c r="E12" s="62">
        <v>15</v>
      </c>
      <c r="F12" s="63" t="s">
        <v>134</v>
      </c>
      <c r="G12" s="62">
        <v>43.1</v>
      </c>
      <c r="H12" s="68">
        <v>0.86614906832298133</v>
      </c>
    </row>
    <row r="13" spans="1:8" x14ac:dyDescent="0.3">
      <c r="A13" s="10">
        <v>6</v>
      </c>
      <c r="B13" s="8">
        <v>61610</v>
      </c>
      <c r="C13" s="8">
        <v>1</v>
      </c>
      <c r="D13" s="8">
        <v>18114</v>
      </c>
      <c r="E13" s="8">
        <v>15</v>
      </c>
      <c r="F13" s="9" t="s">
        <v>135</v>
      </c>
      <c r="G13" s="8">
        <v>60.4</v>
      </c>
      <c r="H13" s="69">
        <v>0.81242236024844727</v>
      </c>
    </row>
  </sheetData>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C8B4-F664-4109-995A-4D7FB3571D01}">
  <dimension ref="A1:H20"/>
  <sheetViews>
    <sheetView zoomScaleNormal="100" workbookViewId="0">
      <selection sqref="A1:H19"/>
    </sheetView>
  </sheetViews>
  <sheetFormatPr defaultColWidth="9.109375" defaultRowHeight="14.4" x14ac:dyDescent="0.3"/>
  <cols>
    <col min="2" max="2" width="17.88671875" customWidth="1"/>
    <col min="3" max="3" width="11.109375" customWidth="1"/>
    <col min="4" max="4" width="16.5546875" customWidth="1"/>
    <col min="5" max="5" width="14.6640625" customWidth="1"/>
    <col min="6" max="6" width="37.88671875" bestFit="1" customWidth="1"/>
    <col min="7" max="7" width="9.109375" customWidth="1"/>
  </cols>
  <sheetData>
    <row r="1" spans="1:8" ht="13.95" customHeight="1" thickBot="1" x14ac:dyDescent="0.35">
      <c r="A1" s="3" t="s">
        <v>1</v>
      </c>
      <c r="B1" s="4" t="s">
        <v>13</v>
      </c>
      <c r="C1" t="s">
        <v>14</v>
      </c>
      <c r="D1" s="4" t="s">
        <v>15</v>
      </c>
      <c r="E1" s="4" t="s">
        <v>16</v>
      </c>
      <c r="F1" s="4" t="s">
        <v>17</v>
      </c>
      <c r="G1" s="4" t="s">
        <v>18</v>
      </c>
      <c r="H1" s="67" t="s">
        <v>155</v>
      </c>
    </row>
    <row r="2" spans="1:8" ht="15" hidden="1" thickTop="1" x14ac:dyDescent="0.3">
      <c r="A2" s="11">
        <v>1</v>
      </c>
      <c r="B2" t="e">
        <f>CONCATENATE(Table24267567841216462[[#This Row],[Chemicals]]," ppm",":",#REF!,"    ",#REF!," ppm",":",Table24267567841216462[[#This Row],[Floc ppm]])</f>
        <v>#REF!</v>
      </c>
      <c r="C2">
        <v>0</v>
      </c>
      <c r="D2" t="s">
        <v>19</v>
      </c>
      <c r="F2">
        <v>0</v>
      </c>
      <c r="H2" s="66">
        <v>0</v>
      </c>
    </row>
    <row r="3" spans="1:8" ht="15" thickTop="1" x14ac:dyDescent="0.3">
      <c r="A3" s="5">
        <v>1</v>
      </c>
      <c r="B3" s="6" t="s">
        <v>12</v>
      </c>
      <c r="C3" s="6">
        <v>0</v>
      </c>
      <c r="D3" s="6" t="s">
        <v>12</v>
      </c>
      <c r="E3" s="6">
        <v>0</v>
      </c>
      <c r="F3" s="5" t="s">
        <v>19</v>
      </c>
      <c r="G3" s="6">
        <v>776</v>
      </c>
      <c r="H3" s="69">
        <v>0</v>
      </c>
    </row>
    <row r="4" spans="1:8" x14ac:dyDescent="0.3">
      <c r="A4" s="7">
        <v>2</v>
      </c>
      <c r="B4" s="8">
        <v>8181</v>
      </c>
      <c r="C4" s="8">
        <v>1</v>
      </c>
      <c r="D4" s="8">
        <v>17650</v>
      </c>
      <c r="E4" s="8">
        <v>15</v>
      </c>
      <c r="F4" s="9" t="s">
        <v>171</v>
      </c>
      <c r="G4" s="8">
        <v>260</v>
      </c>
      <c r="H4" s="69">
        <v>0.66494845360824739</v>
      </c>
    </row>
    <row r="5" spans="1:8" x14ac:dyDescent="0.3">
      <c r="A5" s="5">
        <v>3</v>
      </c>
      <c r="B5" s="6">
        <v>8181</v>
      </c>
      <c r="C5" s="6">
        <v>1</v>
      </c>
      <c r="D5" s="6">
        <v>17650</v>
      </c>
      <c r="E5" s="6">
        <v>20</v>
      </c>
      <c r="F5" s="5" t="s">
        <v>172</v>
      </c>
      <c r="G5" s="6">
        <v>163</v>
      </c>
      <c r="H5" s="70">
        <v>0.78994845360824739</v>
      </c>
    </row>
    <row r="6" spans="1:8" x14ac:dyDescent="0.3">
      <c r="A6" s="7">
        <v>4</v>
      </c>
      <c r="B6" s="8">
        <v>8181</v>
      </c>
      <c r="C6" s="8">
        <v>1</v>
      </c>
      <c r="D6" s="8">
        <v>17650</v>
      </c>
      <c r="E6" s="8">
        <v>25</v>
      </c>
      <c r="F6" s="9" t="s">
        <v>173</v>
      </c>
      <c r="G6" s="8">
        <v>143</v>
      </c>
      <c r="H6" s="71">
        <v>0.81572164948453607</v>
      </c>
    </row>
    <row r="7" spans="1:8" x14ac:dyDescent="0.3">
      <c r="A7" s="5">
        <v>5</v>
      </c>
      <c r="B7" s="6">
        <v>8181</v>
      </c>
      <c r="C7" s="6">
        <v>1</v>
      </c>
      <c r="D7" s="6">
        <v>17650</v>
      </c>
      <c r="E7" s="6">
        <v>30</v>
      </c>
      <c r="F7" s="5" t="s">
        <v>174</v>
      </c>
      <c r="G7" s="6">
        <v>97.6</v>
      </c>
      <c r="H7" s="68">
        <v>0.87422680412371134</v>
      </c>
    </row>
    <row r="8" spans="1:8" x14ac:dyDescent="0.3">
      <c r="A8" s="5"/>
      <c r="B8" s="6"/>
      <c r="C8" s="6"/>
      <c r="D8" s="6"/>
      <c r="E8" s="6"/>
      <c r="F8" s="5"/>
      <c r="G8" s="6"/>
      <c r="H8" s="69"/>
    </row>
    <row r="9" spans="1:8" x14ac:dyDescent="0.3">
      <c r="A9" s="9">
        <v>1</v>
      </c>
      <c r="B9" s="8" t="s">
        <v>12</v>
      </c>
      <c r="C9" s="8">
        <v>0</v>
      </c>
      <c r="D9" s="8" t="s">
        <v>12</v>
      </c>
      <c r="E9" s="8">
        <v>0</v>
      </c>
      <c r="F9" s="9" t="s">
        <v>19</v>
      </c>
      <c r="G9" s="8">
        <v>525</v>
      </c>
      <c r="H9" s="68">
        <v>0</v>
      </c>
    </row>
    <row r="10" spans="1:8" x14ac:dyDescent="0.3">
      <c r="A10" s="11">
        <v>2</v>
      </c>
      <c r="B10" s="6">
        <v>8181</v>
      </c>
      <c r="C10" s="6">
        <v>1</v>
      </c>
      <c r="D10" s="6" t="s">
        <v>20</v>
      </c>
      <c r="E10" s="6">
        <v>15</v>
      </c>
      <c r="F10" s="5" t="s">
        <v>115</v>
      </c>
      <c r="G10" s="6">
        <v>124</v>
      </c>
      <c r="H10" s="69">
        <v>0.76380952380952383</v>
      </c>
    </row>
    <row r="11" spans="1:8" x14ac:dyDescent="0.3">
      <c r="A11" s="9">
        <v>3</v>
      </c>
      <c r="B11" s="12">
        <v>8181</v>
      </c>
      <c r="C11" s="12">
        <v>1</v>
      </c>
      <c r="D11" s="12" t="s">
        <v>20</v>
      </c>
      <c r="E11" s="12">
        <v>20</v>
      </c>
      <c r="F11" s="9" t="s">
        <v>63</v>
      </c>
      <c r="G11" s="12">
        <v>105</v>
      </c>
      <c r="H11" s="68">
        <v>0.8</v>
      </c>
    </row>
    <row r="12" spans="1:8" x14ac:dyDescent="0.3">
      <c r="A12" s="11">
        <v>4</v>
      </c>
      <c r="B12" s="6">
        <v>8181</v>
      </c>
      <c r="C12" s="6">
        <v>1</v>
      </c>
      <c r="D12" s="6" t="s">
        <v>20</v>
      </c>
      <c r="E12" s="6">
        <v>25</v>
      </c>
      <c r="F12" s="5" t="s">
        <v>117</v>
      </c>
      <c r="G12" s="6">
        <v>95.5</v>
      </c>
      <c r="H12" s="68">
        <v>0.8180952380952381</v>
      </c>
    </row>
    <row r="13" spans="1:8" x14ac:dyDescent="0.3">
      <c r="A13" s="9">
        <v>5</v>
      </c>
      <c r="B13" s="12">
        <v>8181</v>
      </c>
      <c r="C13" s="12">
        <v>1</v>
      </c>
      <c r="D13" s="12" t="s">
        <v>20</v>
      </c>
      <c r="E13" s="12">
        <v>30</v>
      </c>
      <c r="F13" s="9" t="s">
        <v>118</v>
      </c>
      <c r="G13" s="12">
        <v>72.099999999999994</v>
      </c>
      <c r="H13" s="69">
        <v>0.86266666666666658</v>
      </c>
    </row>
    <row r="14" spans="1:8" x14ac:dyDescent="0.3">
      <c r="A14" s="9"/>
      <c r="B14" s="12"/>
      <c r="C14" s="12"/>
      <c r="D14" s="12"/>
      <c r="E14" s="12"/>
      <c r="F14" s="9"/>
      <c r="G14" s="12"/>
      <c r="H14" s="73"/>
    </row>
    <row r="15" spans="1:8" x14ac:dyDescent="0.3">
      <c r="A15" s="5">
        <v>1</v>
      </c>
      <c r="B15" s="6" t="s">
        <v>12</v>
      </c>
      <c r="C15" s="6">
        <v>0</v>
      </c>
      <c r="D15" s="6" t="s">
        <v>12</v>
      </c>
      <c r="E15" s="6">
        <v>0</v>
      </c>
      <c r="F15" s="5" t="s">
        <v>19</v>
      </c>
      <c r="G15" s="6">
        <v>545</v>
      </c>
      <c r="H15" s="73">
        <v>0</v>
      </c>
    </row>
    <row r="16" spans="1:8" x14ac:dyDescent="0.3">
      <c r="A16" s="7">
        <v>2</v>
      </c>
      <c r="B16" s="12">
        <v>8181</v>
      </c>
      <c r="C16" s="12">
        <v>1</v>
      </c>
      <c r="D16" s="12">
        <v>18114</v>
      </c>
      <c r="E16" s="12">
        <v>15</v>
      </c>
      <c r="F16" s="9" t="s">
        <v>130</v>
      </c>
      <c r="G16" s="12">
        <v>174</v>
      </c>
      <c r="H16" s="73">
        <v>0.68073394495412842</v>
      </c>
    </row>
    <row r="17" spans="1:8" x14ac:dyDescent="0.3">
      <c r="A17" s="5">
        <v>3</v>
      </c>
      <c r="B17" s="6">
        <v>8181</v>
      </c>
      <c r="C17" s="6">
        <v>1</v>
      </c>
      <c r="D17" s="6">
        <v>18114</v>
      </c>
      <c r="E17" s="6">
        <v>20</v>
      </c>
      <c r="F17" s="5" t="s">
        <v>131</v>
      </c>
      <c r="G17" s="6">
        <v>92.2</v>
      </c>
      <c r="H17" s="73">
        <v>0.83082568807339452</v>
      </c>
    </row>
    <row r="18" spans="1:8" x14ac:dyDescent="0.3">
      <c r="A18" s="10">
        <v>4</v>
      </c>
      <c r="B18" s="12">
        <v>8181</v>
      </c>
      <c r="C18" s="12">
        <v>1</v>
      </c>
      <c r="D18" s="12">
        <v>18114</v>
      </c>
      <c r="E18" s="12">
        <v>25</v>
      </c>
      <c r="F18" s="9" t="s">
        <v>132</v>
      </c>
      <c r="G18" s="12">
        <v>81.2</v>
      </c>
      <c r="H18" s="73">
        <v>0.85100917431192658</v>
      </c>
    </row>
    <row r="19" spans="1:8" x14ac:dyDescent="0.3">
      <c r="A19" s="5">
        <v>5</v>
      </c>
      <c r="B19" s="6">
        <v>8181</v>
      </c>
      <c r="C19" s="6">
        <v>1</v>
      </c>
      <c r="D19" s="6">
        <v>18114</v>
      </c>
      <c r="E19" s="6">
        <v>30</v>
      </c>
      <c r="F19" s="5" t="s">
        <v>133</v>
      </c>
      <c r="G19" s="6">
        <v>70.599999999999994</v>
      </c>
      <c r="H19" s="73">
        <v>0.87045871559633026</v>
      </c>
    </row>
    <row r="20" spans="1:8" x14ac:dyDescent="0.3">
      <c r="B20" s="64"/>
      <c r="C20" s="64"/>
      <c r="D20" s="64"/>
      <c r="E20" s="64"/>
      <c r="F20" s="72"/>
      <c r="G20" s="72"/>
      <c r="H20" s="73"/>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Button 1">
              <controlPr defaultSize="0" print="0" autoFill="0" autoPict="0" macro="[1]!CopyandReset">
                <anchor moveWithCells="1" sizeWithCells="1">
                  <from>
                    <xdr:col>0</xdr:col>
                    <xdr:colOff>0</xdr:colOff>
                    <xdr:row>0</xdr:row>
                    <xdr:rowOff>0</xdr:rowOff>
                  </from>
                  <to>
                    <xdr:col>0</xdr:col>
                    <xdr:colOff>0</xdr:colOff>
                    <xdr:row>0</xdr:row>
                    <xdr:rowOff>0</xdr:rowOff>
                  </to>
                </anchor>
              </controlPr>
            </control>
          </mc:Choice>
        </mc:AlternateContent>
      </controls>
    </mc:Choice>
  </mc:AlternateContent>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Blend Ratio</vt:lpstr>
      <vt:lpstr>Procedure</vt:lpstr>
      <vt:lpstr>Input Settling Rate Data</vt:lpstr>
      <vt:lpstr>settling copy</vt:lpstr>
      <vt:lpstr>July 2022</vt:lpstr>
      <vt:lpstr>Exp 1 &amp; 3</vt:lpstr>
      <vt:lpstr>Exp 2 &amp; 4</vt:lpstr>
      <vt:lpstr>Exp 3 &amp; 14</vt:lpstr>
      <vt:lpstr>Exp 4-6 coag profile w 8181</vt:lpstr>
      <vt:lpstr>Exp 7-9 8181 Profile</vt:lpstr>
      <vt:lpstr>Exp 10-11 Flocs w 1580 vs 8105</vt:lpstr>
      <vt:lpstr>Exp 7  vs 12</vt:lpstr>
      <vt:lpstr>Exp 13</vt:lpstr>
      <vt:lpstr>Exp 15-17 Dosage Profile</vt:lpstr>
      <vt:lpstr>Exp 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Ralph, Corbin</dc:creator>
  <cp:lastModifiedBy>Ralph, Corbin</cp:lastModifiedBy>
  <cp:lastPrinted>2022-08-05T22:37:19Z</cp:lastPrinted>
  <dcterms:created xsi:type="dcterms:W3CDTF">2021-08-11T20:15:40Z</dcterms:created>
  <dcterms:modified xsi:type="dcterms:W3CDTF">2022-09-13T14:48:56Z</dcterms:modified>
</cp:coreProperties>
</file>