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championx-my.sharepoint.com/personal/corbin_ralph_championx_com/Documents/Desktop/Plant Folders/Cenovus/Christina Lake - Cenovus/Jar Testing/"/>
    </mc:Choice>
  </mc:AlternateContent>
  <xr:revisionPtr revIDLastSave="27" documentId="13_ncr:1_{C1D8B4E6-7497-44A2-A135-ACC95EA9E761}" xr6:coauthVersionLast="47" xr6:coauthVersionMax="47" xr10:uidLastSave="{67D93F96-7913-4CEB-A8D2-CEC4B79536BE}"/>
  <bookViews>
    <workbookView xWindow="19090" yWindow="-110" windowWidth="19420" windowHeight="10420" activeTab="2" xr2:uid="{39F68093-F20E-436A-B4D5-63B40997D3CC}"/>
  </bookViews>
  <sheets>
    <sheet name="Blend Ratio" sheetId="2" r:id="rId1"/>
    <sheet name="Procedure" sheetId="4" r:id="rId2"/>
    <sheet name="March 2022" sheetId="19" r:id="rId3"/>
    <sheet name="March 2022 - field version" sheetId="30" r:id="rId4"/>
    <sheet name="March - PHASE E - 8 &amp; 11" sheetId="29" r:id="rId5"/>
    <sheet name="March - PHASE E - 5&amp;10" sheetId="28" r:id="rId6"/>
    <sheet name="March - PHASE E - 1&amp;9" sheetId="27" r:id="rId7"/>
    <sheet name="March - PHASE E - 3&amp;8" sheetId="26" r:id="rId8"/>
    <sheet name="March - PHASE E - 6&amp;7" sheetId="25" r:id="rId9"/>
    <sheet name="March - PHASE E - 4&amp;5" sheetId="24" r:id="rId10"/>
    <sheet name="March - PHASE E - 3&amp;4" sheetId="23" r:id="rId11"/>
    <sheet name="March - PHASE E 1&amp;2" sheetId="22" r:id="rId12"/>
    <sheet name="Settling Data Input" sheetId="5" r:id="rId13"/>
  </sheets>
  <definedNames>
    <definedName name="exp" localSheetId="3" hidden="1">#REF!</definedName>
    <definedName name="exp" hidden="1">#REF!</definedName>
    <definedName name="NOV" localSheetId="3" hidden="1">#REF!</definedName>
    <definedName name="NOV" hidden="1">#REF!</definedName>
    <definedName name="ONE" localSheetId="3" hidden="1">#REF!</definedName>
    <definedName name="ONE" hidden="1">#REF!</definedName>
    <definedName name="two" hidden="1">#REF!</definedName>
    <definedName name="UNI_AA_VERSION" hidden="1">"202.1.0"</definedName>
    <definedName name="UNI_FILT_END" hidden="1">8</definedName>
    <definedName name="UNI_FILT_OFFSPEC" hidden="1">2</definedName>
    <definedName name="UNI_FILT_ONSPEC" hidden="1">1</definedName>
    <definedName name="UNI_FILT_START" hidden="1">4</definedName>
    <definedName name="UNI_NOTHING" hidden="1">0</definedName>
    <definedName name="UNI_PRES_CLOSEST" hidden="1">512</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MRECORD" hidden="1">64</definedName>
    <definedName name="UNI_PRES_OUTLIERS" hidden="1">32</definedName>
    <definedName name="UNI_PRES_POST" hidden="1">256</definedName>
    <definedName name="UNI_PRES_PRIOR" hidden="1">2048</definedName>
    <definedName name="UNI_PRES_RECENT" hidden="1">1024</definedName>
    <definedName name="UNI_PRES_STATIC" hidden="1">128</definedName>
    <definedName name="UNI_PRES_TRANSPOSE" hidden="1">4096</definedName>
    <definedName name="UNI_RET_ATTRIB" hidden="1">64</definedName>
    <definedName name="UNI_RET_CONF" hidden="1">32</definedName>
    <definedName name="UNI_RET_DESC" hidden="1">4</definedName>
    <definedName name="UNI_RET_END" hidden="1">16384</definedName>
    <definedName name="UNI_RET_EQUIP" hidden="1">32768</definedName>
    <definedName name="UNI_RET_EVENT" hidden="1">4096</definedName>
    <definedName name="UNI_RET_OFFSPEC" hidden="1">512</definedName>
    <definedName name="UNI_RET_ONSPEC" hidden="1">256</definedName>
    <definedName name="UNI_RET_PROP" hidden="1">131072</definedName>
    <definedName name="UNI_RET_PROPDESC" hidden="1">262144</definedName>
    <definedName name="UNI_RET_SMPLPNT" hidden="1">65536</definedName>
    <definedName name="UNI_RET_SPECMAX" hidden="1">2048</definedName>
    <definedName name="UNI_RET_SPECMIN" hidden="1">1024</definedName>
    <definedName name="UNI_RET_START" hidden="1">8192</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FORMANCES1R13C23" localSheetId="3" hidden="1">#REF!</definedName>
    <definedName name="UNIFORMANCES1R13C23"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30" l="1"/>
  <c r="K4" i="30"/>
  <c r="L4" i="30"/>
  <c r="M4" i="30"/>
  <c r="N4" i="30"/>
  <c r="I5" i="30"/>
  <c r="K5" i="30"/>
  <c r="I6" i="30"/>
  <c r="K6" i="30"/>
  <c r="I7" i="30"/>
  <c r="K7" i="30"/>
  <c r="I8" i="30"/>
  <c r="K8" i="30"/>
  <c r="I9" i="30"/>
  <c r="K9" i="30"/>
  <c r="I10" i="30"/>
  <c r="K10" i="30"/>
  <c r="L10" i="30"/>
  <c r="N10" i="30" s="1"/>
  <c r="M10" i="30"/>
  <c r="I11" i="30"/>
  <c r="K11" i="30"/>
  <c r="I12" i="30"/>
  <c r="K12" i="30"/>
  <c r="I13" i="30"/>
  <c r="K13" i="30"/>
  <c r="I14" i="30"/>
  <c r="K14" i="30"/>
  <c r="I15" i="30"/>
  <c r="K15" i="30"/>
  <c r="I16" i="30"/>
  <c r="K16" i="30"/>
  <c r="L16" i="30"/>
  <c r="M16" i="30"/>
  <c r="N16" i="30" s="1"/>
  <c r="I17" i="30"/>
  <c r="K17" i="30"/>
  <c r="I18" i="30"/>
  <c r="K18" i="30"/>
  <c r="I19" i="30"/>
  <c r="K19" i="30"/>
  <c r="I20" i="30"/>
  <c r="K20" i="30"/>
  <c r="I21" i="30"/>
  <c r="K21" i="30"/>
  <c r="I22" i="30"/>
  <c r="K22" i="30"/>
  <c r="L22" i="30"/>
  <c r="N22" i="30" s="1"/>
  <c r="M22" i="30"/>
  <c r="I23" i="30"/>
  <c r="K23" i="30"/>
  <c r="I24" i="30"/>
  <c r="K24" i="30"/>
  <c r="I25" i="30"/>
  <c r="K25" i="30"/>
  <c r="I26" i="30"/>
  <c r="K26" i="30"/>
  <c r="I27" i="30"/>
  <c r="K27" i="30"/>
  <c r="I28" i="30"/>
  <c r="K28" i="30"/>
  <c r="L28" i="30"/>
  <c r="N28" i="30" s="1"/>
  <c r="M28" i="30"/>
  <c r="I29" i="30"/>
  <c r="K29" i="30"/>
  <c r="I30" i="30"/>
  <c r="K30" i="30"/>
  <c r="I31" i="30"/>
  <c r="K31" i="30"/>
  <c r="I32" i="30"/>
  <c r="K32" i="30"/>
  <c r="I33" i="30"/>
  <c r="K33" i="30"/>
  <c r="I34" i="30"/>
  <c r="K34" i="30"/>
  <c r="L34" i="30"/>
  <c r="N34" i="30" s="1"/>
  <c r="M34" i="30"/>
  <c r="I35" i="30"/>
  <c r="K35" i="30"/>
  <c r="I36" i="30"/>
  <c r="K36" i="30"/>
  <c r="I37" i="30"/>
  <c r="K37" i="30"/>
  <c r="I38" i="30"/>
  <c r="K38" i="30"/>
  <c r="I39" i="30"/>
  <c r="K39" i="30"/>
  <c r="I40" i="30"/>
  <c r="K40" i="30"/>
  <c r="L40" i="30"/>
  <c r="N40" i="30" s="1"/>
  <c r="M40" i="30"/>
  <c r="I41" i="30"/>
  <c r="K41" i="30"/>
  <c r="I42" i="30"/>
  <c r="K42" i="30"/>
  <c r="I43" i="30"/>
  <c r="K43" i="30"/>
  <c r="I44" i="30"/>
  <c r="K44" i="30"/>
  <c r="I45" i="30"/>
  <c r="K45" i="30"/>
  <c r="K46" i="30"/>
  <c r="L46" i="30"/>
  <c r="M46" i="30"/>
  <c r="N46" i="30"/>
  <c r="K47" i="30"/>
  <c r="K48" i="30"/>
  <c r="K49" i="30"/>
  <c r="K50" i="30"/>
  <c r="K51" i="30"/>
  <c r="I52" i="30"/>
  <c r="K52" i="30"/>
  <c r="L52" i="30"/>
  <c r="N52" i="30" s="1"/>
  <c r="M52" i="30"/>
  <c r="I53" i="30"/>
  <c r="K53" i="30"/>
  <c r="I54" i="30"/>
  <c r="K54" i="30"/>
  <c r="I55" i="30"/>
  <c r="K55" i="30"/>
  <c r="I56" i="30"/>
  <c r="K56" i="30"/>
  <c r="I57" i="30"/>
  <c r="K57" i="30"/>
  <c r="I58" i="30"/>
  <c r="K58" i="30"/>
  <c r="L58" i="30"/>
  <c r="M58" i="30"/>
  <c r="N58" i="30"/>
  <c r="I59" i="30"/>
  <c r="K59" i="30"/>
  <c r="I60" i="30"/>
  <c r="K60" i="30"/>
  <c r="I61" i="30"/>
  <c r="K61" i="30"/>
  <c r="I62" i="30"/>
  <c r="K62" i="30"/>
  <c r="I63" i="30"/>
  <c r="K63" i="30"/>
  <c r="I64" i="30"/>
  <c r="K64" i="30"/>
  <c r="L64" i="30"/>
  <c r="M64" i="30"/>
  <c r="N64" i="30"/>
  <c r="I65" i="30"/>
  <c r="K65" i="30"/>
  <c r="I66" i="30"/>
  <c r="K66" i="30"/>
  <c r="I67" i="30"/>
  <c r="K67" i="30"/>
  <c r="I68" i="30"/>
  <c r="K68" i="30"/>
  <c r="I69" i="30"/>
  <c r="K69" i="30"/>
  <c r="I70" i="30"/>
  <c r="K70" i="30"/>
  <c r="L70" i="30"/>
  <c r="N70" i="30" s="1"/>
  <c r="M70" i="30"/>
  <c r="I71" i="30"/>
  <c r="K71" i="30"/>
  <c r="I72" i="30"/>
  <c r="K72" i="30"/>
  <c r="I73" i="30"/>
  <c r="K73" i="30"/>
  <c r="I74" i="30"/>
  <c r="K74" i="30"/>
  <c r="I75" i="30"/>
  <c r="K75" i="30"/>
  <c r="I76" i="30"/>
  <c r="K76" i="30"/>
  <c r="L76" i="30"/>
  <c r="N76" i="30" s="1"/>
  <c r="M76" i="30"/>
  <c r="I77" i="30"/>
  <c r="K77" i="30"/>
  <c r="I78" i="30"/>
  <c r="K78" i="30"/>
  <c r="I79" i="30"/>
  <c r="K79" i="30"/>
  <c r="I80" i="30"/>
  <c r="K80" i="30"/>
  <c r="I81" i="30"/>
  <c r="K81" i="30"/>
  <c r="I82" i="30"/>
  <c r="K82" i="30"/>
  <c r="L82" i="30"/>
  <c r="M82" i="30"/>
  <c r="N82" i="30"/>
  <c r="I83" i="30"/>
  <c r="K83" i="30"/>
  <c r="I84" i="30"/>
  <c r="K84" i="30"/>
  <c r="I85" i="30"/>
  <c r="K85" i="30"/>
  <c r="I86" i="30"/>
  <c r="K86" i="30"/>
  <c r="I87" i="30"/>
  <c r="K87" i="30"/>
  <c r="I88" i="30"/>
  <c r="K88" i="30"/>
  <c r="L88" i="30"/>
  <c r="M88" i="30"/>
  <c r="N88" i="30"/>
  <c r="I89" i="30"/>
  <c r="K89" i="30"/>
  <c r="I90" i="30"/>
  <c r="K90" i="30"/>
  <c r="I91" i="30"/>
  <c r="K91" i="30"/>
  <c r="I92" i="30"/>
  <c r="K92" i="30"/>
  <c r="I93" i="30"/>
  <c r="K93" i="30"/>
  <c r="I23" i="19"/>
  <c r="I24" i="19"/>
  <c r="I25" i="19"/>
  <c r="I26" i="19"/>
  <c r="I27" i="19"/>
  <c r="I28" i="19"/>
  <c r="K93" i="19"/>
  <c r="I93" i="19"/>
  <c r="K92" i="19"/>
  <c r="I92" i="19"/>
  <c r="K91" i="19"/>
  <c r="I91" i="19"/>
  <c r="K90" i="19"/>
  <c r="I90" i="19"/>
  <c r="K89" i="19"/>
  <c r="I89" i="19"/>
  <c r="M88" i="19"/>
  <c r="L88" i="19"/>
  <c r="K88" i="19"/>
  <c r="I88" i="19"/>
  <c r="K87" i="19"/>
  <c r="I87" i="19"/>
  <c r="K86" i="19"/>
  <c r="I86" i="19"/>
  <c r="K85" i="19"/>
  <c r="I85" i="19"/>
  <c r="K84" i="19"/>
  <c r="I84" i="19"/>
  <c r="K83" i="19"/>
  <c r="I83" i="19"/>
  <c r="M82" i="19"/>
  <c r="L82" i="19"/>
  <c r="K82" i="19"/>
  <c r="I82" i="19"/>
  <c r="K81" i="19"/>
  <c r="I81" i="19"/>
  <c r="K80" i="19"/>
  <c r="I80" i="19"/>
  <c r="K79" i="19"/>
  <c r="I79" i="19"/>
  <c r="K78" i="19"/>
  <c r="I78" i="19"/>
  <c r="K77" i="19"/>
  <c r="I77" i="19"/>
  <c r="M76" i="19"/>
  <c r="L76" i="19"/>
  <c r="K76" i="19"/>
  <c r="I76" i="19"/>
  <c r="K75" i="19"/>
  <c r="I75" i="19"/>
  <c r="K74" i="19"/>
  <c r="I74" i="19"/>
  <c r="K73" i="19"/>
  <c r="I73" i="19"/>
  <c r="K72" i="19"/>
  <c r="I72" i="19"/>
  <c r="K71" i="19"/>
  <c r="I71" i="19"/>
  <c r="M70" i="19"/>
  <c r="L70" i="19"/>
  <c r="N70" i="19" s="1"/>
  <c r="K70" i="19"/>
  <c r="I70" i="19"/>
  <c r="K69" i="19"/>
  <c r="I69" i="19"/>
  <c r="K68" i="19"/>
  <c r="I68" i="19"/>
  <c r="K67" i="19"/>
  <c r="I67" i="19"/>
  <c r="K66" i="19"/>
  <c r="I66" i="19"/>
  <c r="K65" i="19"/>
  <c r="I65" i="19"/>
  <c r="M64" i="19"/>
  <c r="L64" i="19"/>
  <c r="K64" i="19"/>
  <c r="I64" i="19"/>
  <c r="K63" i="19"/>
  <c r="I63" i="19"/>
  <c r="K62" i="19"/>
  <c r="I62" i="19"/>
  <c r="K61" i="19"/>
  <c r="I61" i="19"/>
  <c r="K60" i="19"/>
  <c r="I60" i="19"/>
  <c r="K59" i="19"/>
  <c r="I59" i="19"/>
  <c r="M58" i="19"/>
  <c r="L58" i="19"/>
  <c r="K58" i="19"/>
  <c r="I58" i="19"/>
  <c r="K57" i="19"/>
  <c r="I57" i="19"/>
  <c r="K56" i="19"/>
  <c r="I56" i="19"/>
  <c r="K55" i="19"/>
  <c r="I55" i="19"/>
  <c r="K54" i="19"/>
  <c r="I54" i="19"/>
  <c r="K53" i="19"/>
  <c r="I53" i="19"/>
  <c r="M52" i="19"/>
  <c r="L52" i="19"/>
  <c r="K52" i="19"/>
  <c r="I52" i="19"/>
  <c r="K51" i="19"/>
  <c r="K50" i="19"/>
  <c r="K49" i="19"/>
  <c r="K48" i="19"/>
  <c r="K47" i="19"/>
  <c r="M46" i="19"/>
  <c r="L46" i="19"/>
  <c r="K46" i="19"/>
  <c r="K45" i="19"/>
  <c r="I45" i="19"/>
  <c r="K44" i="19"/>
  <c r="I44" i="19"/>
  <c r="K43" i="19"/>
  <c r="I43" i="19"/>
  <c r="K42" i="19"/>
  <c r="I42" i="19"/>
  <c r="K41" i="19"/>
  <c r="I41" i="19"/>
  <c r="M40" i="19"/>
  <c r="L40" i="19"/>
  <c r="K40" i="19"/>
  <c r="I40" i="19"/>
  <c r="K39" i="19"/>
  <c r="I39" i="19"/>
  <c r="K38" i="19"/>
  <c r="I38" i="19"/>
  <c r="K37" i="19"/>
  <c r="I37" i="19"/>
  <c r="K36" i="19"/>
  <c r="I36" i="19"/>
  <c r="K35" i="19"/>
  <c r="I35" i="19"/>
  <c r="M34" i="19"/>
  <c r="L34" i="19"/>
  <c r="K34" i="19"/>
  <c r="I34" i="19"/>
  <c r="K33" i="19"/>
  <c r="I33" i="19"/>
  <c r="K32" i="19"/>
  <c r="I32" i="19"/>
  <c r="K31" i="19"/>
  <c r="I31" i="19"/>
  <c r="K30" i="19"/>
  <c r="I30" i="19"/>
  <c r="K29" i="19"/>
  <c r="I29" i="19"/>
  <c r="M28" i="19"/>
  <c r="L28" i="19"/>
  <c r="K28" i="19"/>
  <c r="K27" i="19"/>
  <c r="K26" i="19"/>
  <c r="K25" i="19"/>
  <c r="K24" i="19"/>
  <c r="K23" i="19"/>
  <c r="M22" i="19"/>
  <c r="L22" i="19"/>
  <c r="K22" i="19"/>
  <c r="I22" i="19"/>
  <c r="K21" i="19"/>
  <c r="I21" i="19"/>
  <c r="K20" i="19"/>
  <c r="I20" i="19"/>
  <c r="K19" i="19"/>
  <c r="I19" i="19"/>
  <c r="K18" i="19"/>
  <c r="I18" i="19"/>
  <c r="K17" i="19"/>
  <c r="I17" i="19"/>
  <c r="M16" i="19"/>
  <c r="L16" i="19"/>
  <c r="K16" i="19"/>
  <c r="I16" i="19"/>
  <c r="K15" i="19"/>
  <c r="I15" i="19"/>
  <c r="K14" i="19"/>
  <c r="I14" i="19"/>
  <c r="K13" i="19"/>
  <c r="I13" i="19"/>
  <c r="K12" i="19"/>
  <c r="I12" i="19"/>
  <c r="K11" i="19"/>
  <c r="I11" i="19"/>
  <c r="M10" i="19"/>
  <c r="L10" i="19"/>
  <c r="K10" i="19"/>
  <c r="I10" i="19"/>
  <c r="K9" i="19"/>
  <c r="I9" i="19"/>
  <c r="K8" i="19"/>
  <c r="I8" i="19"/>
  <c r="K7" i="19"/>
  <c r="I7" i="19"/>
  <c r="K6" i="19"/>
  <c r="I6" i="19"/>
  <c r="K5" i="19"/>
  <c r="I5" i="19"/>
  <c r="M4" i="19"/>
  <c r="L4" i="19"/>
  <c r="K4" i="19"/>
  <c r="I4" i="19"/>
  <c r="N82" i="19" l="1"/>
  <c r="N88" i="19"/>
  <c r="N64" i="19"/>
  <c r="N46" i="19"/>
  <c r="N40" i="19"/>
  <c r="N34" i="19"/>
  <c r="N28" i="19"/>
  <c r="N22" i="19"/>
  <c r="N16" i="19"/>
  <c r="N4" i="19"/>
  <c r="N58" i="19"/>
  <c r="N10" i="19"/>
  <c r="N52" i="19"/>
  <c r="N76" i="19"/>
  <c r="B9" i="2" l="1"/>
  <c r="C38" i="2"/>
  <c r="B38" i="2"/>
  <c r="C37" i="2"/>
  <c r="B37" i="2"/>
  <c r="C36" i="2"/>
  <c r="B36" i="2"/>
  <c r="G35" i="2"/>
  <c r="F35" i="2"/>
  <c r="C35" i="2"/>
  <c r="B35" i="2"/>
  <c r="G34" i="2"/>
  <c r="F34" i="2"/>
  <c r="C34" i="2"/>
  <c r="B34" i="2"/>
  <c r="G33" i="2"/>
  <c r="F33" i="2"/>
  <c r="C33" i="2"/>
  <c r="B33" i="2"/>
  <c r="G32" i="2"/>
  <c r="F32" i="2"/>
  <c r="C32" i="2"/>
  <c r="B32" i="2"/>
  <c r="G31" i="2"/>
  <c r="F31" i="2"/>
  <c r="C31" i="2"/>
  <c r="B31" i="2"/>
  <c r="G30" i="2"/>
  <c r="F30" i="2"/>
  <c r="C30" i="2"/>
  <c r="B30" i="2"/>
  <c r="G29" i="2"/>
  <c r="F29" i="2"/>
  <c r="C29" i="2"/>
  <c r="B29" i="2"/>
  <c r="G28" i="2"/>
  <c r="F28" i="2"/>
  <c r="C28" i="2"/>
  <c r="B28" i="2"/>
  <c r="G27" i="2"/>
  <c r="F27" i="2"/>
  <c r="C27" i="2"/>
  <c r="B27" i="2"/>
  <c r="G26" i="2"/>
  <c r="F26" i="2"/>
  <c r="C26" i="2"/>
  <c r="B26" i="2"/>
  <c r="G25" i="2"/>
  <c r="F25" i="2"/>
  <c r="C25" i="2"/>
  <c r="B25" i="2"/>
  <c r="G24" i="2"/>
  <c r="F24" i="2"/>
  <c r="C24" i="2"/>
  <c r="B24" i="2"/>
  <c r="C17" i="2"/>
  <c r="C21" i="2" s="1"/>
  <c r="B17" i="2"/>
  <c r="B21" i="2" s="1"/>
  <c r="C16" i="2"/>
  <c r="C20" i="2" s="1"/>
  <c r="B16" i="2"/>
  <c r="B20" i="2" s="1"/>
  <c r="D2" i="2"/>
  <c r="D8" i="2" s="1"/>
  <c r="E8" i="2" l="1"/>
  <c r="F8" i="2" s="1"/>
  <c r="G8" i="2"/>
  <c r="D3" i="2"/>
  <c r="D4" i="2"/>
  <c r="D5" i="2"/>
  <c r="D6" i="2"/>
  <c r="D7" i="2"/>
  <c r="D9" i="2" l="1"/>
  <c r="E4" i="2"/>
  <c r="F4" i="2" s="1"/>
  <c r="G4" i="2"/>
  <c r="E7" i="2"/>
  <c r="F7" i="2" s="1"/>
  <c r="G7" i="2"/>
  <c r="E3" i="2"/>
  <c r="G3" i="2"/>
  <c r="G9" i="2" s="1"/>
  <c r="E6" i="2"/>
  <c r="F6" i="2" s="1"/>
  <c r="G6" i="2"/>
  <c r="E5" i="2"/>
  <c r="F5" i="2" s="1"/>
  <c r="G5" i="2"/>
  <c r="F3" i="2" l="1"/>
  <c r="E9" i="2"/>
  <c r="F9" i="2" s="1"/>
</calcChain>
</file>

<file path=xl/sharedStrings.xml><?xml version="1.0" encoding="utf-8"?>
<sst xmlns="http://schemas.openxmlformats.org/spreadsheetml/2006/main" count="517" uniqueCount="123">
  <si>
    <t>Date</t>
  </si>
  <si>
    <t>Procedure</t>
  </si>
  <si>
    <t>Test</t>
  </si>
  <si>
    <t>Jar</t>
  </si>
  <si>
    <t>Floc</t>
  </si>
  <si>
    <t>Dosage (ppm)</t>
  </si>
  <si>
    <t>Coag</t>
  </si>
  <si>
    <t>Coagulant:Flocculant</t>
  </si>
  <si>
    <t>Turbs</t>
  </si>
  <si>
    <t>RANK</t>
  </si>
  <si>
    <t>MAX</t>
  </si>
  <si>
    <t>MIN</t>
  </si>
  <si>
    <t>RANGE</t>
  </si>
  <si>
    <t>Comment</t>
  </si>
  <si>
    <t>blank</t>
  </si>
  <si>
    <t>Plant Baseline</t>
  </si>
  <si>
    <t>Rate</t>
  </si>
  <si>
    <t>% composition</t>
  </si>
  <si>
    <t>Normalized to 1000 mL</t>
  </si>
  <si>
    <t>x7</t>
  </si>
  <si>
    <t>normalize 700 ml</t>
  </si>
  <si>
    <t>WLS Streams</t>
  </si>
  <si>
    <t>outlet</t>
  </si>
  <si>
    <t xml:space="preserve">De-oiled Water </t>
  </si>
  <si>
    <t>HLS Sludge</t>
  </si>
  <si>
    <t xml:space="preserve">Low Pressure BD </t>
  </si>
  <si>
    <t>Make up Water</t>
  </si>
  <si>
    <t>Lime</t>
  </si>
  <si>
    <t>Mag</t>
  </si>
  <si>
    <t>ppm</t>
  </si>
  <si>
    <t>1 mL in 1L</t>
  </si>
  <si>
    <t>1 mL in .7 L</t>
  </si>
  <si>
    <t>required dosage (ppm)</t>
  </si>
  <si>
    <t># mL in 1L</t>
  </si>
  <si>
    <t># mL in 0.7 L</t>
  </si>
  <si>
    <t>Flocculant Used</t>
  </si>
  <si>
    <t>Floc ppm</t>
  </si>
  <si>
    <t>Coagulant Used</t>
  </si>
  <si>
    <t>Coag ppm</t>
  </si>
  <si>
    <t>Chemicals</t>
  </si>
  <si>
    <t>NTU</t>
  </si>
  <si>
    <t>Blank</t>
  </si>
  <si>
    <t>Tap</t>
  </si>
  <si>
    <t>total Vol</t>
  </si>
  <si>
    <t>Settling heights (1000 mL Grad cylinder)</t>
  </si>
  <si>
    <t>120 (2 min)</t>
  </si>
  <si>
    <t>180 (3 min)</t>
  </si>
  <si>
    <t>240 (4 min)</t>
  </si>
  <si>
    <t>300 (5 min)</t>
  </si>
  <si>
    <t>5:30 (min)</t>
  </si>
  <si>
    <t>360 (6 min)</t>
  </si>
  <si>
    <t>6:30 (min)</t>
  </si>
  <si>
    <t>420 (7 min)</t>
  </si>
  <si>
    <t>7:30 (min)</t>
  </si>
  <si>
    <t>480 (8 min)</t>
  </si>
  <si>
    <t>8:30 (min)</t>
  </si>
  <si>
    <t>540 (9 min)</t>
  </si>
  <si>
    <t>9:30 (min)</t>
  </si>
  <si>
    <t>600 (10 min)</t>
  </si>
  <si>
    <t>10:30 (min)</t>
  </si>
  <si>
    <t>11:00 (min)</t>
  </si>
  <si>
    <t>2537A</t>
  </si>
  <si>
    <t>J6, J5 settled fastest. During stirring J6 lookedd to have more FW.  They all look garbage wrt clarity</t>
  </si>
  <si>
    <t>cl20f</t>
  </si>
  <si>
    <t>cl20c</t>
  </si>
  <si>
    <t>J2 is the only jar with FW and it has the largest partcile size. J2&gt;j1&gt;J4&gt;j6&gt;5&gt;j3 order of settling rates.</t>
  </si>
  <si>
    <t>the increase floc did give larger particle size and there was more FW with the increase.  Also the settling rate was linear with the increase. Water clarity is all over the place…need to repeat this experiment</t>
  </si>
  <si>
    <t>repeat exp 4.  same observations.  21s&lt;25&lt;28&lt;32&lt;48 is the settling times to get a defined slduge edge in jars ordered 6-1.  J 6 settled fastest.</t>
  </si>
  <si>
    <t>significaant improvement in the amount of FW at 5 ppm  8181. 17s&lt; 21s was the settling times for J6 &amp; J5.  interestingly yhe settling times for J2&lt; J3&lt;J4 is in this order…less coag it settles faster???</t>
  </si>
  <si>
    <t>particle size increase with more floc &amp; increase FW.  J 6 w/o coag probably as the same amount of FW as J5 with coag.  Seems like the coag is preventing improvement.  J5 did settle faste than J6 but J6 was same rate as J4.  The increase in floc did give faster settling.    also visual improvement in water clarity</t>
  </si>
  <si>
    <t>exp 7 turbs taken after first numbers were recorded so approx 10 min f settling</t>
  </si>
  <si>
    <t>3-23-2022</t>
  </si>
  <si>
    <t>3-24-2022</t>
  </si>
  <si>
    <t>PHASE E JAR TESTING</t>
  </si>
  <si>
    <t>3-25-2022</t>
  </si>
  <si>
    <t>no obvious difference in size with increase in coag or amount of FW.  Reverse trend with settling rate…its slower as coag increases.  FLOC controls bed &amp; particle size.</t>
  </si>
  <si>
    <t>J4&amp;J5 does look slightly better than the other jars during the stir period. J5&gt;J6&gt;J1&gt;J3&gt;j2 IN ORDER OF FASTEST SETTLING RATES.  Note- MgO collected from phase G since it was plugged in phase E.  Phase G uses PW in the slurry whereas Phase E uses soften brackish</t>
  </si>
  <si>
    <t>same MgO issue as Exp 9. really nice trend in size &amp; FW with the increase…visible sludge line at 21 s for J6 &amp; J5, ~ 23s for J4, 26s for J3 &amp; 35s for J2.  So good settling response with more floc.</t>
  </si>
  <si>
    <t>no change in size, but the FW was higher in J1 vs J6, in that order.  settling rates were all comparable.</t>
  </si>
  <si>
    <t xml:space="preserve"> ppm:blank    ppm:blank</t>
  </si>
  <si>
    <t>20 ppm:2537A   0.5 ppm:7767</t>
  </si>
  <si>
    <t>20 ppm:2490   0.5 ppm:7767</t>
  </si>
  <si>
    <t>20 ppm:8190   0.5 ppm:7767</t>
  </si>
  <si>
    <t>20 ppm:1580   0.5 ppm:7767</t>
  </si>
  <si>
    <t>20 ppm:8105   0.5 ppm:7767</t>
  </si>
  <si>
    <t>20 ppm:cl20c   0.5 ppm:cl20f</t>
  </si>
  <si>
    <t>20 ppm:2537A   0.5 ppm:7878</t>
  </si>
  <si>
    <t>20 ppm:2537A   0.5 ppm:8181</t>
  </si>
  <si>
    <t>20 ppm:2537A   0.5 ppm:61610</t>
  </si>
  <si>
    <t>20 ppm:2537A   0.5 ppm:7757</t>
  </si>
  <si>
    <t>30 ppm:2537A   0.5 ppm:8181</t>
  </si>
  <si>
    <t>40 ppm:2537A   0.5 ppm:8181</t>
  </si>
  <si>
    <t>50 ppm:2537A   0.5 ppm:8181</t>
  </si>
  <si>
    <t>20 ppm:2537A   1 ppm:8181</t>
  </si>
  <si>
    <t>20 ppm:2537A   1.5 ppm:8181</t>
  </si>
  <si>
    <t>20 ppm:2537A   2 ppm:8181</t>
  </si>
  <si>
    <t>20 ppm:2537A   2.5 ppm:8181</t>
  </si>
  <si>
    <t>5 ppm:2537A   0.5 ppm:8181</t>
  </si>
  <si>
    <t>10 ppm:2537A   0.5 ppm:8181</t>
  </si>
  <si>
    <t>15 ppm:2537A   0.5 ppm:8181</t>
  </si>
  <si>
    <t>10 ppm:2537A   2.5 ppm:8181</t>
  </si>
  <si>
    <t>10 ppm:2537A   5 ppm:8181</t>
  </si>
  <si>
    <t>10 ppm:2537A   2 ppm:8181</t>
  </si>
  <si>
    <t>10 ppm:2537A   4 ppm:8181</t>
  </si>
  <si>
    <t>10 ppm:2537A   6 ppm:8181</t>
  </si>
  <si>
    <t>10 ppm:2537A   8 ppm:8181</t>
  </si>
  <si>
    <t>0 ppm:2537A   4 ppm:8181</t>
  </si>
  <si>
    <t>30 ppm:2537A   2 ppm:8181</t>
  </si>
  <si>
    <t>40 ppm:2537A   2 ppm:8181</t>
  </si>
  <si>
    <t>50 ppm:2537A   2 ppm:8181</t>
  </si>
  <si>
    <t>25 ppm:2537A   2 ppm:8181</t>
  </si>
  <si>
    <t>25 ppm:2490   2 ppm:8181</t>
  </si>
  <si>
    <t>25 ppm:8190   2 ppm:8181</t>
  </si>
  <si>
    <t>25 ppm:1580   2 ppm:8181</t>
  </si>
  <si>
    <t>25 ppm:8105   2 ppm:8181</t>
  </si>
  <si>
    <t>20 ppm:2537A   1 ppm:61610</t>
  </si>
  <si>
    <t>20 ppm:2537A   1.5 ppm:61610</t>
  </si>
  <si>
    <t>20 ppm:2537A   2 ppm:61610</t>
  </si>
  <si>
    <t>20 ppm:2537A   2.5 ppm:61610</t>
  </si>
  <si>
    <t>10 ppm:2537A   2 ppm:61610</t>
  </si>
  <si>
    <t>30 ppm:2537A   2 ppm:61610</t>
  </si>
  <si>
    <t>40 ppm:2537A   2 ppm:61610</t>
  </si>
  <si>
    <t>50 ppm:2537A   2 ppm:61610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</si>
</sst>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9" x14ac:knownFonts="1">
    <font>
      <sz val="11"/>
      <color theme="1"/>
      <name val="Calibri"/>
      <family val="2"/>
      <scheme val="minor"/>
    </font>
    <font>
      <b/>
      <sz val="8"/>
      <color theme="1"/>
      <name val="Calibri"/>
      <family val="2"/>
      <scheme val="minor"/>
    </font>
    <font>
      <sz val="8"/>
      <color theme="1"/>
      <name val="Calibri"/>
      <family val="2"/>
      <scheme val="minor"/>
    </font>
    <font>
      <b/>
      <sz val="11"/>
      <color theme="0"/>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u/>
      <sz val="10"/>
      <color theme="1"/>
      <name val="Calibri"/>
      <family val="2"/>
      <scheme val="minor"/>
    </font>
    <font>
      <sz val="8"/>
      <name val="Calibri"/>
      <family val="2"/>
      <scheme val="minor"/>
    </font>
  </fonts>
  <fills count="15">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bgColor theme="4"/>
      </patternFill>
    </fill>
    <fill>
      <patternFill patternType="solid">
        <fgColor theme="4" tint="0.59999389629810485"/>
        <bgColor theme="4" tint="0.79998168889431442"/>
      </patternFill>
    </fill>
    <fill>
      <patternFill patternType="solid">
        <fgColor theme="4" tint="0.59999389629810485"/>
        <bgColor indexed="64"/>
      </patternFill>
    </fill>
    <fill>
      <patternFill patternType="solid">
        <fgColor theme="4" tint="0.79998168889431442"/>
        <bgColor theme="4" tint="0.59999389629810485"/>
      </patternFill>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6" tint="0.79998168889431442"/>
        <bgColor indexed="64"/>
      </patternFill>
    </fill>
    <fill>
      <patternFill patternType="solid">
        <fgColor theme="0" tint="-0.499984740745262"/>
        <bgColor indexed="64"/>
      </patternFill>
    </fill>
    <fill>
      <patternFill patternType="solid">
        <fgColor theme="7"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bottom style="thick">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indexed="64"/>
      </left>
      <right/>
      <top/>
      <bottom/>
      <diagonal/>
    </border>
    <border>
      <left style="thin">
        <color indexed="64"/>
      </left>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01">
    <xf numFmtId="0" fontId="0" fillId="0" borderId="0" xfId="0"/>
    <xf numFmtId="0" fontId="2" fillId="3" borderId="1" xfId="0" applyFont="1" applyFill="1" applyBorder="1" applyAlignment="1">
      <alignment horizontal="center"/>
    </xf>
    <xf numFmtId="0" fontId="2" fillId="4" borderId="1" xfId="0" applyFont="1" applyFill="1" applyBorder="1" applyAlignment="1">
      <alignment horizontal="center"/>
    </xf>
    <xf numFmtId="17" fontId="0" fillId="0" borderId="1" xfId="0" applyNumberFormat="1" applyBorder="1" applyAlignment="1">
      <alignment horizontal="center"/>
    </xf>
    <xf numFmtId="0" fontId="0" fillId="0" borderId="1" xfId="0" applyBorder="1" applyAlignment="1">
      <alignment horizontal="center"/>
    </xf>
    <xf numFmtId="2" fontId="0" fillId="0" borderId="1" xfId="0" applyNumberFormat="1"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horizontal="center"/>
    </xf>
    <xf numFmtId="0" fontId="4" fillId="0" borderId="1" xfId="0" applyFont="1" applyBorder="1" applyAlignment="1">
      <alignment horizontal="center"/>
    </xf>
    <xf numFmtId="9" fontId="4" fillId="0" borderId="1" xfId="0" applyNumberFormat="1" applyFont="1" applyBorder="1" applyAlignment="1">
      <alignment horizontal="center"/>
    </xf>
    <xf numFmtId="10" fontId="4" fillId="0" borderId="1" xfId="0" applyNumberFormat="1" applyFont="1" applyBorder="1" applyAlignment="1">
      <alignment horizontal="center"/>
    </xf>
    <xf numFmtId="3" fontId="0" fillId="0" borderId="1" xfId="0" applyNumberFormat="1" applyBorder="1" applyAlignment="1">
      <alignment horizontal="center"/>
    </xf>
    <xf numFmtId="2" fontId="0" fillId="0" borderId="0" xfId="0" applyNumberFormat="1" applyAlignment="1">
      <alignment horizontal="center"/>
    </xf>
    <xf numFmtId="0" fontId="3" fillId="5" borderId="5" xfId="0" applyFont="1" applyFill="1" applyBorder="1" applyAlignment="1">
      <alignment horizontal="center" vertical="center" wrapText="1"/>
    </xf>
    <xf numFmtId="0" fontId="0" fillId="0" borderId="0" xfId="0" applyAlignment="1">
      <alignment horizontal="center" vertical="center" wrapText="1"/>
    </xf>
    <xf numFmtId="0" fontId="0" fillId="6" borderId="6" xfId="0" applyFill="1" applyBorder="1" applyAlignment="1">
      <alignment horizontal="center" vertical="center"/>
    </xf>
    <xf numFmtId="0" fontId="0" fillId="7" borderId="0" xfId="0" applyFill="1" applyAlignment="1">
      <alignment horizontal="center" vertical="center"/>
    </xf>
    <xf numFmtId="0" fontId="0" fillId="8" borderId="6" xfId="0" applyFill="1" applyBorder="1" applyAlignment="1">
      <alignment horizontal="center" vertical="center"/>
    </xf>
    <xf numFmtId="0" fontId="0" fillId="9" borderId="0" xfId="0" applyFill="1" applyAlignment="1">
      <alignment horizontal="center" vertical="center"/>
    </xf>
    <xf numFmtId="0" fontId="0" fillId="10" borderId="6" xfId="0" applyFill="1" applyBorder="1" applyAlignment="1">
      <alignment horizontal="center" vertical="center"/>
    </xf>
    <xf numFmtId="0" fontId="0" fillId="8" borderId="7" xfId="0" applyFill="1" applyBorder="1" applyAlignment="1">
      <alignment horizontal="center" vertical="center"/>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6" fillId="11"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3" borderId="1" xfId="0" applyFont="1" applyFill="1" applyBorder="1" applyAlignment="1">
      <alignment horizontal="center" vertical="center"/>
    </xf>
    <xf numFmtId="0" fontId="6" fillId="13" borderId="1" xfId="0" applyFont="1" applyFill="1" applyBorder="1" applyAlignment="1">
      <alignment horizontal="center" vertical="center"/>
    </xf>
    <xf numFmtId="0" fontId="5" fillId="0" borderId="0" xfId="0" applyFont="1" applyAlignment="1">
      <alignment horizontal="center" vertical="center"/>
    </xf>
    <xf numFmtId="0" fontId="6" fillId="13" borderId="9" xfId="0" applyFont="1" applyFill="1" applyBorder="1" applyAlignment="1">
      <alignment horizontal="center" vertical="center"/>
    </xf>
    <xf numFmtId="0" fontId="5" fillId="14" borderId="10" xfId="0" applyFont="1" applyFill="1" applyBorder="1" applyAlignment="1">
      <alignment horizontal="center" vertical="center"/>
    </xf>
    <xf numFmtId="0" fontId="5" fillId="13" borderId="10" xfId="0" applyFont="1" applyFill="1" applyBorder="1" applyAlignment="1">
      <alignment horizontal="center" vertical="center"/>
    </xf>
    <xf numFmtId="0" fontId="5" fillId="0" borderId="1" xfId="0" applyFont="1" applyBorder="1" applyAlignment="1">
      <alignment horizontal="center" vertical="center"/>
    </xf>
    <xf numFmtId="0" fontId="7" fillId="3" borderId="1" xfId="0" applyFont="1" applyFill="1" applyBorder="1" applyAlignment="1">
      <alignment horizontal="center" vertical="center"/>
    </xf>
    <xf numFmtId="0" fontId="7"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7" fillId="14" borderId="1" xfId="0" applyFont="1" applyFill="1" applyBorder="1" applyAlignment="1">
      <alignment horizontal="center" vertical="center"/>
    </xf>
    <xf numFmtId="164" fontId="0" fillId="0" borderId="0" xfId="0" applyNumberFormat="1" applyAlignment="1">
      <alignment horizontal="center"/>
    </xf>
    <xf numFmtId="1" fontId="0" fillId="0" borderId="0" xfId="0" applyNumberFormat="1" applyAlignment="1">
      <alignment horizontal="center"/>
    </xf>
    <xf numFmtId="0" fontId="0" fillId="10" borderId="6" xfId="0" applyFont="1" applyFill="1" applyBorder="1" applyAlignment="1">
      <alignment horizontal="center" vertical="center"/>
    </xf>
    <xf numFmtId="0" fontId="0" fillId="7" borderId="13" xfId="0" applyFont="1" applyFill="1" applyBorder="1" applyAlignment="1">
      <alignment horizontal="center" vertical="center"/>
    </xf>
    <xf numFmtId="0" fontId="0" fillId="7" borderId="6" xfId="0" applyFont="1" applyFill="1" applyBorder="1" applyAlignment="1">
      <alignment horizontal="center" vertical="center"/>
    </xf>
    <xf numFmtId="0" fontId="0" fillId="6" borderId="6" xfId="0" applyFont="1" applyFill="1" applyBorder="1" applyAlignment="1">
      <alignment horizontal="center" vertical="center"/>
    </xf>
    <xf numFmtId="0" fontId="0" fillId="7" borderId="14" xfId="0" applyFont="1" applyFill="1" applyBorder="1" applyAlignment="1">
      <alignment horizontal="center" vertical="center"/>
    </xf>
    <xf numFmtId="0" fontId="0" fillId="9" borderId="13" xfId="0" applyFont="1" applyFill="1" applyBorder="1" applyAlignment="1">
      <alignment horizontal="center" vertical="center"/>
    </xf>
    <xf numFmtId="0" fontId="0" fillId="9" borderId="6" xfId="0" applyFont="1" applyFill="1" applyBorder="1" applyAlignment="1">
      <alignment horizontal="center" vertical="center"/>
    </xf>
    <xf numFmtId="0" fontId="0" fillId="9" borderId="14" xfId="0" applyFont="1" applyFill="1" applyBorder="1" applyAlignment="1">
      <alignment horizontal="center" vertical="center"/>
    </xf>
    <xf numFmtId="0" fontId="8" fillId="3" borderId="1" xfId="0" applyFont="1" applyFill="1" applyBorder="1" applyAlignment="1">
      <alignment horizontal="center"/>
    </xf>
    <xf numFmtId="0" fontId="8" fillId="4" borderId="1" xfId="0" applyFont="1" applyFill="1" applyBorder="1" applyAlignment="1">
      <alignment horizontal="center"/>
    </xf>
    <xf numFmtId="0" fontId="0" fillId="7" borderId="16" xfId="0" applyFont="1" applyFill="1" applyBorder="1" applyAlignment="1">
      <alignment horizontal="center" vertical="center"/>
    </xf>
    <xf numFmtId="0" fontId="0" fillId="7" borderId="17" xfId="0" applyFont="1" applyFill="1" applyBorder="1" applyAlignment="1">
      <alignment horizontal="center" vertical="center"/>
    </xf>
    <xf numFmtId="0" fontId="0" fillId="7" borderId="18" xfId="0" applyFont="1" applyFill="1" applyBorder="1" applyAlignment="1">
      <alignment horizontal="center" vertical="center"/>
    </xf>
    <xf numFmtId="0" fontId="0" fillId="0" borderId="15" xfId="0" applyBorder="1" applyAlignment="1">
      <alignment horizontal="center"/>
    </xf>
    <xf numFmtId="0" fontId="1" fillId="2" borderId="1" xfId="0" applyFont="1" applyFill="1" applyBorder="1" applyAlignment="1">
      <alignment horizontal="center" vertical="center" wrapText="1"/>
    </xf>
    <xf numFmtId="165" fontId="2" fillId="3" borderId="2" xfId="0" applyNumberFormat="1" applyFont="1" applyFill="1" applyBorder="1" applyAlignment="1">
      <alignment horizontal="center" vertical="center" wrapText="1"/>
    </xf>
    <xf numFmtId="165" fontId="2" fillId="3" borderId="4" xfId="0" applyNumberFormat="1" applyFont="1" applyFill="1" applyBorder="1" applyAlignment="1">
      <alignment horizontal="center" vertical="center" wrapText="1"/>
    </xf>
    <xf numFmtId="165" fontId="2" fillId="3" borderId="3" xfId="0" applyNumberFormat="1" applyFont="1" applyFill="1" applyBorder="1" applyAlignment="1">
      <alignment horizontal="center" vertical="center" wrapText="1"/>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15" fontId="2" fillId="3" borderId="2" xfId="0" applyNumberFormat="1" applyFont="1" applyFill="1" applyBorder="1" applyAlignment="1">
      <alignment horizontal="center" vertical="center" wrapText="1"/>
    </xf>
    <xf numFmtId="15" fontId="2" fillId="3" borderId="4" xfId="0" applyNumberFormat="1" applyFont="1" applyFill="1" applyBorder="1" applyAlignment="1">
      <alignment horizontal="center" vertical="center" wrapText="1"/>
    </xf>
    <xf numFmtId="15" fontId="2" fillId="3" borderId="3" xfId="0" applyNumberFormat="1" applyFont="1" applyFill="1" applyBorder="1" applyAlignment="1">
      <alignment horizontal="center" vertical="center" wrapText="1"/>
    </xf>
    <xf numFmtId="15" fontId="2" fillId="4" borderId="2" xfId="0" applyNumberFormat="1" applyFont="1" applyFill="1" applyBorder="1" applyAlignment="1">
      <alignment horizontal="center" vertical="center" wrapText="1"/>
    </xf>
    <xf numFmtId="15" fontId="2" fillId="4" borderId="4" xfId="0" applyNumberFormat="1" applyFont="1" applyFill="1" applyBorder="1" applyAlignment="1">
      <alignment horizontal="center" vertical="center" wrapText="1"/>
    </xf>
    <xf numFmtId="15" fontId="2" fillId="4" borderId="3" xfId="0" applyNumberFormat="1"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15" fontId="2" fillId="3" borderId="1" xfId="0" applyNumberFormat="1" applyFont="1" applyFill="1" applyBorder="1" applyAlignment="1">
      <alignment horizontal="center" vertical="center"/>
    </xf>
    <xf numFmtId="165" fontId="2" fillId="4" borderId="2" xfId="0" applyNumberFormat="1" applyFont="1" applyFill="1" applyBorder="1" applyAlignment="1">
      <alignment horizontal="center" vertical="center" wrapText="1"/>
    </xf>
    <xf numFmtId="165" fontId="2" fillId="4" borderId="4" xfId="0" applyNumberFormat="1" applyFont="1" applyFill="1" applyBorder="1" applyAlignment="1">
      <alignment horizontal="center" vertical="center" wrapText="1"/>
    </xf>
    <xf numFmtId="165" fontId="2" fillId="4" borderId="3" xfId="0" applyNumberFormat="1" applyFont="1" applyFill="1" applyBorder="1" applyAlignment="1">
      <alignment horizontal="center" vertical="center" wrapText="1"/>
    </xf>
    <xf numFmtId="15" fontId="2" fillId="4" borderId="1" xfId="0" applyNumberFormat="1" applyFont="1" applyFill="1" applyBorder="1" applyAlignment="1">
      <alignment horizontal="center" vertical="center"/>
    </xf>
    <xf numFmtId="15" fontId="2" fillId="3" borderId="1" xfId="0" applyNumberFormat="1" applyFont="1" applyFill="1" applyBorder="1" applyAlignment="1">
      <alignment horizontal="center" vertical="center" wrapText="1"/>
    </xf>
    <xf numFmtId="0" fontId="2" fillId="3" borderId="2"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3" xfId="0" applyFont="1" applyFill="1" applyBorder="1" applyAlignment="1">
      <alignment horizontal="center" vertical="center"/>
    </xf>
    <xf numFmtId="15" fontId="2" fillId="4" borderId="1" xfId="0" applyNumberFormat="1" applyFont="1" applyFill="1" applyBorder="1" applyAlignment="1">
      <alignment horizontal="center" vertical="center" wrapText="1"/>
    </xf>
    <xf numFmtId="0" fontId="2" fillId="4" borderId="2"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3" xfId="0" applyFont="1" applyFill="1" applyBorder="1" applyAlignment="1">
      <alignment horizontal="center" vertical="center"/>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2" xfId="0" applyFont="1" applyBorder="1" applyAlignment="1">
      <alignment horizontal="center" vertical="center" wrapText="1"/>
    </xf>
    <xf numFmtId="0" fontId="5" fillId="2" borderId="2"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0" xfId="0" applyFont="1" applyFill="1" applyAlignment="1">
      <alignment horizontal="center" vertical="center" wrapText="1"/>
    </xf>
  </cellXfs>
  <cellStyles count="1">
    <cellStyle name="Normal" xfId="0" builtinId="0"/>
  </cellStyles>
  <dxfs count="64">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'March - PHASE E - 8 &amp; 11'!$G$1</c:f>
              <c:strCache>
                <c:ptCount val="1"/>
                <c:pt idx="0">
                  <c:v>NTU</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'March - PHASE E - 8 &amp; 11'!$F$2:$F$14</c:f>
              <c:strCache>
                <c:ptCount val="13"/>
                <c:pt idx="0">
                  <c:v>blank</c:v>
                </c:pt>
                <c:pt idx="1">
                  <c:v>10 ppm:2537A   2 ppm:8181</c:v>
                </c:pt>
                <c:pt idx="2">
                  <c:v>20 ppm:2537A   2 ppm:8181</c:v>
                </c:pt>
                <c:pt idx="3">
                  <c:v>30 ppm:2537A   2 ppm:8181</c:v>
                </c:pt>
                <c:pt idx="4">
                  <c:v>40 ppm:2537A   2 ppm:8181</c:v>
                </c:pt>
                <c:pt idx="5">
                  <c:v>50 ppm:2537A   2 ppm:8181</c:v>
                </c:pt>
                <c:pt idx="7">
                  <c:v>blank</c:v>
                </c:pt>
                <c:pt idx="8">
                  <c:v>10 ppm:2537A   2 ppm:61610</c:v>
                </c:pt>
                <c:pt idx="9">
                  <c:v>20 ppm:2537A   2 ppm:61610</c:v>
                </c:pt>
                <c:pt idx="10">
                  <c:v>30 ppm:2537A   2 ppm:61610</c:v>
                </c:pt>
                <c:pt idx="11">
                  <c:v>40 ppm:2537A   2 ppm:61610</c:v>
                </c:pt>
                <c:pt idx="12">
                  <c:v>50 ppm:2537A   2 ppm:61610</c:v>
                </c:pt>
              </c:strCache>
            </c:strRef>
          </c:cat>
          <c:val>
            <c:numRef>
              <c:f>'March - PHASE E - 8 &amp; 11'!$G$2:$G$14</c:f>
              <c:numCache>
                <c:formatCode>General</c:formatCode>
                <c:ptCount val="13"/>
                <c:pt idx="0">
                  <c:v>221</c:v>
                </c:pt>
                <c:pt idx="1">
                  <c:v>174</c:v>
                </c:pt>
                <c:pt idx="2">
                  <c:v>147</c:v>
                </c:pt>
                <c:pt idx="3">
                  <c:v>148</c:v>
                </c:pt>
                <c:pt idx="4">
                  <c:v>126</c:v>
                </c:pt>
                <c:pt idx="5">
                  <c:v>45</c:v>
                </c:pt>
                <c:pt idx="7">
                  <c:v>286</c:v>
                </c:pt>
                <c:pt idx="8">
                  <c:v>78.2</c:v>
                </c:pt>
                <c:pt idx="9">
                  <c:v>51.7</c:v>
                </c:pt>
                <c:pt idx="10">
                  <c:v>36.9</c:v>
                </c:pt>
                <c:pt idx="11">
                  <c:v>34.299999999999997</c:v>
                </c:pt>
                <c:pt idx="12">
                  <c:v>41.2</c:v>
                </c:pt>
              </c:numCache>
            </c:numRef>
          </c:val>
          <c:extLst>
            <c:ext xmlns:c16="http://schemas.microsoft.com/office/drawing/2014/chart" uri="{C3380CC4-5D6E-409C-BE32-E72D297353CC}">
              <c16:uniqueId val="{00000000-F433-44C7-8DF9-4513D0F44D3F}"/>
            </c:ext>
          </c:extLst>
        </c:ser>
        <c:dLbls>
          <c:dLblPos val="inEnd"/>
          <c:showLegendKey val="0"/>
          <c:showVal val="1"/>
          <c:showCatName val="0"/>
          <c:showSerName val="0"/>
          <c:showPercent val="0"/>
          <c:showBubbleSize val="0"/>
        </c:dLbls>
        <c:gapWidth val="65"/>
        <c:axId val="1828046304"/>
        <c:axId val="1828045056"/>
      </c:barChart>
      <c:catAx>
        <c:axId val="18280463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828045056"/>
        <c:crosses val="autoZero"/>
        <c:auto val="1"/>
        <c:lblAlgn val="ctr"/>
        <c:lblOffset val="100"/>
        <c:noMultiLvlLbl val="0"/>
      </c:catAx>
      <c:valAx>
        <c:axId val="18280450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2804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'March - PHASE E - 5&amp;10'!$G$1</c:f>
              <c:strCache>
                <c:ptCount val="1"/>
                <c:pt idx="0">
                  <c:v>NTU</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'March - PHASE E - 5&amp;10'!$F$2:$F$14</c:f>
              <c:strCache>
                <c:ptCount val="13"/>
                <c:pt idx="0">
                  <c:v> ppm:blank    ppm:blank</c:v>
                </c:pt>
                <c:pt idx="1">
                  <c:v>20 ppm:2537A   0.5 ppm:8181</c:v>
                </c:pt>
                <c:pt idx="2">
                  <c:v>20 ppm:2537A   1 ppm:8181</c:v>
                </c:pt>
                <c:pt idx="3">
                  <c:v>20 ppm:2537A   1.5 ppm:8181</c:v>
                </c:pt>
                <c:pt idx="4">
                  <c:v>20 ppm:2537A   2 ppm:8181</c:v>
                </c:pt>
                <c:pt idx="5">
                  <c:v>20 ppm:2537A   2.5 ppm:8181</c:v>
                </c:pt>
                <c:pt idx="7">
                  <c:v> ppm:blank    ppm:blank</c:v>
                </c:pt>
                <c:pt idx="8">
                  <c:v>20 ppm:2537A   0.5 ppm:61610</c:v>
                </c:pt>
                <c:pt idx="9">
                  <c:v>20 ppm:2537A   1 ppm:61610</c:v>
                </c:pt>
                <c:pt idx="10">
                  <c:v>20 ppm:2537A   1.5 ppm:61610</c:v>
                </c:pt>
                <c:pt idx="11">
                  <c:v>20 ppm:2537A   2 ppm:61610</c:v>
                </c:pt>
                <c:pt idx="12">
                  <c:v>20 ppm:2537A   2.5 ppm:61610</c:v>
                </c:pt>
              </c:strCache>
            </c:strRef>
          </c:cat>
          <c:val>
            <c:numRef>
              <c:f>'March - PHASE E - 5&amp;10'!$G$2:$G$14</c:f>
              <c:numCache>
                <c:formatCode>General</c:formatCode>
                <c:ptCount val="13"/>
                <c:pt idx="0">
                  <c:v>227</c:v>
                </c:pt>
                <c:pt idx="1">
                  <c:v>171</c:v>
                </c:pt>
                <c:pt idx="2">
                  <c:v>92.2</c:v>
                </c:pt>
                <c:pt idx="3">
                  <c:v>179</c:v>
                </c:pt>
                <c:pt idx="4">
                  <c:v>172</c:v>
                </c:pt>
                <c:pt idx="5">
                  <c:v>91.8</c:v>
                </c:pt>
                <c:pt idx="7">
                  <c:v>295</c:v>
                </c:pt>
                <c:pt idx="8">
                  <c:v>161</c:v>
                </c:pt>
                <c:pt idx="9">
                  <c:v>98.7</c:v>
                </c:pt>
                <c:pt idx="10">
                  <c:v>89.2</c:v>
                </c:pt>
                <c:pt idx="11">
                  <c:v>24.5</c:v>
                </c:pt>
                <c:pt idx="12">
                  <c:v>28.1</c:v>
                </c:pt>
              </c:numCache>
            </c:numRef>
          </c:val>
          <c:extLst>
            <c:ext xmlns:c16="http://schemas.microsoft.com/office/drawing/2014/chart" uri="{C3380CC4-5D6E-409C-BE32-E72D297353CC}">
              <c16:uniqueId val="{00000000-D8DC-4306-BB1F-9B87992A2FBC}"/>
            </c:ext>
          </c:extLst>
        </c:ser>
        <c:dLbls>
          <c:dLblPos val="inEnd"/>
          <c:showLegendKey val="0"/>
          <c:showVal val="1"/>
          <c:showCatName val="0"/>
          <c:showSerName val="0"/>
          <c:showPercent val="0"/>
          <c:showBubbleSize val="0"/>
        </c:dLbls>
        <c:gapWidth val="65"/>
        <c:axId val="1828046304"/>
        <c:axId val="1828045056"/>
      </c:barChart>
      <c:catAx>
        <c:axId val="18280463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828045056"/>
        <c:crosses val="autoZero"/>
        <c:auto val="1"/>
        <c:lblAlgn val="ctr"/>
        <c:lblOffset val="100"/>
        <c:noMultiLvlLbl val="0"/>
      </c:catAx>
      <c:valAx>
        <c:axId val="18280450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2804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'March - PHASE E - 1&amp;9'!$G$1</c:f>
              <c:strCache>
                <c:ptCount val="1"/>
                <c:pt idx="0">
                  <c:v>NTU</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'March - PHASE E - 1&amp;9'!$F$2:$F$14</c:f>
              <c:strCache>
                <c:ptCount val="13"/>
                <c:pt idx="0">
                  <c:v>blank</c:v>
                </c:pt>
                <c:pt idx="1">
                  <c:v>25 ppm:2537A   2 ppm:8181</c:v>
                </c:pt>
                <c:pt idx="2">
                  <c:v>25 ppm:2490   2 ppm:8181</c:v>
                </c:pt>
                <c:pt idx="3">
                  <c:v>25 ppm:8190   2 ppm:8181</c:v>
                </c:pt>
                <c:pt idx="4">
                  <c:v>25 ppm:1580   2 ppm:8181</c:v>
                </c:pt>
                <c:pt idx="5">
                  <c:v>25 ppm:8105   2 ppm:8181</c:v>
                </c:pt>
                <c:pt idx="7">
                  <c:v> ppm:blank    ppm:blank</c:v>
                </c:pt>
                <c:pt idx="8">
                  <c:v>20 ppm:2537A   0.5 ppm:7767</c:v>
                </c:pt>
                <c:pt idx="9">
                  <c:v>20 ppm:2490   0.5 ppm:7767</c:v>
                </c:pt>
                <c:pt idx="10">
                  <c:v>20 ppm:8190   0.5 ppm:7767</c:v>
                </c:pt>
                <c:pt idx="11">
                  <c:v>20 ppm:1580   0.5 ppm:7767</c:v>
                </c:pt>
                <c:pt idx="12">
                  <c:v>20 ppm:8105   0.5 ppm:7767</c:v>
                </c:pt>
              </c:strCache>
            </c:strRef>
          </c:cat>
          <c:val>
            <c:numRef>
              <c:f>'March - PHASE E - 1&amp;9'!$G$2:$G$14</c:f>
              <c:numCache>
                <c:formatCode>General</c:formatCode>
                <c:ptCount val="13"/>
                <c:pt idx="0">
                  <c:v>196</c:v>
                </c:pt>
                <c:pt idx="1">
                  <c:v>179</c:v>
                </c:pt>
                <c:pt idx="2">
                  <c:v>127</c:v>
                </c:pt>
                <c:pt idx="3">
                  <c:v>321</c:v>
                </c:pt>
                <c:pt idx="4">
                  <c:v>194</c:v>
                </c:pt>
                <c:pt idx="5">
                  <c:v>261</c:v>
                </c:pt>
                <c:pt idx="7">
                  <c:v>228</c:v>
                </c:pt>
                <c:pt idx="8">
                  <c:v>115</c:v>
                </c:pt>
                <c:pt idx="9">
                  <c:v>106</c:v>
                </c:pt>
                <c:pt idx="10">
                  <c:v>137</c:v>
                </c:pt>
                <c:pt idx="11">
                  <c:v>146</c:v>
                </c:pt>
                <c:pt idx="12">
                  <c:v>126</c:v>
                </c:pt>
              </c:numCache>
            </c:numRef>
          </c:val>
          <c:extLst>
            <c:ext xmlns:c16="http://schemas.microsoft.com/office/drawing/2014/chart" uri="{C3380CC4-5D6E-409C-BE32-E72D297353CC}">
              <c16:uniqueId val="{00000000-0B3E-458A-BF32-B1E83E5C0A5F}"/>
            </c:ext>
          </c:extLst>
        </c:ser>
        <c:dLbls>
          <c:dLblPos val="inEnd"/>
          <c:showLegendKey val="0"/>
          <c:showVal val="1"/>
          <c:showCatName val="0"/>
          <c:showSerName val="0"/>
          <c:showPercent val="0"/>
          <c:showBubbleSize val="0"/>
        </c:dLbls>
        <c:gapWidth val="65"/>
        <c:axId val="1828046304"/>
        <c:axId val="1828045056"/>
      </c:barChart>
      <c:catAx>
        <c:axId val="18280463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828045056"/>
        <c:crosses val="autoZero"/>
        <c:auto val="1"/>
        <c:lblAlgn val="ctr"/>
        <c:lblOffset val="100"/>
        <c:noMultiLvlLbl val="0"/>
      </c:catAx>
      <c:valAx>
        <c:axId val="18280450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2804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'March - PHASE E - 3&amp;8'!$G$1</c:f>
              <c:strCache>
                <c:ptCount val="1"/>
                <c:pt idx="0">
                  <c:v>NTU</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'March - PHASE E - 3&amp;8'!$F$2:$F$14</c:f>
              <c:strCache>
                <c:ptCount val="13"/>
                <c:pt idx="0">
                  <c:v>blank</c:v>
                </c:pt>
                <c:pt idx="1">
                  <c:v>10 ppm:2537A   2 ppm:8181</c:v>
                </c:pt>
                <c:pt idx="2">
                  <c:v>20 ppm:2537A   2 ppm:8181</c:v>
                </c:pt>
                <c:pt idx="3">
                  <c:v>30 ppm:2537A   2 ppm:8181</c:v>
                </c:pt>
                <c:pt idx="4">
                  <c:v>40 ppm:2537A   2 ppm:8181</c:v>
                </c:pt>
                <c:pt idx="5">
                  <c:v>50 ppm:2537A   2 ppm:8181</c:v>
                </c:pt>
                <c:pt idx="7">
                  <c:v>blank</c:v>
                </c:pt>
                <c:pt idx="8">
                  <c:v>20 ppm:2537A   0.5 ppm:8181</c:v>
                </c:pt>
                <c:pt idx="9">
                  <c:v>30 ppm:2537A   0.5 ppm:8181</c:v>
                </c:pt>
                <c:pt idx="10">
                  <c:v>40 ppm:2537A   0.5 ppm:8181</c:v>
                </c:pt>
                <c:pt idx="11">
                  <c:v>50 ppm:2537A   0.5 ppm:8181</c:v>
                </c:pt>
                <c:pt idx="12">
                  <c:v>20 ppm:2537A   1 ppm:8181</c:v>
                </c:pt>
              </c:strCache>
            </c:strRef>
          </c:cat>
          <c:val>
            <c:numRef>
              <c:f>'March - PHASE E - 3&amp;8'!$G$2:$G$14</c:f>
              <c:numCache>
                <c:formatCode>General</c:formatCode>
                <c:ptCount val="13"/>
                <c:pt idx="0">
                  <c:v>221</c:v>
                </c:pt>
                <c:pt idx="1">
                  <c:v>174</c:v>
                </c:pt>
                <c:pt idx="2">
                  <c:v>147</c:v>
                </c:pt>
                <c:pt idx="3">
                  <c:v>148</c:v>
                </c:pt>
                <c:pt idx="4">
                  <c:v>126</c:v>
                </c:pt>
                <c:pt idx="5">
                  <c:v>45</c:v>
                </c:pt>
                <c:pt idx="7">
                  <c:v>304</c:v>
                </c:pt>
                <c:pt idx="8">
                  <c:v>185</c:v>
                </c:pt>
                <c:pt idx="9">
                  <c:v>162</c:v>
                </c:pt>
                <c:pt idx="10">
                  <c:v>120</c:v>
                </c:pt>
                <c:pt idx="11">
                  <c:v>108</c:v>
                </c:pt>
                <c:pt idx="12">
                  <c:v>125</c:v>
                </c:pt>
              </c:numCache>
            </c:numRef>
          </c:val>
          <c:extLst>
            <c:ext xmlns:c16="http://schemas.microsoft.com/office/drawing/2014/chart" uri="{C3380CC4-5D6E-409C-BE32-E72D297353CC}">
              <c16:uniqueId val="{00000000-36FC-4724-A8A9-2972C28CD5F7}"/>
            </c:ext>
          </c:extLst>
        </c:ser>
        <c:dLbls>
          <c:dLblPos val="inEnd"/>
          <c:showLegendKey val="0"/>
          <c:showVal val="1"/>
          <c:showCatName val="0"/>
          <c:showSerName val="0"/>
          <c:showPercent val="0"/>
          <c:showBubbleSize val="0"/>
        </c:dLbls>
        <c:gapWidth val="65"/>
        <c:axId val="1828046304"/>
        <c:axId val="1828045056"/>
      </c:barChart>
      <c:catAx>
        <c:axId val="18280463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828045056"/>
        <c:crosses val="autoZero"/>
        <c:auto val="1"/>
        <c:lblAlgn val="ctr"/>
        <c:lblOffset val="100"/>
        <c:noMultiLvlLbl val="0"/>
      </c:catAx>
      <c:valAx>
        <c:axId val="18280450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2804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'March - PHASE E - 6&amp;7'!$G$1</c:f>
              <c:strCache>
                <c:ptCount val="1"/>
                <c:pt idx="0">
                  <c:v>NTU</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'March - PHASE E - 6&amp;7'!$F$2:$F$14</c:f>
              <c:strCache>
                <c:ptCount val="13"/>
                <c:pt idx="0">
                  <c:v> ppm:blank    ppm:blank</c:v>
                </c:pt>
                <c:pt idx="1">
                  <c:v>5 ppm:2537A   0.5 ppm:8181</c:v>
                </c:pt>
                <c:pt idx="2">
                  <c:v>10 ppm:2537A   0.5 ppm:8181</c:v>
                </c:pt>
                <c:pt idx="3">
                  <c:v>15 ppm:2537A   0.5 ppm:8181</c:v>
                </c:pt>
                <c:pt idx="4">
                  <c:v>10 ppm:2537A   2.5 ppm:8181</c:v>
                </c:pt>
                <c:pt idx="5">
                  <c:v>10 ppm:2537A   5 ppm:8181</c:v>
                </c:pt>
                <c:pt idx="7">
                  <c:v> ppm:blank    ppm:blank</c:v>
                </c:pt>
                <c:pt idx="8">
                  <c:v>10 ppm:2537A   2 ppm:8181</c:v>
                </c:pt>
                <c:pt idx="9">
                  <c:v>10 ppm:2537A   4 ppm:8181</c:v>
                </c:pt>
                <c:pt idx="10">
                  <c:v>10 ppm:2537A   6 ppm:8181</c:v>
                </c:pt>
                <c:pt idx="11">
                  <c:v>10 ppm:2537A   8 ppm:8181</c:v>
                </c:pt>
                <c:pt idx="12">
                  <c:v>0 ppm:2537A   4 ppm:8181</c:v>
                </c:pt>
              </c:strCache>
            </c:strRef>
          </c:cat>
          <c:val>
            <c:numRef>
              <c:f>'March - PHASE E - 6&amp;7'!$G$2:$G$14</c:f>
              <c:numCache>
                <c:formatCode>General</c:formatCode>
                <c:ptCount val="13"/>
                <c:pt idx="0">
                  <c:v>213</c:v>
                </c:pt>
                <c:pt idx="1">
                  <c:v>181</c:v>
                </c:pt>
                <c:pt idx="2">
                  <c:v>151</c:v>
                </c:pt>
                <c:pt idx="3">
                  <c:v>166</c:v>
                </c:pt>
                <c:pt idx="4">
                  <c:v>159</c:v>
                </c:pt>
                <c:pt idx="5">
                  <c:v>24.3</c:v>
                </c:pt>
                <c:pt idx="7">
                  <c:v>210</c:v>
                </c:pt>
                <c:pt idx="8">
                  <c:v>194</c:v>
                </c:pt>
                <c:pt idx="9">
                  <c:v>159</c:v>
                </c:pt>
                <c:pt idx="10">
                  <c:v>44.4</c:v>
                </c:pt>
                <c:pt idx="11">
                  <c:v>36.5</c:v>
                </c:pt>
                <c:pt idx="12">
                  <c:v>94.6</c:v>
                </c:pt>
              </c:numCache>
            </c:numRef>
          </c:val>
          <c:extLst>
            <c:ext xmlns:c16="http://schemas.microsoft.com/office/drawing/2014/chart" uri="{C3380CC4-5D6E-409C-BE32-E72D297353CC}">
              <c16:uniqueId val="{00000000-406D-4FD1-B2B1-62F1EEC728D6}"/>
            </c:ext>
          </c:extLst>
        </c:ser>
        <c:dLbls>
          <c:dLblPos val="inEnd"/>
          <c:showLegendKey val="0"/>
          <c:showVal val="1"/>
          <c:showCatName val="0"/>
          <c:showSerName val="0"/>
          <c:showPercent val="0"/>
          <c:showBubbleSize val="0"/>
        </c:dLbls>
        <c:gapWidth val="65"/>
        <c:axId val="1828046304"/>
        <c:axId val="1828045056"/>
      </c:barChart>
      <c:catAx>
        <c:axId val="18280463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828045056"/>
        <c:crosses val="autoZero"/>
        <c:auto val="1"/>
        <c:lblAlgn val="ctr"/>
        <c:lblOffset val="100"/>
        <c:noMultiLvlLbl val="0"/>
      </c:catAx>
      <c:valAx>
        <c:axId val="18280450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2804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'March - PHASE E - 4&amp;5'!$G$1</c:f>
              <c:strCache>
                <c:ptCount val="1"/>
                <c:pt idx="0">
                  <c:v>NTU</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'March - PHASE E - 4&amp;5'!$F$2:$F$14</c:f>
              <c:strCache>
                <c:ptCount val="13"/>
                <c:pt idx="0">
                  <c:v>blank</c:v>
                </c:pt>
                <c:pt idx="1">
                  <c:v>20 ppm:2537A   0.5 ppm:8181</c:v>
                </c:pt>
                <c:pt idx="2">
                  <c:v>20 ppm:2537A   1 ppm:8181</c:v>
                </c:pt>
                <c:pt idx="3">
                  <c:v>20 ppm:2537A   1.5 ppm:8181</c:v>
                </c:pt>
                <c:pt idx="4">
                  <c:v>20 ppm:2537A   2 ppm:8181</c:v>
                </c:pt>
                <c:pt idx="5">
                  <c:v>20 ppm:2537A   2.5 ppm:8181</c:v>
                </c:pt>
                <c:pt idx="7">
                  <c:v>blank</c:v>
                </c:pt>
                <c:pt idx="8">
                  <c:v>20 ppm:2537A   0.5 ppm:8181</c:v>
                </c:pt>
                <c:pt idx="9">
                  <c:v>20 ppm:2537A   1 ppm:8181</c:v>
                </c:pt>
                <c:pt idx="10">
                  <c:v>20 ppm:2537A   1.5 ppm:8181</c:v>
                </c:pt>
                <c:pt idx="11">
                  <c:v>20 ppm:2537A   2 ppm:8181</c:v>
                </c:pt>
                <c:pt idx="12">
                  <c:v>20 ppm:2537A   2.5 ppm:8181</c:v>
                </c:pt>
              </c:strCache>
            </c:strRef>
          </c:cat>
          <c:val>
            <c:numRef>
              <c:f>'March - PHASE E - 4&amp;5'!$G$2:$G$14</c:f>
              <c:numCache>
                <c:formatCode>General</c:formatCode>
                <c:ptCount val="13"/>
                <c:pt idx="0">
                  <c:v>214</c:v>
                </c:pt>
                <c:pt idx="1">
                  <c:v>105</c:v>
                </c:pt>
                <c:pt idx="2">
                  <c:v>159</c:v>
                </c:pt>
                <c:pt idx="3">
                  <c:v>168</c:v>
                </c:pt>
                <c:pt idx="4">
                  <c:v>43.5</c:v>
                </c:pt>
                <c:pt idx="5">
                  <c:v>143</c:v>
                </c:pt>
                <c:pt idx="7">
                  <c:v>227</c:v>
                </c:pt>
                <c:pt idx="8">
                  <c:v>171</c:v>
                </c:pt>
                <c:pt idx="9">
                  <c:v>92.2</c:v>
                </c:pt>
                <c:pt idx="10">
                  <c:v>179</c:v>
                </c:pt>
                <c:pt idx="11">
                  <c:v>172</c:v>
                </c:pt>
                <c:pt idx="12">
                  <c:v>91.8</c:v>
                </c:pt>
              </c:numCache>
            </c:numRef>
          </c:val>
          <c:extLst>
            <c:ext xmlns:c16="http://schemas.microsoft.com/office/drawing/2014/chart" uri="{C3380CC4-5D6E-409C-BE32-E72D297353CC}">
              <c16:uniqueId val="{00000000-6CDA-45FF-9487-F53366F6DBE7}"/>
            </c:ext>
          </c:extLst>
        </c:ser>
        <c:dLbls>
          <c:dLblPos val="inEnd"/>
          <c:showLegendKey val="0"/>
          <c:showVal val="1"/>
          <c:showCatName val="0"/>
          <c:showSerName val="0"/>
          <c:showPercent val="0"/>
          <c:showBubbleSize val="0"/>
        </c:dLbls>
        <c:gapWidth val="65"/>
        <c:axId val="1828046304"/>
        <c:axId val="1828045056"/>
      </c:barChart>
      <c:catAx>
        <c:axId val="18280463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828045056"/>
        <c:crosses val="autoZero"/>
        <c:auto val="1"/>
        <c:lblAlgn val="ctr"/>
        <c:lblOffset val="100"/>
        <c:noMultiLvlLbl val="0"/>
      </c:catAx>
      <c:valAx>
        <c:axId val="18280450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2804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'March - PHASE E - 3&amp;4'!$G$1</c:f>
              <c:strCache>
                <c:ptCount val="1"/>
                <c:pt idx="0">
                  <c:v>NTU</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'March - PHASE E - 3&amp;4'!$F$2:$F$7</c:f>
              <c:strCache>
                <c:ptCount val="6"/>
                <c:pt idx="0">
                  <c:v>blank</c:v>
                </c:pt>
                <c:pt idx="1">
                  <c:v>20 ppm:2537A   0.5 ppm:8181</c:v>
                </c:pt>
                <c:pt idx="2">
                  <c:v>30 ppm:2537A   0.5 ppm:8181</c:v>
                </c:pt>
                <c:pt idx="3">
                  <c:v>40 ppm:2537A   0.5 ppm:8181</c:v>
                </c:pt>
                <c:pt idx="4">
                  <c:v>50 ppm:2537A   0.5 ppm:8181</c:v>
                </c:pt>
                <c:pt idx="5">
                  <c:v>20 ppm:2537A   1 ppm:8181</c:v>
                </c:pt>
              </c:strCache>
            </c:strRef>
          </c:cat>
          <c:val>
            <c:numRef>
              <c:f>'March - PHASE E - 3&amp;4'!$G$2:$G$7</c:f>
              <c:numCache>
                <c:formatCode>General</c:formatCode>
                <c:ptCount val="6"/>
                <c:pt idx="0">
                  <c:v>304</c:v>
                </c:pt>
                <c:pt idx="1">
                  <c:v>185</c:v>
                </c:pt>
                <c:pt idx="2">
                  <c:v>162</c:v>
                </c:pt>
                <c:pt idx="3">
                  <c:v>120</c:v>
                </c:pt>
                <c:pt idx="4">
                  <c:v>108</c:v>
                </c:pt>
                <c:pt idx="5">
                  <c:v>125</c:v>
                </c:pt>
              </c:numCache>
            </c:numRef>
          </c:val>
          <c:extLst>
            <c:ext xmlns:c16="http://schemas.microsoft.com/office/drawing/2014/chart" uri="{C3380CC4-5D6E-409C-BE32-E72D297353CC}">
              <c16:uniqueId val="{00000000-E11E-4EA3-88DB-F189A2F5E8D7}"/>
            </c:ext>
          </c:extLst>
        </c:ser>
        <c:dLbls>
          <c:dLblPos val="inEnd"/>
          <c:showLegendKey val="0"/>
          <c:showVal val="1"/>
          <c:showCatName val="0"/>
          <c:showSerName val="0"/>
          <c:showPercent val="0"/>
          <c:showBubbleSize val="0"/>
        </c:dLbls>
        <c:gapWidth val="65"/>
        <c:axId val="1828046304"/>
        <c:axId val="1828045056"/>
      </c:barChart>
      <c:catAx>
        <c:axId val="18280463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828045056"/>
        <c:crosses val="autoZero"/>
        <c:auto val="1"/>
        <c:lblAlgn val="ctr"/>
        <c:lblOffset val="100"/>
        <c:noMultiLvlLbl val="0"/>
      </c:catAx>
      <c:valAx>
        <c:axId val="18280450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2804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'March - PHASE E 1&amp;2'!$G$1</c:f>
              <c:strCache>
                <c:ptCount val="1"/>
                <c:pt idx="0">
                  <c:v>NTU</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'March - PHASE E 1&amp;2'!$F$2:$F$14</c:f>
              <c:strCache>
                <c:ptCount val="13"/>
                <c:pt idx="0">
                  <c:v>Blank</c:v>
                </c:pt>
                <c:pt idx="1">
                  <c:v>20 ppm:2537A   0.5 ppm:7767</c:v>
                </c:pt>
                <c:pt idx="2">
                  <c:v>20 ppm:2490   0.5 ppm:7767</c:v>
                </c:pt>
                <c:pt idx="3">
                  <c:v>20 ppm:8190   0.5 ppm:7767</c:v>
                </c:pt>
                <c:pt idx="4">
                  <c:v>20 ppm:1580   0.5 ppm:7767</c:v>
                </c:pt>
                <c:pt idx="5">
                  <c:v>20 ppm:8105   0.5 ppm:7767</c:v>
                </c:pt>
                <c:pt idx="7">
                  <c:v>20 ppm:cl20c   0.5 ppm:cl20f</c:v>
                </c:pt>
                <c:pt idx="8">
                  <c:v>20 ppm:2537A   0.5 ppm:7767</c:v>
                </c:pt>
                <c:pt idx="9">
                  <c:v>20 ppm:2537A   0.5 ppm:7878</c:v>
                </c:pt>
                <c:pt idx="10">
                  <c:v>20 ppm:2537A   0.5 ppm:8181</c:v>
                </c:pt>
                <c:pt idx="11">
                  <c:v>20 ppm:2537A   0.5 ppm:61610</c:v>
                </c:pt>
                <c:pt idx="12">
                  <c:v>20 ppm:2537A   0.5 ppm:7757</c:v>
                </c:pt>
              </c:strCache>
            </c:strRef>
          </c:cat>
          <c:val>
            <c:numRef>
              <c:f>'March - PHASE E 1&amp;2'!$G$2:$G$14</c:f>
              <c:numCache>
                <c:formatCode>General</c:formatCode>
                <c:ptCount val="13"/>
                <c:pt idx="0">
                  <c:v>228</c:v>
                </c:pt>
                <c:pt idx="1">
                  <c:v>115</c:v>
                </c:pt>
                <c:pt idx="2">
                  <c:v>106</c:v>
                </c:pt>
                <c:pt idx="3">
                  <c:v>137</c:v>
                </c:pt>
                <c:pt idx="4">
                  <c:v>146</c:v>
                </c:pt>
                <c:pt idx="5">
                  <c:v>126</c:v>
                </c:pt>
                <c:pt idx="7">
                  <c:v>375</c:v>
                </c:pt>
                <c:pt idx="8">
                  <c:v>47.2</c:v>
                </c:pt>
                <c:pt idx="9">
                  <c:v>53.4</c:v>
                </c:pt>
                <c:pt idx="10">
                  <c:v>87.1</c:v>
                </c:pt>
                <c:pt idx="11">
                  <c:v>261</c:v>
                </c:pt>
                <c:pt idx="12">
                  <c:v>224</c:v>
                </c:pt>
              </c:numCache>
            </c:numRef>
          </c:val>
          <c:extLst>
            <c:ext xmlns:c16="http://schemas.microsoft.com/office/drawing/2014/chart" uri="{C3380CC4-5D6E-409C-BE32-E72D297353CC}">
              <c16:uniqueId val="{00000000-72AE-4F81-87B0-FDED9F3E9EEA}"/>
            </c:ext>
          </c:extLst>
        </c:ser>
        <c:dLbls>
          <c:dLblPos val="inEnd"/>
          <c:showLegendKey val="0"/>
          <c:showVal val="1"/>
          <c:showCatName val="0"/>
          <c:showSerName val="0"/>
          <c:showPercent val="0"/>
          <c:showBubbleSize val="0"/>
        </c:dLbls>
        <c:gapWidth val="65"/>
        <c:axId val="1828046304"/>
        <c:axId val="1828045056"/>
      </c:barChart>
      <c:catAx>
        <c:axId val="18280463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828045056"/>
        <c:crosses val="autoZero"/>
        <c:auto val="1"/>
        <c:lblAlgn val="ctr"/>
        <c:lblOffset val="100"/>
        <c:noMultiLvlLbl val="0"/>
      </c:catAx>
      <c:valAx>
        <c:axId val="18280450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2804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34290</xdr:colOff>
      <xdr:row>13</xdr:row>
      <xdr:rowOff>133349</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0" y="0"/>
          <a:ext cx="7349490" cy="24860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Composite or standard procedure</a:t>
          </a:r>
          <a:r>
            <a:rPr lang="en-CA" sz="1100" baseline="0"/>
            <a:t>: prepare composite sample with produced water, sludge, MgO &amp; lime all mixed together.  Fill jars and add coag while stirring at 200 rpm for 60s, add floc &amp; let stir for 30s, reduce to 100 rpm for 2 mins, then let settle for 5 mins before collecting samples. </a:t>
          </a:r>
        </a:p>
        <a:p>
          <a:endParaRPr lang="en-CA" sz="1100" baseline="0"/>
        </a:p>
        <a:p>
          <a:endParaRPr lang="en-CA" sz="1100" b="1" baseline="0"/>
        </a:p>
        <a:p>
          <a:r>
            <a:rPr lang="en-CA" sz="1100" b="1" baseline="0"/>
            <a:t>NOTE:</a:t>
          </a:r>
        </a:p>
        <a:p>
          <a:r>
            <a:rPr lang="en-CA" sz="1100" b="1" baseline="0"/>
            <a:t>2490 is CLAR 2537A</a:t>
          </a:r>
        </a:p>
        <a:p>
          <a:r>
            <a:rPr lang="en-CA" sz="1100" b="1" baseline="0"/>
            <a:t>1580 is CLAR17650</a:t>
          </a:r>
        </a:p>
        <a:p>
          <a:r>
            <a:rPr lang="en-CA" sz="1100" b="1" baseline="0"/>
            <a:t>2531 is CL flco</a:t>
          </a:r>
        </a:p>
        <a:p>
          <a:r>
            <a:rPr lang="en-CA" sz="1100" b="1" baseline="0"/>
            <a:t>1252 is CL Coag</a:t>
          </a:r>
          <a:endParaRPr lang="en-CA" sz="1100" baseline="0"/>
        </a:p>
        <a:p>
          <a:endParaRPr lang="en-CA" sz="1100" baseline="0"/>
        </a:p>
        <a:p>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26670</xdr:colOff>
      <xdr:row>15</xdr:row>
      <xdr:rowOff>20001</xdr:rowOff>
    </xdr:from>
    <xdr:to>
      <xdr:col>12</xdr:col>
      <xdr:colOff>571499</xdr:colOff>
      <xdr:row>36</xdr:row>
      <xdr:rowOff>19050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64770</xdr:colOff>
      <xdr:row>15</xdr:row>
      <xdr:rowOff>167640</xdr:rowOff>
    </xdr:from>
    <xdr:to>
      <xdr:col>12</xdr:col>
      <xdr:colOff>171450</xdr:colOff>
      <xdr:row>17</xdr:row>
      <xdr:rowOff>129540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6425565" y="3086100"/>
          <a:ext cx="31527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Exp 11 - 61610 w/ 2537A dosage profile</a:t>
          </a:r>
        </a:p>
        <a:p>
          <a:endParaRPr lang="en-CA" sz="1200" b="1"/>
        </a:p>
      </xdr:txBody>
    </xdr:sp>
    <xdr:clientData/>
  </xdr:twoCellAnchor>
  <xdr:twoCellAnchor>
    <xdr:from>
      <xdr:col>2</xdr:col>
      <xdr:colOff>76201</xdr:colOff>
      <xdr:row>15</xdr:row>
      <xdr:rowOff>163830</xdr:rowOff>
    </xdr:from>
    <xdr:to>
      <xdr:col>5</xdr:col>
      <xdr:colOff>609600</xdr:colOff>
      <xdr:row>17</xdr:row>
      <xdr:rowOff>112395</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1552576" y="3082290"/>
          <a:ext cx="2924174" cy="306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Exp</a:t>
          </a:r>
          <a:r>
            <a:rPr lang="en-CA" sz="1200" b="1" baseline="0"/>
            <a:t> 8 - 8181 w/ 2537A profile</a:t>
          </a:r>
          <a:r>
            <a:rPr lang="en-CA" sz="1100" b="0" i="0" u="none" strike="noStrike">
              <a:solidFill>
                <a:schemeClr val="dk1"/>
              </a:solidFill>
              <a:effectLst/>
              <a:latin typeface="+mn-lt"/>
              <a:ea typeface="+mn-ea"/>
              <a:cs typeface="+mn-cs"/>
            </a:rPr>
            <a:t>blank</a:t>
          </a:r>
          <a:r>
            <a:rPr lang="en-CA" sz="1200"/>
            <a:t> </a:t>
          </a:r>
          <a:r>
            <a:rPr lang="en-CA" sz="1100" b="0" i="0" u="none" strike="noStrike">
              <a:solidFill>
                <a:schemeClr val="dk1"/>
              </a:solidFill>
              <a:effectLst/>
              <a:latin typeface="+mn-lt"/>
              <a:ea typeface="+mn-ea"/>
              <a:cs typeface="+mn-cs"/>
            </a:rPr>
            <a:t> </a:t>
          </a:r>
          <a:r>
            <a:rPr lang="en-CA" sz="1200"/>
            <a:t> </a:t>
          </a:r>
          <a:r>
            <a:rPr lang="en-CA" sz="1100" b="0" i="0" u="none" strike="noStrike">
              <a:solidFill>
                <a:schemeClr val="dk1"/>
              </a:solidFill>
              <a:effectLst/>
              <a:latin typeface="+mn-lt"/>
              <a:ea typeface="+mn-ea"/>
              <a:cs typeface="+mn-cs"/>
            </a:rPr>
            <a:t>blank</a:t>
          </a:r>
          <a:r>
            <a:rPr lang="en-CA" sz="1200"/>
            <a:t> </a:t>
          </a:r>
          <a:r>
            <a:rPr lang="en-CA" sz="1100" b="0" i="0" u="none" strike="noStrike">
              <a:solidFill>
                <a:schemeClr val="dk1"/>
              </a:solidFill>
              <a:effectLst/>
              <a:latin typeface="+mn-lt"/>
              <a:ea typeface="+mn-ea"/>
              <a:cs typeface="+mn-cs"/>
            </a:rPr>
            <a:t> </a:t>
          </a:r>
          <a:r>
            <a:rPr lang="en-CA" sz="1200"/>
            <a:t> </a:t>
          </a:r>
          <a:r>
            <a:rPr lang="en-CA" sz="1100" b="0" i="0" u="none" strike="noStrike">
              <a:solidFill>
                <a:schemeClr val="dk1"/>
              </a:solidFill>
              <a:effectLst/>
              <a:latin typeface="+mn-lt"/>
              <a:ea typeface="+mn-ea"/>
              <a:cs typeface="+mn-cs"/>
            </a:rPr>
            <a:t> ppm:blank    ppm:blank</a:t>
          </a:r>
          <a:r>
            <a:rPr lang="en-CA" sz="1200"/>
            <a:t> </a:t>
          </a:r>
          <a:r>
            <a:rPr lang="en-CA" sz="1100" b="0" i="0" u="none" strike="noStrike">
              <a:solidFill>
                <a:schemeClr val="dk1"/>
              </a:solidFill>
              <a:effectLst/>
              <a:latin typeface="+mn-lt"/>
              <a:ea typeface="+mn-ea"/>
              <a:cs typeface="+mn-cs"/>
            </a:rPr>
            <a:t>286</a:t>
          </a:r>
          <a:r>
            <a:rPr lang="en-CA" sz="1200"/>
            <a:t> </a:t>
          </a:r>
          <a:r>
            <a:rPr lang="en-CA" sz="1100" b="0" i="0" u="none" strike="noStrike">
              <a:solidFill>
                <a:schemeClr val="dk1"/>
              </a:solidFill>
              <a:effectLst/>
              <a:latin typeface="+mn-lt"/>
              <a:ea typeface="+mn-ea"/>
              <a:cs typeface="+mn-cs"/>
            </a:rPr>
            <a:t>61610</a:t>
          </a:r>
          <a:r>
            <a:rPr lang="en-CA" sz="1200"/>
            <a:t> </a:t>
          </a:r>
          <a:r>
            <a:rPr lang="en-CA" sz="1100" b="0" i="0" u="none" strike="noStrike">
              <a:solidFill>
                <a:schemeClr val="dk1"/>
              </a:solidFill>
              <a:effectLst/>
              <a:latin typeface="+mn-lt"/>
              <a:ea typeface="+mn-ea"/>
              <a:cs typeface="+mn-cs"/>
            </a:rPr>
            <a:t>2</a:t>
          </a:r>
          <a:r>
            <a:rPr lang="en-CA" sz="1200"/>
            <a:t> </a:t>
          </a:r>
          <a:r>
            <a:rPr lang="en-CA" sz="1100" b="0" i="0" u="none" strike="noStrike">
              <a:solidFill>
                <a:schemeClr val="dk1"/>
              </a:solidFill>
              <a:effectLst/>
              <a:latin typeface="+mn-lt"/>
              <a:ea typeface="+mn-ea"/>
              <a:cs typeface="+mn-cs"/>
            </a:rPr>
            <a:t>2537A</a:t>
          </a:r>
          <a:r>
            <a:rPr lang="en-CA" sz="1200"/>
            <a:t> </a:t>
          </a:r>
          <a:r>
            <a:rPr lang="en-CA" sz="1100" b="0" i="0" u="none" strike="noStrike">
              <a:solidFill>
                <a:schemeClr val="dk1"/>
              </a:solidFill>
              <a:effectLst/>
              <a:latin typeface="+mn-lt"/>
              <a:ea typeface="+mn-ea"/>
              <a:cs typeface="+mn-cs"/>
            </a:rPr>
            <a:t>10</a:t>
          </a:r>
          <a:r>
            <a:rPr lang="en-CA" sz="1200"/>
            <a:t> </a:t>
          </a:r>
          <a:r>
            <a:rPr lang="en-CA" sz="1100" b="0" i="0" u="none" strike="noStrike">
              <a:solidFill>
                <a:schemeClr val="dk1"/>
              </a:solidFill>
              <a:effectLst/>
              <a:latin typeface="+mn-lt"/>
              <a:ea typeface="+mn-ea"/>
              <a:cs typeface="+mn-cs"/>
            </a:rPr>
            <a:t>10 ppm:2537A   2 ppm:61610</a:t>
          </a:r>
          <a:r>
            <a:rPr lang="en-CA" sz="1200"/>
            <a:t> </a:t>
          </a:r>
          <a:r>
            <a:rPr lang="en-CA" sz="1100" b="0" i="0" u="none" strike="noStrike">
              <a:solidFill>
                <a:schemeClr val="dk1"/>
              </a:solidFill>
              <a:effectLst/>
              <a:latin typeface="+mn-lt"/>
              <a:ea typeface="+mn-ea"/>
              <a:cs typeface="+mn-cs"/>
            </a:rPr>
            <a:t>78.2</a:t>
          </a:r>
          <a:r>
            <a:rPr lang="en-CA" sz="1200"/>
            <a:t> </a:t>
          </a:r>
          <a:r>
            <a:rPr lang="en-CA" sz="1100" b="0" i="0" u="none" strike="noStrike">
              <a:solidFill>
                <a:schemeClr val="dk1"/>
              </a:solidFill>
              <a:effectLst/>
              <a:latin typeface="+mn-lt"/>
              <a:ea typeface="+mn-ea"/>
              <a:cs typeface="+mn-cs"/>
            </a:rPr>
            <a:t>61610</a:t>
          </a:r>
          <a:r>
            <a:rPr lang="en-CA" sz="1200"/>
            <a:t> </a:t>
          </a:r>
          <a:r>
            <a:rPr lang="en-CA" sz="1100" b="0" i="0" u="none" strike="noStrike">
              <a:solidFill>
                <a:schemeClr val="dk1"/>
              </a:solidFill>
              <a:effectLst/>
              <a:latin typeface="+mn-lt"/>
              <a:ea typeface="+mn-ea"/>
              <a:cs typeface="+mn-cs"/>
            </a:rPr>
            <a:t>2</a:t>
          </a:r>
          <a:r>
            <a:rPr lang="en-CA" sz="1200"/>
            <a:t> </a:t>
          </a:r>
          <a:r>
            <a:rPr lang="en-CA" sz="1100" b="0" i="0" u="none" strike="noStrike">
              <a:solidFill>
                <a:schemeClr val="dk1"/>
              </a:solidFill>
              <a:effectLst/>
              <a:latin typeface="+mn-lt"/>
              <a:ea typeface="+mn-ea"/>
              <a:cs typeface="+mn-cs"/>
            </a:rPr>
            <a:t>2537A</a:t>
          </a:r>
          <a:r>
            <a:rPr lang="en-CA" sz="1200"/>
            <a:t> </a:t>
          </a:r>
          <a:r>
            <a:rPr lang="en-CA" sz="1100" b="0" i="0" u="none" strike="noStrike">
              <a:solidFill>
                <a:schemeClr val="dk1"/>
              </a:solidFill>
              <a:effectLst/>
              <a:latin typeface="+mn-lt"/>
              <a:ea typeface="+mn-ea"/>
              <a:cs typeface="+mn-cs"/>
            </a:rPr>
            <a:t>20</a:t>
          </a:r>
          <a:r>
            <a:rPr lang="en-CA" sz="1200"/>
            <a:t> </a:t>
          </a:r>
          <a:r>
            <a:rPr lang="en-CA" sz="1100" b="0" i="0" u="none" strike="noStrike">
              <a:solidFill>
                <a:schemeClr val="dk1"/>
              </a:solidFill>
              <a:effectLst/>
              <a:latin typeface="+mn-lt"/>
              <a:ea typeface="+mn-ea"/>
              <a:cs typeface="+mn-cs"/>
            </a:rPr>
            <a:t>20 ppm:2537A   2 ppm:61610</a:t>
          </a:r>
          <a:r>
            <a:rPr lang="en-CA" sz="1200"/>
            <a:t> </a:t>
          </a:r>
          <a:r>
            <a:rPr lang="en-CA" sz="1100" b="0" i="0" u="none" strike="noStrike">
              <a:solidFill>
                <a:schemeClr val="dk1"/>
              </a:solidFill>
              <a:effectLst/>
              <a:latin typeface="+mn-lt"/>
              <a:ea typeface="+mn-ea"/>
              <a:cs typeface="+mn-cs"/>
            </a:rPr>
            <a:t>51.7</a:t>
          </a:r>
          <a:r>
            <a:rPr lang="en-CA" sz="1200"/>
            <a:t> </a:t>
          </a:r>
          <a:r>
            <a:rPr lang="en-CA" sz="1100" b="0" i="0" u="none" strike="noStrike">
              <a:solidFill>
                <a:schemeClr val="dk1"/>
              </a:solidFill>
              <a:effectLst/>
              <a:latin typeface="+mn-lt"/>
              <a:ea typeface="+mn-ea"/>
              <a:cs typeface="+mn-cs"/>
            </a:rPr>
            <a:t>61610</a:t>
          </a:r>
          <a:r>
            <a:rPr lang="en-CA" sz="1200"/>
            <a:t> </a:t>
          </a:r>
          <a:r>
            <a:rPr lang="en-CA" sz="1100" b="0" i="0" u="none" strike="noStrike">
              <a:solidFill>
                <a:schemeClr val="dk1"/>
              </a:solidFill>
              <a:effectLst/>
              <a:latin typeface="+mn-lt"/>
              <a:ea typeface="+mn-ea"/>
              <a:cs typeface="+mn-cs"/>
            </a:rPr>
            <a:t>2</a:t>
          </a:r>
          <a:r>
            <a:rPr lang="en-CA" sz="1200"/>
            <a:t> </a:t>
          </a:r>
          <a:r>
            <a:rPr lang="en-CA" sz="1100" b="0" i="0" u="none" strike="noStrike">
              <a:solidFill>
                <a:schemeClr val="dk1"/>
              </a:solidFill>
              <a:effectLst/>
              <a:latin typeface="+mn-lt"/>
              <a:ea typeface="+mn-ea"/>
              <a:cs typeface="+mn-cs"/>
            </a:rPr>
            <a:t>2537A</a:t>
          </a:r>
          <a:r>
            <a:rPr lang="en-CA" sz="1200"/>
            <a:t> </a:t>
          </a:r>
          <a:r>
            <a:rPr lang="en-CA" sz="1100" b="0" i="0" u="none" strike="noStrike">
              <a:solidFill>
                <a:schemeClr val="dk1"/>
              </a:solidFill>
              <a:effectLst/>
              <a:latin typeface="+mn-lt"/>
              <a:ea typeface="+mn-ea"/>
              <a:cs typeface="+mn-cs"/>
            </a:rPr>
            <a:t>30</a:t>
          </a:r>
          <a:r>
            <a:rPr lang="en-CA" sz="1200"/>
            <a:t> </a:t>
          </a:r>
          <a:r>
            <a:rPr lang="en-CA" sz="1100" b="0" i="0" u="none" strike="noStrike">
              <a:solidFill>
                <a:schemeClr val="dk1"/>
              </a:solidFill>
              <a:effectLst/>
              <a:latin typeface="+mn-lt"/>
              <a:ea typeface="+mn-ea"/>
              <a:cs typeface="+mn-cs"/>
            </a:rPr>
            <a:t>30 ppm:2537A   2 ppm:61610</a:t>
          </a:r>
          <a:r>
            <a:rPr lang="en-CA" sz="1200"/>
            <a:t> </a:t>
          </a:r>
          <a:r>
            <a:rPr lang="en-CA" sz="1100" b="0" i="0" u="none" strike="noStrike">
              <a:solidFill>
                <a:schemeClr val="dk1"/>
              </a:solidFill>
              <a:effectLst/>
              <a:latin typeface="+mn-lt"/>
              <a:ea typeface="+mn-ea"/>
              <a:cs typeface="+mn-cs"/>
            </a:rPr>
            <a:t>36.9</a:t>
          </a:r>
          <a:r>
            <a:rPr lang="en-CA" sz="1200"/>
            <a:t> </a:t>
          </a:r>
          <a:r>
            <a:rPr lang="en-CA" sz="1100" b="0" i="0" u="none" strike="noStrike">
              <a:solidFill>
                <a:schemeClr val="dk1"/>
              </a:solidFill>
              <a:effectLst/>
              <a:latin typeface="+mn-lt"/>
              <a:ea typeface="+mn-ea"/>
              <a:cs typeface="+mn-cs"/>
            </a:rPr>
            <a:t>61610</a:t>
          </a:r>
          <a:r>
            <a:rPr lang="en-CA" sz="1200"/>
            <a:t> </a:t>
          </a:r>
          <a:r>
            <a:rPr lang="en-CA" sz="1100" b="0" i="0" u="none" strike="noStrike">
              <a:solidFill>
                <a:schemeClr val="dk1"/>
              </a:solidFill>
              <a:effectLst/>
              <a:latin typeface="+mn-lt"/>
              <a:ea typeface="+mn-ea"/>
              <a:cs typeface="+mn-cs"/>
            </a:rPr>
            <a:t>2</a:t>
          </a:r>
          <a:r>
            <a:rPr lang="en-CA" sz="1200"/>
            <a:t> </a:t>
          </a:r>
          <a:r>
            <a:rPr lang="en-CA" sz="1100" b="0" i="0" u="none" strike="noStrike">
              <a:solidFill>
                <a:schemeClr val="dk1"/>
              </a:solidFill>
              <a:effectLst/>
              <a:latin typeface="+mn-lt"/>
              <a:ea typeface="+mn-ea"/>
              <a:cs typeface="+mn-cs"/>
            </a:rPr>
            <a:t>2537A</a:t>
          </a:r>
          <a:r>
            <a:rPr lang="en-CA" sz="1200"/>
            <a:t> </a:t>
          </a:r>
          <a:r>
            <a:rPr lang="en-CA" sz="1100" b="0" i="0" u="none" strike="noStrike">
              <a:solidFill>
                <a:schemeClr val="dk1"/>
              </a:solidFill>
              <a:effectLst/>
              <a:latin typeface="+mn-lt"/>
              <a:ea typeface="+mn-ea"/>
              <a:cs typeface="+mn-cs"/>
            </a:rPr>
            <a:t>40</a:t>
          </a:r>
          <a:r>
            <a:rPr lang="en-CA" sz="1200"/>
            <a:t> </a:t>
          </a:r>
          <a:r>
            <a:rPr lang="en-CA" sz="1100" b="0" i="0" u="none" strike="noStrike">
              <a:solidFill>
                <a:schemeClr val="dk1"/>
              </a:solidFill>
              <a:effectLst/>
              <a:latin typeface="+mn-lt"/>
              <a:ea typeface="+mn-ea"/>
              <a:cs typeface="+mn-cs"/>
            </a:rPr>
            <a:t>40 ppm:2537A   2 ppm:61610</a:t>
          </a:r>
          <a:r>
            <a:rPr lang="en-CA" sz="1200"/>
            <a:t> </a:t>
          </a:r>
          <a:r>
            <a:rPr lang="en-CA" sz="1100" b="0" i="0" u="none" strike="noStrike">
              <a:solidFill>
                <a:schemeClr val="dk1"/>
              </a:solidFill>
              <a:effectLst/>
              <a:latin typeface="+mn-lt"/>
              <a:ea typeface="+mn-ea"/>
              <a:cs typeface="+mn-cs"/>
            </a:rPr>
            <a:t>34.3</a:t>
          </a:r>
          <a:r>
            <a:rPr lang="en-CA" sz="1200"/>
            <a:t> </a:t>
          </a:r>
          <a:r>
            <a:rPr lang="en-CA" sz="1100" b="0" i="0" u="none" strike="noStrike">
              <a:solidFill>
                <a:schemeClr val="dk1"/>
              </a:solidFill>
              <a:effectLst/>
              <a:latin typeface="+mn-lt"/>
              <a:ea typeface="+mn-ea"/>
              <a:cs typeface="+mn-cs"/>
            </a:rPr>
            <a:t>61610</a:t>
          </a:r>
          <a:r>
            <a:rPr lang="en-CA" sz="1200"/>
            <a:t> </a:t>
          </a:r>
          <a:r>
            <a:rPr lang="en-CA" sz="1100" b="0" i="0" u="none" strike="noStrike">
              <a:solidFill>
                <a:schemeClr val="dk1"/>
              </a:solidFill>
              <a:effectLst/>
              <a:latin typeface="+mn-lt"/>
              <a:ea typeface="+mn-ea"/>
              <a:cs typeface="+mn-cs"/>
            </a:rPr>
            <a:t>2</a:t>
          </a:r>
          <a:r>
            <a:rPr lang="en-CA" sz="1200"/>
            <a:t> </a:t>
          </a:r>
          <a:r>
            <a:rPr lang="en-CA" sz="1100" b="0" i="0" u="none" strike="noStrike">
              <a:solidFill>
                <a:schemeClr val="dk1"/>
              </a:solidFill>
              <a:effectLst/>
              <a:latin typeface="+mn-lt"/>
              <a:ea typeface="+mn-ea"/>
              <a:cs typeface="+mn-cs"/>
            </a:rPr>
            <a:t>2537A</a:t>
          </a:r>
          <a:r>
            <a:rPr lang="en-CA" sz="1200"/>
            <a:t> </a:t>
          </a:r>
          <a:r>
            <a:rPr lang="en-CA" sz="1100" b="0" i="0" u="none" strike="noStrike">
              <a:solidFill>
                <a:schemeClr val="dk1"/>
              </a:solidFill>
              <a:effectLst/>
              <a:latin typeface="+mn-lt"/>
              <a:ea typeface="+mn-ea"/>
              <a:cs typeface="+mn-cs"/>
            </a:rPr>
            <a:t>50</a:t>
          </a:r>
          <a:r>
            <a:rPr lang="en-CA" sz="1200"/>
            <a:t> </a:t>
          </a:r>
          <a:r>
            <a:rPr lang="en-CA" sz="1100" b="0" i="0" u="none" strike="noStrike">
              <a:solidFill>
                <a:schemeClr val="dk1"/>
              </a:solidFill>
              <a:effectLst/>
              <a:latin typeface="+mn-lt"/>
              <a:ea typeface="+mn-ea"/>
              <a:cs typeface="+mn-cs"/>
            </a:rPr>
            <a:t>50 ppm:2537A   2 ppm:61610</a:t>
          </a:r>
          <a:r>
            <a:rPr lang="en-CA" sz="1200"/>
            <a:t> </a:t>
          </a:r>
          <a:r>
            <a:rPr lang="en-CA" sz="1100" b="0" i="0" u="none" strike="noStrike">
              <a:solidFill>
                <a:schemeClr val="dk1"/>
              </a:solidFill>
              <a:effectLst/>
              <a:latin typeface="+mn-lt"/>
              <a:ea typeface="+mn-ea"/>
              <a:cs typeface="+mn-cs"/>
            </a:rPr>
            <a:t>41.2</a:t>
          </a:r>
          <a:r>
            <a:rPr lang="en-CA" sz="1200"/>
            <a:t> </a:t>
          </a:r>
          <a:endParaRPr lang="en-CA" sz="12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26670</xdr:colOff>
      <xdr:row>15</xdr:row>
      <xdr:rowOff>20001</xdr:rowOff>
    </xdr:from>
    <xdr:to>
      <xdr:col>12</xdr:col>
      <xdr:colOff>571499</xdr:colOff>
      <xdr:row>36</xdr:row>
      <xdr:rowOff>19050</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64770</xdr:colOff>
      <xdr:row>15</xdr:row>
      <xdr:rowOff>167640</xdr:rowOff>
    </xdr:from>
    <xdr:to>
      <xdr:col>12</xdr:col>
      <xdr:colOff>171450</xdr:colOff>
      <xdr:row>17</xdr:row>
      <xdr:rowOff>129540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6425565" y="3086100"/>
          <a:ext cx="31527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Exp 10 - 61610 profile w/ 2537A</a:t>
          </a:r>
        </a:p>
        <a:p>
          <a:endParaRPr lang="en-CA" sz="1200" b="1"/>
        </a:p>
      </xdr:txBody>
    </xdr:sp>
    <xdr:clientData/>
  </xdr:twoCellAnchor>
  <xdr:twoCellAnchor>
    <xdr:from>
      <xdr:col>2</xdr:col>
      <xdr:colOff>76201</xdr:colOff>
      <xdr:row>15</xdr:row>
      <xdr:rowOff>163830</xdr:rowOff>
    </xdr:from>
    <xdr:to>
      <xdr:col>5</xdr:col>
      <xdr:colOff>609600</xdr:colOff>
      <xdr:row>17</xdr:row>
      <xdr:rowOff>112395</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552576" y="3082290"/>
          <a:ext cx="2924174" cy="306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Exp</a:t>
          </a:r>
          <a:r>
            <a:rPr lang="en-CA" sz="1200" b="1" baseline="0"/>
            <a:t> 5 - 8181 profile w/ 2537A</a:t>
          </a:r>
          <a:endParaRPr lang="en-CA" sz="12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26670</xdr:colOff>
      <xdr:row>15</xdr:row>
      <xdr:rowOff>20001</xdr:rowOff>
    </xdr:from>
    <xdr:to>
      <xdr:col>12</xdr:col>
      <xdr:colOff>571499</xdr:colOff>
      <xdr:row>36</xdr:row>
      <xdr:rowOff>19050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64770</xdr:colOff>
      <xdr:row>15</xdr:row>
      <xdr:rowOff>167640</xdr:rowOff>
    </xdr:from>
    <xdr:to>
      <xdr:col>12</xdr:col>
      <xdr:colOff>171450</xdr:colOff>
      <xdr:row>17</xdr:row>
      <xdr:rowOff>129540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6425565" y="3086100"/>
          <a:ext cx="31527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Exp 1 - 7767 coag screen </a:t>
          </a:r>
        </a:p>
        <a:p>
          <a:endParaRPr lang="en-CA" sz="1200" b="1"/>
        </a:p>
      </xdr:txBody>
    </xdr:sp>
    <xdr:clientData/>
  </xdr:twoCellAnchor>
  <xdr:twoCellAnchor>
    <xdr:from>
      <xdr:col>2</xdr:col>
      <xdr:colOff>76201</xdr:colOff>
      <xdr:row>15</xdr:row>
      <xdr:rowOff>163830</xdr:rowOff>
    </xdr:from>
    <xdr:to>
      <xdr:col>5</xdr:col>
      <xdr:colOff>609600</xdr:colOff>
      <xdr:row>17</xdr:row>
      <xdr:rowOff>112395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1552576" y="3082290"/>
          <a:ext cx="2924174" cy="306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Exp</a:t>
          </a:r>
          <a:r>
            <a:rPr lang="en-CA" sz="1200" b="1" baseline="0"/>
            <a:t> 9 - 8181 coag screen </a:t>
          </a:r>
          <a:endParaRPr lang="en-CA" sz="12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26670</xdr:colOff>
      <xdr:row>15</xdr:row>
      <xdr:rowOff>20001</xdr:rowOff>
    </xdr:from>
    <xdr:to>
      <xdr:col>13</xdr:col>
      <xdr:colOff>0</xdr:colOff>
      <xdr:row>36</xdr:row>
      <xdr:rowOff>19050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64770</xdr:colOff>
      <xdr:row>15</xdr:row>
      <xdr:rowOff>167640</xdr:rowOff>
    </xdr:from>
    <xdr:to>
      <xdr:col>13</xdr:col>
      <xdr:colOff>0</xdr:colOff>
      <xdr:row>17</xdr:row>
      <xdr:rowOff>129540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6425565" y="3086100"/>
          <a:ext cx="31527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Exp 3 - Low 8181 w/ 2537A dosage profile </a:t>
          </a:r>
        </a:p>
        <a:p>
          <a:endParaRPr lang="en-CA" sz="1200" b="1"/>
        </a:p>
      </xdr:txBody>
    </xdr:sp>
    <xdr:clientData/>
  </xdr:twoCellAnchor>
  <xdr:twoCellAnchor>
    <xdr:from>
      <xdr:col>2</xdr:col>
      <xdr:colOff>76201</xdr:colOff>
      <xdr:row>15</xdr:row>
      <xdr:rowOff>163830</xdr:rowOff>
    </xdr:from>
    <xdr:to>
      <xdr:col>5</xdr:col>
      <xdr:colOff>609600</xdr:colOff>
      <xdr:row>17</xdr:row>
      <xdr:rowOff>112395</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1552576" y="3078480"/>
          <a:ext cx="2924174" cy="310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Exp</a:t>
          </a:r>
          <a:r>
            <a:rPr lang="en-CA" sz="1200" b="1" baseline="0"/>
            <a:t> 8 - High 8181 w/ 2537A dosage profile </a:t>
          </a:r>
          <a:endParaRPr lang="en-CA" sz="12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26670</xdr:colOff>
      <xdr:row>15</xdr:row>
      <xdr:rowOff>20001</xdr:rowOff>
    </xdr:from>
    <xdr:to>
      <xdr:col>12</xdr:col>
      <xdr:colOff>571499</xdr:colOff>
      <xdr:row>36</xdr:row>
      <xdr:rowOff>19050</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64770</xdr:colOff>
      <xdr:row>15</xdr:row>
      <xdr:rowOff>167640</xdr:rowOff>
    </xdr:from>
    <xdr:to>
      <xdr:col>12</xdr:col>
      <xdr:colOff>171450</xdr:colOff>
      <xdr:row>17</xdr:row>
      <xdr:rowOff>129540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427470" y="3082290"/>
          <a:ext cx="315468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Exp 7 - High 8181 dosage profile w/ min 2537A</a:t>
          </a:r>
        </a:p>
        <a:p>
          <a:endParaRPr lang="en-CA" sz="1200" b="1"/>
        </a:p>
      </xdr:txBody>
    </xdr:sp>
    <xdr:clientData/>
  </xdr:twoCellAnchor>
  <xdr:twoCellAnchor>
    <xdr:from>
      <xdr:col>2</xdr:col>
      <xdr:colOff>76201</xdr:colOff>
      <xdr:row>15</xdr:row>
      <xdr:rowOff>161925</xdr:rowOff>
    </xdr:from>
    <xdr:to>
      <xdr:col>5</xdr:col>
      <xdr:colOff>474346</xdr:colOff>
      <xdr:row>17</xdr:row>
      <xdr:rowOff>112395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1552576" y="3076575"/>
          <a:ext cx="27889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Exp</a:t>
          </a:r>
          <a:r>
            <a:rPr lang="en-CA" sz="1200" b="1" baseline="0"/>
            <a:t> 6 - Low vs high 8181 w/ low 2537A</a:t>
          </a:r>
          <a:endParaRPr lang="en-CA" sz="12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26670</xdr:colOff>
      <xdr:row>15</xdr:row>
      <xdr:rowOff>20001</xdr:rowOff>
    </xdr:from>
    <xdr:to>
      <xdr:col>12</xdr:col>
      <xdr:colOff>571499</xdr:colOff>
      <xdr:row>36</xdr:row>
      <xdr:rowOff>19050</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497205</xdr:colOff>
      <xdr:row>15</xdr:row>
      <xdr:rowOff>167640</xdr:rowOff>
    </xdr:from>
    <xdr:to>
      <xdr:col>12</xdr:col>
      <xdr:colOff>19050</xdr:colOff>
      <xdr:row>17</xdr:row>
      <xdr:rowOff>123825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859905" y="3082290"/>
          <a:ext cx="2569845" cy="318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Exp 5 - 8181 dosage profile w/ 2537A</a:t>
          </a:r>
        </a:p>
        <a:p>
          <a:endParaRPr lang="en-CA" sz="1200" b="1"/>
        </a:p>
      </xdr:txBody>
    </xdr:sp>
    <xdr:clientData/>
  </xdr:twoCellAnchor>
  <xdr:twoCellAnchor>
    <xdr:from>
      <xdr:col>2</xdr:col>
      <xdr:colOff>302895</xdr:colOff>
      <xdr:row>15</xdr:row>
      <xdr:rowOff>160020</xdr:rowOff>
    </xdr:from>
    <xdr:to>
      <xdr:col>5</xdr:col>
      <xdr:colOff>478155</xdr:colOff>
      <xdr:row>17</xdr:row>
      <xdr:rowOff>112395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1779270" y="3074670"/>
          <a:ext cx="256603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Exp 4 - 8181 dosage profile w/ 2537A</a:t>
          </a:r>
        </a:p>
        <a:p>
          <a:endParaRPr lang="en-CA" sz="12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26671</xdr:colOff>
      <xdr:row>8</xdr:row>
      <xdr:rowOff>20001</xdr:rowOff>
    </xdr:from>
    <xdr:to>
      <xdr:col>9</xdr:col>
      <xdr:colOff>22861</xdr:colOff>
      <xdr:row>30</xdr:row>
      <xdr:rowOff>0</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386714</xdr:colOff>
      <xdr:row>9</xdr:row>
      <xdr:rowOff>51435</xdr:rowOff>
    </xdr:from>
    <xdr:to>
      <xdr:col>5</xdr:col>
      <xdr:colOff>1514475</xdr:colOff>
      <xdr:row>10</xdr:row>
      <xdr:rowOff>177165</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2642234" y="1895475"/>
          <a:ext cx="2743201" cy="3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Exp 3 - 8181 w/ 2537A dosage profile</a:t>
          </a:r>
        </a:p>
        <a:p>
          <a:endParaRPr lang="en-CA" sz="12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26670</xdr:colOff>
      <xdr:row>15</xdr:row>
      <xdr:rowOff>20001</xdr:rowOff>
    </xdr:from>
    <xdr:to>
      <xdr:col>12</xdr:col>
      <xdr:colOff>571499</xdr:colOff>
      <xdr:row>36</xdr:row>
      <xdr:rowOff>19050</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497205</xdr:colOff>
      <xdr:row>16</xdr:row>
      <xdr:rowOff>57150</xdr:rowOff>
    </xdr:from>
    <xdr:to>
      <xdr:col>10</xdr:col>
      <xdr:colOff>459105</xdr:colOff>
      <xdr:row>18</xdr:row>
      <xdr:rowOff>5715</xdr:rowOff>
    </xdr:to>
    <xdr:sp macro="" textlink="">
      <xdr:nvSpPr>
        <xdr:cNvPr id="4" name="TextBox 3">
          <a:extLst>
            <a:ext uri="{FF2B5EF4-FFF2-40B4-BE49-F238E27FC236}">
              <a16:creationId xmlns:a16="http://schemas.microsoft.com/office/drawing/2014/main" id="{00000000-0008-0000-0D00-000004000000}"/>
            </a:ext>
          </a:extLst>
        </xdr:cNvPr>
        <xdr:cNvSpPr txBox="1"/>
      </xdr:nvSpPr>
      <xdr:spPr>
        <a:xfrm>
          <a:off x="6859905" y="3152775"/>
          <a:ext cx="1790700" cy="310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Exp 2 - Floc</a:t>
          </a:r>
          <a:r>
            <a:rPr lang="en-CA" sz="1200" b="1" baseline="0"/>
            <a:t> Screen</a:t>
          </a:r>
          <a:endParaRPr lang="en-CA" sz="1200" b="1"/>
        </a:p>
        <a:p>
          <a:endParaRPr lang="en-CA" sz="1200" b="1"/>
        </a:p>
      </xdr:txBody>
    </xdr:sp>
    <xdr:clientData/>
  </xdr:twoCellAnchor>
  <xdr:twoCellAnchor>
    <xdr:from>
      <xdr:col>2</xdr:col>
      <xdr:colOff>325755</xdr:colOff>
      <xdr:row>16</xdr:row>
      <xdr:rowOff>59055</xdr:rowOff>
    </xdr:from>
    <xdr:to>
      <xdr:col>4</xdr:col>
      <xdr:colOff>401955</xdr:colOff>
      <xdr:row>18</xdr:row>
      <xdr:rowOff>1905</xdr:rowOff>
    </xdr:to>
    <xdr:sp macro="" textlink="">
      <xdr:nvSpPr>
        <xdr:cNvPr id="5" name="TextBox 4">
          <a:extLst>
            <a:ext uri="{FF2B5EF4-FFF2-40B4-BE49-F238E27FC236}">
              <a16:creationId xmlns:a16="http://schemas.microsoft.com/office/drawing/2014/main" id="{00000000-0008-0000-0D00-000005000000}"/>
            </a:ext>
          </a:extLst>
        </xdr:cNvPr>
        <xdr:cNvSpPr txBox="1"/>
      </xdr:nvSpPr>
      <xdr:spPr>
        <a:xfrm>
          <a:off x="1802130" y="3154680"/>
          <a:ext cx="1790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Exp 1 - Coag</a:t>
          </a:r>
          <a:r>
            <a:rPr lang="en-CA" sz="1200" b="1" baseline="0"/>
            <a:t> Screen</a:t>
          </a:r>
          <a:endParaRPr lang="en-CA" sz="1200" b="1"/>
        </a:p>
        <a:p>
          <a:endParaRPr lang="en-CA" sz="1200" b="1"/>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0E4CFC4-FB8F-4E3C-B6C6-8B44D6714E17}" name="Table2426756784121314239104591112131415" displayName="Table2426756784121314239104591112131415" ref="B1:G14" totalsRowShown="0" headerRowDxfId="63" dataDxfId="62">
  <autoFilter ref="B1:G14" xr:uid="{088B09BC-8211-4898-9168-F7BBCFFB11EA}"/>
  <tableColumns count="6">
    <tableColumn id="13" xr3:uid="{9EF5CF95-7AE2-4756-A4FA-CAAAFE9753CD}" name="Flocculant Used" dataDxfId="61"/>
    <tableColumn id="5" xr3:uid="{71C91FC2-5814-4E74-8FA4-27A0A0C67E53}" name="Floc ppm" dataDxfId="60"/>
    <tableColumn id="6" xr3:uid="{AB88EA97-69E0-4615-BCA2-6BF0C34683CA}" name="Coagulant Used" dataDxfId="59"/>
    <tableColumn id="12" xr3:uid="{67DA81FC-5A39-4605-80F1-C685E23002EA}" name="Coag ppm" dataDxfId="58"/>
    <tableColumn id="7" xr3:uid="{F3193512-D5A2-4781-9E4C-D827770F27E3}" name="Chemicals" dataDxfId="57"/>
    <tableColumn id="10" xr3:uid="{1CE64DD3-7EAF-451C-9F18-225C7060DB9C}" name="NTU" dataDxfId="56"/>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019D65C-366D-4C0B-AB97-F4C34D3B7DD5}" name="Table24267567841213142391045911121314" displayName="Table24267567841213142391045911121314" ref="B1:G14" totalsRowShown="0" headerRowDxfId="55" dataDxfId="54">
  <autoFilter ref="B1:G14" xr:uid="{088B09BC-8211-4898-9168-F7BBCFFB11EA}"/>
  <tableColumns count="6">
    <tableColumn id="13" xr3:uid="{A0374A6C-B05A-4E95-93C0-FE4ADF43EB7D}" name="Flocculant Used" dataDxfId="53"/>
    <tableColumn id="5" xr3:uid="{1ED469F7-074C-445D-A1EC-EFBE610B991E}" name="Floc ppm" dataDxfId="52"/>
    <tableColumn id="6" xr3:uid="{74E26B30-513A-462E-91CA-832142ABA2A2}" name="Coagulant Used" dataDxfId="51"/>
    <tableColumn id="12" xr3:uid="{F6BF4B37-B8BF-45EC-9C33-3537717AD185}" name="Coag ppm" dataDxfId="50"/>
    <tableColumn id="7" xr3:uid="{D5582451-1A63-4184-BCE1-1D4DF4A6EA70}" name="Chemicals" dataDxfId="49"/>
    <tableColumn id="10" xr3:uid="{9FCC1E9A-25ED-4BE8-AFFF-B460A3C50BE6}" name="NTU" dataDxfId="48"/>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B10E0D7-F220-47B9-8924-4A33A46C5C5B}" name="Table242675678412131423910459111213" displayName="Table242675678412131423910459111213" ref="B1:G14" totalsRowShown="0" headerRowDxfId="47" dataDxfId="46">
  <autoFilter ref="B1:G14" xr:uid="{088B09BC-8211-4898-9168-F7BBCFFB11EA}"/>
  <tableColumns count="6">
    <tableColumn id="13" xr3:uid="{8B854640-FF78-4B24-8CE2-BF064171462F}" name="Flocculant Used" dataDxfId="45"/>
    <tableColumn id="5" xr3:uid="{FBDD723E-6A57-4AB3-A35F-105B9C0E6B3E}" name="Floc ppm" dataDxfId="44"/>
    <tableColumn id="6" xr3:uid="{A93B9F2F-4B8A-4878-AC87-F02B3242A96F}" name="Coagulant Used" dataDxfId="43"/>
    <tableColumn id="12" xr3:uid="{DFB21C59-656D-4C64-B319-AA9A76D84257}" name="Coag ppm" dataDxfId="42"/>
    <tableColumn id="7" xr3:uid="{C56EDAE7-6720-4BA6-BB30-EF666DE3FABD}" name="Chemicals" dataDxfId="41"/>
    <tableColumn id="10" xr3:uid="{F61F88D3-FDF9-4A71-8338-2D991A122062}" name="NTU" dataDxfId="4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5D0A06A-0D7D-4DB5-910F-F64B5A01E857}" name="Table2426756784121314239104591112" displayName="Table2426756784121314239104591112" ref="B1:G14" totalsRowShown="0" headerRowDxfId="39" dataDxfId="38">
  <autoFilter ref="B1:G14" xr:uid="{088B09BC-8211-4898-9168-F7BBCFFB11EA}"/>
  <tableColumns count="6">
    <tableColumn id="13" xr3:uid="{349FB09A-D8DC-44D5-9086-BE9884B1D512}" name="Flocculant Used" dataDxfId="37"/>
    <tableColumn id="5" xr3:uid="{A2065A03-4CDE-4462-B0A7-702116FCDC23}" name="Floc ppm" dataDxfId="36"/>
    <tableColumn id="6" xr3:uid="{5BAE8EA9-5265-413E-97D2-4C6A4B3473F5}" name="Coagulant Used" dataDxfId="35"/>
    <tableColumn id="12" xr3:uid="{55F3A74C-420A-4656-9672-E652689C7E99}" name="Coag ppm" dataDxfId="34"/>
    <tableColumn id="7" xr3:uid="{5645EA7A-1749-4C45-9F36-DFD220926D2E}" name="Chemicals" dataDxfId="33"/>
    <tableColumn id="10" xr3:uid="{E145FA65-6AAD-46B7-ADE6-B01352F96D45}" name="NTU" dataDxfId="3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D1F31FC-34D2-464C-A2A9-647BCD00DCD6}" name="Table24267567841213142391045911" displayName="Table24267567841213142391045911" ref="B1:G14" totalsRowShown="0" headerRowDxfId="31" dataDxfId="30">
  <autoFilter ref="B1:G14" xr:uid="{088B09BC-8211-4898-9168-F7BBCFFB11EA}"/>
  <tableColumns count="6">
    <tableColumn id="13" xr3:uid="{EFFD4859-C1A4-40F5-B112-1892E969576A}" name="Flocculant Used" dataDxfId="29"/>
    <tableColumn id="5" xr3:uid="{6E2F7214-1CAA-42E7-961B-E68FF52E4FC3}" name="Floc ppm" dataDxfId="28"/>
    <tableColumn id="6" xr3:uid="{B84F5E52-34FD-40E3-82E4-99332B8EEA50}" name="Coagulant Used" dataDxfId="27"/>
    <tableColumn id="12" xr3:uid="{5D048087-9306-45E7-8A3C-7EF16E662187}" name="Coag ppm" dataDxfId="26"/>
    <tableColumn id="7" xr3:uid="{F742E50F-B3BD-4668-9E65-A563F04241F8}" name="Chemicals" dataDxfId="25"/>
    <tableColumn id="10" xr3:uid="{D97BF833-DD08-4D38-96B8-85F4FD9F4F17}" name="NTU" dataDxfId="24"/>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EE6B833-E095-4B04-BBB0-15A9DF29C38E}" name="Table242675678412131423910459" displayName="Table242675678412131423910459" ref="B1:G14" totalsRowShown="0" headerRowDxfId="23" dataDxfId="22">
  <autoFilter ref="B1:G14" xr:uid="{088B09BC-8211-4898-9168-F7BBCFFB11EA}"/>
  <tableColumns count="6">
    <tableColumn id="13" xr3:uid="{4A60091D-3B30-4E77-A976-2DF31E870246}" name="Flocculant Used" dataDxfId="21"/>
    <tableColumn id="5" xr3:uid="{0D9BAA2A-FDF8-4AAC-9BD9-615614BF47FB}" name="Floc ppm" dataDxfId="20"/>
    <tableColumn id="6" xr3:uid="{D30A385A-F486-41DA-ADD8-233190099ED0}" name="Coagulant Used" dataDxfId="19"/>
    <tableColumn id="12" xr3:uid="{852BECA2-3B70-41B3-B43B-8BB6F6C60D19}" name="Coag ppm" dataDxfId="18"/>
    <tableColumn id="7" xr3:uid="{A088F76D-639B-4DA3-9F6D-31A4E722F849}" name="Chemicals" dataDxfId="17"/>
    <tableColumn id="10" xr3:uid="{7C30F6CD-CB9E-4E7E-A0D1-C28B825C2A45}" name="NTU" dataDxfId="16"/>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44EEDA7-896E-4CE2-9C64-D467FDCA0A69}" name="Table24267567841213142391045" displayName="Table24267567841213142391045" ref="B1:G7" totalsRowShown="0" headerRowDxfId="15" dataDxfId="14">
  <autoFilter ref="B1:G7" xr:uid="{088B09BC-8211-4898-9168-F7BBCFFB11EA}"/>
  <tableColumns count="6">
    <tableColumn id="13" xr3:uid="{96649679-ACC7-4650-BB8F-09541386422F}" name="Flocculant Used" dataDxfId="13"/>
    <tableColumn id="5" xr3:uid="{C764B3E0-D51C-4E3D-8813-9CE8C205044A}" name="Floc ppm" dataDxfId="12"/>
    <tableColumn id="6" xr3:uid="{B695F901-94F6-439F-9CFB-885029D1322D}" name="Coagulant Used" dataDxfId="11"/>
    <tableColumn id="12" xr3:uid="{FAB6DD58-BC34-43D6-ACC1-BB0DBEC0DE52}" name="Coag ppm" dataDxfId="10"/>
    <tableColumn id="7" xr3:uid="{F931908F-B53C-4F08-8BD2-CB667CEAB08C}" name="Chemicals" dataDxfId="9"/>
    <tableColumn id="10" xr3:uid="{62722C8D-2C1A-4D69-AC62-2B1CE362688E}" name="NTU" dataDxfId="8"/>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6F2A8ED-1CF4-458C-8894-039633191B8C}" name="Table2426756784121314239104" displayName="Table2426756784121314239104" ref="B1:G14" totalsRowShown="0" headerRowDxfId="7" dataDxfId="6">
  <autoFilter ref="B1:G14" xr:uid="{088B09BC-8211-4898-9168-F7BBCFFB11EA}"/>
  <tableColumns count="6">
    <tableColumn id="13" xr3:uid="{0E88704B-5ABB-4E00-B365-5E40B6DBC823}" name="Flocculant Used" dataDxfId="5"/>
    <tableColumn id="5" xr3:uid="{A635EB55-80C4-46F4-8D73-211FDCEF09DD}" name="Floc ppm" dataDxfId="4"/>
    <tableColumn id="6" xr3:uid="{1110867C-ABAE-4B01-89D8-95A6D7732920}" name="Coagulant Used" dataDxfId="3"/>
    <tableColumn id="12" xr3:uid="{64E1430D-D0D1-4236-9221-6B324019D188}" name="Coag ppm" dataDxfId="2"/>
    <tableColumn id="7" xr3:uid="{CFF6293D-C7C6-47F8-A4D1-E23BB9058449}" name="Chemicals" dataDxfId="1"/>
    <tableColumn id="10" xr3:uid="{FC8973CE-FA49-431C-B230-2203EBCAD1CB}" name="NTU"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BBAD9-1694-4A28-8D63-E05629EA3E1B}">
  <dimension ref="A1:G38"/>
  <sheetViews>
    <sheetView workbookViewId="0">
      <selection activeCell="B3" sqref="B3"/>
    </sheetView>
  </sheetViews>
  <sheetFormatPr defaultRowHeight="14.4" x14ac:dyDescent="0.3"/>
  <cols>
    <col min="1" max="1" width="21.6640625" bestFit="1" customWidth="1"/>
    <col min="2" max="2" width="9.44140625" bestFit="1" customWidth="1"/>
    <col min="3" max="3" width="11.44140625" bestFit="1" customWidth="1"/>
    <col min="4" max="4" width="14.109375" bestFit="1" customWidth="1"/>
    <col min="5" max="5" width="21.6640625" bestFit="1" customWidth="1"/>
    <col min="7" max="7" width="16.109375" bestFit="1" customWidth="1"/>
  </cols>
  <sheetData>
    <row r="1" spans="1:7" x14ac:dyDescent="0.3">
      <c r="A1" s="3" t="s">
        <v>15</v>
      </c>
      <c r="B1" s="4" t="s">
        <v>16</v>
      </c>
      <c r="C1" s="4"/>
      <c r="D1" s="4" t="s">
        <v>17</v>
      </c>
      <c r="E1" s="4" t="s">
        <v>18</v>
      </c>
      <c r="F1" s="4" t="s">
        <v>19</v>
      </c>
      <c r="G1" s="4" t="s">
        <v>20</v>
      </c>
    </row>
    <row r="2" spans="1:7" x14ac:dyDescent="0.3">
      <c r="A2" s="4" t="s">
        <v>21</v>
      </c>
      <c r="B2" s="4"/>
      <c r="C2" s="4" t="s">
        <v>22</v>
      </c>
      <c r="D2" s="4">
        <f>SUM(B3:B8)</f>
        <v>927</v>
      </c>
      <c r="E2" s="4"/>
      <c r="F2" s="4"/>
      <c r="G2" s="4"/>
    </row>
    <row r="3" spans="1:7" x14ac:dyDescent="0.3">
      <c r="A3" s="4" t="s">
        <v>23</v>
      </c>
      <c r="B3" s="4">
        <v>820</v>
      </c>
      <c r="C3" s="4"/>
      <c r="D3" s="5">
        <f>+(B3/D$2)*100</f>
        <v>88.457389428263212</v>
      </c>
      <c r="E3" s="6">
        <f>+(D3*10)</f>
        <v>884.57389428263218</v>
      </c>
      <c r="F3" s="6">
        <f>+(E3*7)</f>
        <v>6192.0172599784255</v>
      </c>
      <c r="G3" s="7">
        <f>+(D3*10*(700/1000))</f>
        <v>619.20172599784246</v>
      </c>
    </row>
    <row r="4" spans="1:7" x14ac:dyDescent="0.3">
      <c r="A4" s="4" t="s">
        <v>24</v>
      </c>
      <c r="B4" s="4">
        <v>75</v>
      </c>
      <c r="C4" s="4"/>
      <c r="D4" s="5">
        <f>+(B4/D$2)*100</f>
        <v>8.090614886731391</v>
      </c>
      <c r="E4" s="6">
        <f>+(D4*10)</f>
        <v>80.906148867313902</v>
      </c>
      <c r="F4" s="6">
        <f>+(E4*7)</f>
        <v>566.34304207119726</v>
      </c>
      <c r="G4" s="6">
        <f>+(D4*10*(700/1000))</f>
        <v>56.634304207119726</v>
      </c>
    </row>
    <row r="5" spans="1:7" x14ac:dyDescent="0.3">
      <c r="A5" s="4" t="s">
        <v>25</v>
      </c>
      <c r="B5" s="4">
        <v>0</v>
      </c>
      <c r="C5" s="4"/>
      <c r="D5" s="5">
        <f>+(B5/D$2)*100</f>
        <v>0</v>
      </c>
      <c r="E5" s="6">
        <f t="shared" ref="E5:E8" si="0">+(D5*10)</f>
        <v>0</v>
      </c>
      <c r="F5" s="6">
        <f>+(E5*7)</f>
        <v>0</v>
      </c>
      <c r="G5" s="6">
        <f>+(D5*10*(700/1000))</f>
        <v>0</v>
      </c>
    </row>
    <row r="6" spans="1:7" x14ac:dyDescent="0.3">
      <c r="A6" s="4" t="s">
        <v>26</v>
      </c>
      <c r="B6" s="4">
        <v>0</v>
      </c>
      <c r="C6" s="4"/>
      <c r="D6" s="5">
        <f t="shared" ref="D6:D8" si="1">+(B6/D$2)*100</f>
        <v>0</v>
      </c>
      <c r="E6" s="6">
        <f t="shared" si="0"/>
        <v>0</v>
      </c>
      <c r="F6" s="6">
        <f t="shared" ref="F6:F9" si="2">+(E6*7)</f>
        <v>0</v>
      </c>
      <c r="G6" s="7">
        <f t="shared" ref="G6:G8" si="3">+(D6*10*(700/1000))</f>
        <v>0</v>
      </c>
    </row>
    <row r="7" spans="1:7" x14ac:dyDescent="0.3">
      <c r="A7" s="4" t="s">
        <v>27</v>
      </c>
      <c r="B7" s="4">
        <v>16</v>
      </c>
      <c r="C7" s="4"/>
      <c r="D7" s="5">
        <f t="shared" si="1"/>
        <v>1.7259978425026967</v>
      </c>
      <c r="E7" s="6">
        <f t="shared" si="0"/>
        <v>17.259978425026969</v>
      </c>
      <c r="F7" s="6">
        <f t="shared" si="2"/>
        <v>120.81984897518878</v>
      </c>
      <c r="G7" s="6">
        <f t="shared" si="3"/>
        <v>12.081984897518877</v>
      </c>
    </row>
    <row r="8" spans="1:7" x14ac:dyDescent="0.3">
      <c r="A8" s="4" t="s">
        <v>28</v>
      </c>
      <c r="B8" s="4">
        <v>16</v>
      </c>
      <c r="C8" s="4"/>
      <c r="D8" s="5">
        <f t="shared" si="1"/>
        <v>1.7259978425026967</v>
      </c>
      <c r="E8" s="6">
        <f t="shared" si="0"/>
        <v>17.259978425026969</v>
      </c>
      <c r="F8" s="6">
        <f t="shared" si="2"/>
        <v>120.81984897518878</v>
      </c>
      <c r="G8" s="7">
        <f t="shared" si="3"/>
        <v>12.081984897518877</v>
      </c>
    </row>
    <row r="9" spans="1:7" x14ac:dyDescent="0.3">
      <c r="A9" s="8"/>
      <c r="B9" s="8">
        <f>SUM(B3:B8)</f>
        <v>927</v>
      </c>
      <c r="C9" s="8"/>
      <c r="D9" s="13">
        <f>SUM(D3:D8)</f>
        <v>99.999999999999986</v>
      </c>
      <c r="E9" s="38">
        <f>SUM(E3:E8)</f>
        <v>1000</v>
      </c>
      <c r="F9" s="8">
        <f t="shared" si="2"/>
        <v>7000</v>
      </c>
      <c r="G9" s="39">
        <f>SUM(G3:G8)</f>
        <v>699.99999999999989</v>
      </c>
    </row>
    <row r="10" spans="1:7" x14ac:dyDescent="0.3">
      <c r="A10" s="8"/>
      <c r="B10" s="8"/>
      <c r="C10" s="8"/>
      <c r="D10" s="8"/>
      <c r="E10" s="8"/>
      <c r="F10" s="8"/>
      <c r="G10" s="8"/>
    </row>
    <row r="11" spans="1:7" x14ac:dyDescent="0.3">
      <c r="A11" s="8"/>
      <c r="B11" s="8"/>
      <c r="C11" s="8"/>
      <c r="D11" s="8"/>
      <c r="E11" s="8"/>
      <c r="F11" s="8"/>
      <c r="G11" s="8"/>
    </row>
    <row r="12" spans="1:7" x14ac:dyDescent="0.3">
      <c r="A12" s="8"/>
      <c r="B12" s="8"/>
      <c r="C12" s="8"/>
      <c r="D12" s="8"/>
      <c r="E12" s="8"/>
      <c r="F12" s="8"/>
      <c r="G12" s="8"/>
    </row>
    <row r="13" spans="1:7" x14ac:dyDescent="0.3">
      <c r="A13" s="8"/>
      <c r="B13" s="8"/>
      <c r="C13" s="8"/>
      <c r="D13" s="8"/>
      <c r="E13" s="8"/>
      <c r="F13" s="8"/>
      <c r="G13" s="8"/>
    </row>
    <row r="14" spans="1:7" x14ac:dyDescent="0.3">
      <c r="A14" s="9"/>
      <c r="B14" s="10">
        <v>0.01</v>
      </c>
      <c r="C14" s="11">
        <v>1E-3</v>
      </c>
      <c r="D14" s="8"/>
      <c r="E14" s="8"/>
      <c r="F14" s="8"/>
      <c r="G14" s="8"/>
    </row>
    <row r="15" spans="1:7" x14ac:dyDescent="0.3">
      <c r="A15" s="9" t="s">
        <v>29</v>
      </c>
      <c r="B15" s="12">
        <v>10000</v>
      </c>
      <c r="C15" s="5">
        <v>1000</v>
      </c>
      <c r="D15" s="13"/>
      <c r="E15" s="8"/>
      <c r="F15" s="8"/>
      <c r="G15" s="8"/>
    </row>
    <row r="16" spans="1:7" x14ac:dyDescent="0.3">
      <c r="A16" s="9" t="s">
        <v>30</v>
      </c>
      <c r="B16" s="5">
        <f>+(B15/1000)</f>
        <v>10</v>
      </c>
      <c r="C16" s="5">
        <f>+(C15/1000)</f>
        <v>1</v>
      </c>
      <c r="D16" s="13"/>
      <c r="E16" s="8"/>
      <c r="F16" s="8"/>
      <c r="G16" s="8"/>
    </row>
    <row r="17" spans="1:7" x14ac:dyDescent="0.3">
      <c r="A17" s="9" t="s">
        <v>31</v>
      </c>
      <c r="B17" s="5">
        <f>+(B15/700)</f>
        <v>14.285714285714286</v>
      </c>
      <c r="C17" s="5">
        <f>+(C15/700)</f>
        <v>1.4285714285714286</v>
      </c>
      <c r="D17" s="13"/>
      <c r="E17" s="8"/>
      <c r="F17" s="8"/>
      <c r="G17" s="8"/>
    </row>
    <row r="18" spans="1:7" x14ac:dyDescent="0.3">
      <c r="A18" s="9"/>
      <c r="B18" s="4"/>
      <c r="C18" s="5"/>
      <c r="D18" s="13"/>
      <c r="E18" s="8"/>
      <c r="F18" s="8"/>
      <c r="G18" s="8"/>
    </row>
    <row r="19" spans="1:7" x14ac:dyDescent="0.3">
      <c r="A19" s="9" t="s">
        <v>32</v>
      </c>
      <c r="B19" s="4">
        <v>80</v>
      </c>
      <c r="C19" s="7">
        <v>8</v>
      </c>
      <c r="D19" s="13"/>
      <c r="E19" s="8"/>
      <c r="F19" s="8"/>
      <c r="G19" s="8"/>
    </row>
    <row r="20" spans="1:7" x14ac:dyDescent="0.3">
      <c r="A20" s="9" t="s">
        <v>33</v>
      </c>
      <c r="B20" s="4">
        <f>+(B19/B16)</f>
        <v>8</v>
      </c>
      <c r="C20" s="7">
        <f>+(C19/C16)</f>
        <v>8</v>
      </c>
      <c r="D20" s="13"/>
      <c r="E20" s="8"/>
      <c r="F20" s="8"/>
      <c r="G20" s="8"/>
    </row>
    <row r="21" spans="1:7" x14ac:dyDescent="0.3">
      <c r="A21" s="9" t="s">
        <v>34</v>
      </c>
      <c r="B21" s="4">
        <f>+(B19/B17)</f>
        <v>5.6</v>
      </c>
      <c r="C21" s="6">
        <f>+(C19/C17)</f>
        <v>5.6</v>
      </c>
      <c r="D21" s="8"/>
      <c r="E21" s="8"/>
      <c r="F21" s="8"/>
      <c r="G21" s="8"/>
    </row>
    <row r="22" spans="1:7" x14ac:dyDescent="0.3">
      <c r="A22" s="8"/>
      <c r="B22" s="8"/>
      <c r="C22" s="8"/>
      <c r="D22" s="8"/>
      <c r="E22" s="8"/>
      <c r="F22" s="8"/>
      <c r="G22" s="8"/>
    </row>
    <row r="23" spans="1:7" x14ac:dyDescent="0.3">
      <c r="A23" s="9" t="s">
        <v>32</v>
      </c>
      <c r="B23" s="9" t="s">
        <v>33</v>
      </c>
      <c r="C23" s="9" t="s">
        <v>34</v>
      </c>
      <c r="D23" s="8"/>
      <c r="E23" s="9" t="s">
        <v>32</v>
      </c>
      <c r="F23" s="9" t="s">
        <v>33</v>
      </c>
      <c r="G23" s="9" t="s">
        <v>34</v>
      </c>
    </row>
    <row r="24" spans="1:7" x14ac:dyDescent="0.3">
      <c r="A24" s="4">
        <v>10</v>
      </c>
      <c r="B24" s="4">
        <f>+(A24/10)</f>
        <v>1</v>
      </c>
      <c r="C24" s="5">
        <f>+(A24/14.29)</f>
        <v>0.69979006298110569</v>
      </c>
      <c r="D24" s="8"/>
      <c r="E24" s="4">
        <v>1</v>
      </c>
      <c r="F24" s="4">
        <f>+(E24/1)</f>
        <v>1</v>
      </c>
      <c r="G24" s="5">
        <f>+(E24/1.429)</f>
        <v>0.69979006298110569</v>
      </c>
    </row>
    <row r="25" spans="1:7" x14ac:dyDescent="0.3">
      <c r="A25" s="7">
        <v>20</v>
      </c>
      <c r="B25" s="4">
        <f t="shared" ref="B25:B38" si="4">+(A25/10)</f>
        <v>2</v>
      </c>
      <c r="C25" s="5">
        <f t="shared" ref="C25:C35" si="5">+(A25/14.29)</f>
        <v>1.3995801259622114</v>
      </c>
      <c r="D25" s="8"/>
      <c r="E25" s="7">
        <v>2</v>
      </c>
      <c r="F25" s="4">
        <f t="shared" ref="F25:F35" si="6">+(E25/1)</f>
        <v>2</v>
      </c>
      <c r="G25" s="5">
        <f t="shared" ref="G25:G35" si="7">+(E25/1.429)</f>
        <v>1.3995801259622114</v>
      </c>
    </row>
    <row r="26" spans="1:7" x14ac:dyDescent="0.3">
      <c r="A26" s="4">
        <v>30</v>
      </c>
      <c r="B26" s="4">
        <f t="shared" si="4"/>
        <v>3</v>
      </c>
      <c r="C26" s="5">
        <f t="shared" si="5"/>
        <v>2.099370188943317</v>
      </c>
      <c r="D26" s="8"/>
      <c r="E26" s="4">
        <v>3</v>
      </c>
      <c r="F26" s="4">
        <f t="shared" si="6"/>
        <v>3</v>
      </c>
      <c r="G26" s="5">
        <f t="shared" si="7"/>
        <v>2.099370188943317</v>
      </c>
    </row>
    <row r="27" spans="1:7" x14ac:dyDescent="0.3">
      <c r="A27" s="4">
        <v>40</v>
      </c>
      <c r="B27" s="4">
        <f t="shared" si="4"/>
        <v>4</v>
      </c>
      <c r="C27" s="5">
        <f t="shared" si="5"/>
        <v>2.7991602519244227</v>
      </c>
      <c r="D27" s="8"/>
      <c r="E27" s="4">
        <v>4</v>
      </c>
      <c r="F27" s="4">
        <f t="shared" si="6"/>
        <v>4</v>
      </c>
      <c r="G27" s="5">
        <f t="shared" si="7"/>
        <v>2.7991602519244227</v>
      </c>
    </row>
    <row r="28" spans="1:7" x14ac:dyDescent="0.3">
      <c r="A28" s="4">
        <v>50</v>
      </c>
      <c r="B28" s="4">
        <f t="shared" si="4"/>
        <v>5</v>
      </c>
      <c r="C28" s="5">
        <f t="shared" si="5"/>
        <v>3.4989503149055285</v>
      </c>
      <c r="D28" s="8"/>
      <c r="E28" s="4">
        <v>5</v>
      </c>
      <c r="F28" s="4">
        <f t="shared" si="6"/>
        <v>5</v>
      </c>
      <c r="G28" s="5">
        <f t="shared" si="7"/>
        <v>3.4989503149055281</v>
      </c>
    </row>
    <row r="29" spans="1:7" x14ac:dyDescent="0.3">
      <c r="A29" s="4">
        <v>60</v>
      </c>
      <c r="B29" s="4">
        <f t="shared" si="4"/>
        <v>6</v>
      </c>
      <c r="C29" s="5">
        <f t="shared" si="5"/>
        <v>4.1987403778866339</v>
      </c>
      <c r="D29" s="8"/>
      <c r="E29" s="4">
        <v>6</v>
      </c>
      <c r="F29" s="4">
        <f t="shared" si="6"/>
        <v>6</v>
      </c>
      <c r="G29" s="5">
        <f t="shared" si="7"/>
        <v>4.1987403778866339</v>
      </c>
    </row>
    <row r="30" spans="1:7" x14ac:dyDescent="0.3">
      <c r="A30" s="4">
        <v>70</v>
      </c>
      <c r="B30" s="4">
        <f t="shared" si="4"/>
        <v>7</v>
      </c>
      <c r="C30" s="5">
        <f t="shared" si="5"/>
        <v>4.8985304408677397</v>
      </c>
      <c r="D30" s="8"/>
      <c r="E30" s="4">
        <v>7</v>
      </c>
      <c r="F30" s="4">
        <f t="shared" si="6"/>
        <v>7</v>
      </c>
      <c r="G30" s="5">
        <f t="shared" si="7"/>
        <v>4.8985304408677397</v>
      </c>
    </row>
    <row r="31" spans="1:7" x14ac:dyDescent="0.3">
      <c r="A31" s="4">
        <v>80</v>
      </c>
      <c r="B31" s="4">
        <f t="shared" si="4"/>
        <v>8</v>
      </c>
      <c r="C31" s="5">
        <f t="shared" si="5"/>
        <v>5.5983205038488455</v>
      </c>
      <c r="D31" s="8"/>
      <c r="E31" s="4">
        <v>8</v>
      </c>
      <c r="F31" s="4">
        <f t="shared" si="6"/>
        <v>8</v>
      </c>
      <c r="G31" s="5">
        <f t="shared" si="7"/>
        <v>5.5983205038488455</v>
      </c>
    </row>
    <row r="32" spans="1:7" x14ac:dyDescent="0.3">
      <c r="A32" s="4">
        <v>90</v>
      </c>
      <c r="B32" s="4">
        <f t="shared" si="4"/>
        <v>9</v>
      </c>
      <c r="C32" s="5">
        <f t="shared" si="5"/>
        <v>6.2981105668299513</v>
      </c>
      <c r="D32" s="8"/>
      <c r="E32" s="4">
        <v>9</v>
      </c>
      <c r="F32" s="4">
        <f t="shared" si="6"/>
        <v>9</v>
      </c>
      <c r="G32" s="5">
        <f t="shared" si="7"/>
        <v>6.2981105668299504</v>
      </c>
    </row>
    <row r="33" spans="1:7" x14ac:dyDescent="0.3">
      <c r="A33" s="4">
        <v>100</v>
      </c>
      <c r="B33" s="4">
        <f t="shared" si="4"/>
        <v>10</v>
      </c>
      <c r="C33" s="5">
        <f t="shared" si="5"/>
        <v>6.9979006298110571</v>
      </c>
      <c r="D33" s="8"/>
      <c r="E33" s="4">
        <v>10</v>
      </c>
      <c r="F33" s="4">
        <f t="shared" si="6"/>
        <v>10</v>
      </c>
      <c r="G33" s="5">
        <f t="shared" si="7"/>
        <v>6.9979006298110562</v>
      </c>
    </row>
    <row r="34" spans="1:7" x14ac:dyDescent="0.3">
      <c r="A34" s="4">
        <v>110</v>
      </c>
      <c r="B34" s="4">
        <f t="shared" si="4"/>
        <v>11</v>
      </c>
      <c r="C34" s="5">
        <f t="shared" si="5"/>
        <v>7.6976906927921629</v>
      </c>
      <c r="D34" s="8"/>
      <c r="E34" s="4">
        <v>11</v>
      </c>
      <c r="F34" s="4">
        <f t="shared" si="6"/>
        <v>11</v>
      </c>
      <c r="G34" s="5">
        <f t="shared" si="7"/>
        <v>7.697690692792162</v>
      </c>
    </row>
    <row r="35" spans="1:7" x14ac:dyDescent="0.3">
      <c r="A35" s="4">
        <v>120</v>
      </c>
      <c r="B35" s="4">
        <f t="shared" si="4"/>
        <v>12</v>
      </c>
      <c r="C35" s="5">
        <f t="shared" si="5"/>
        <v>8.3974807557732678</v>
      </c>
      <c r="D35" s="8"/>
      <c r="E35" s="4">
        <v>12</v>
      </c>
      <c r="F35" s="4">
        <f t="shared" si="6"/>
        <v>12</v>
      </c>
      <c r="G35" s="5">
        <f t="shared" si="7"/>
        <v>8.3974807557732678</v>
      </c>
    </row>
    <row r="36" spans="1:7" x14ac:dyDescent="0.3">
      <c r="A36" s="4">
        <v>130</v>
      </c>
      <c r="B36" s="4">
        <f t="shared" si="4"/>
        <v>13</v>
      </c>
      <c r="C36" s="5">
        <f>+(A36/14.29)</f>
        <v>9.0972708187543745</v>
      </c>
      <c r="D36" s="8"/>
      <c r="E36" s="8"/>
      <c r="F36" s="8"/>
      <c r="G36" s="8"/>
    </row>
    <row r="37" spans="1:7" x14ac:dyDescent="0.3">
      <c r="A37" s="4">
        <v>140</v>
      </c>
      <c r="B37" s="4">
        <f t="shared" si="4"/>
        <v>14</v>
      </c>
      <c r="C37" s="5">
        <f>+(A37/14.29)</f>
        <v>9.7970608817354794</v>
      </c>
      <c r="D37" s="8"/>
      <c r="E37" s="8"/>
      <c r="F37" s="8"/>
      <c r="G37" s="8"/>
    </row>
    <row r="38" spans="1:7" x14ac:dyDescent="0.3">
      <c r="A38" s="4">
        <v>150</v>
      </c>
      <c r="B38" s="4">
        <f t="shared" si="4"/>
        <v>15</v>
      </c>
      <c r="C38" s="5">
        <f>+(A38/14.29)</f>
        <v>10.496850944716586</v>
      </c>
      <c r="D38" s="8"/>
      <c r="E38" s="8"/>
      <c r="F38" s="8"/>
      <c r="G38" s="8"/>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4F384-ADAE-4E4D-A16B-5A56736F1266}">
  <dimension ref="A1:G14"/>
  <sheetViews>
    <sheetView topLeftCell="A10" workbookViewId="0">
      <selection activeCell="H13" sqref="H13"/>
    </sheetView>
  </sheetViews>
  <sheetFormatPr defaultRowHeight="14.4" x14ac:dyDescent="0.3"/>
  <cols>
    <col min="2" max="2" width="12.6640625" bestFit="1" customWidth="1"/>
    <col min="3" max="3" width="11.33203125" bestFit="1" customWidth="1"/>
    <col min="4" max="4" width="13.6640625" bestFit="1" customWidth="1"/>
    <col min="5" max="5" width="9.88671875" bestFit="1" customWidth="1"/>
    <col min="6" max="6" width="26.88671875" bestFit="1" customWidth="1"/>
    <col min="7" max="7" width="9.44140625" bestFit="1" customWidth="1"/>
  </cols>
  <sheetData>
    <row r="1" spans="1:7" ht="29.4" thickBot="1" x14ac:dyDescent="0.35">
      <c r="A1" s="14" t="s">
        <v>3</v>
      </c>
      <c r="B1" s="15" t="s">
        <v>35</v>
      </c>
      <c r="C1" t="s">
        <v>36</v>
      </c>
      <c r="D1" s="15" t="s">
        <v>37</v>
      </c>
      <c r="E1" s="15" t="s">
        <v>38</v>
      </c>
      <c r="F1" s="15" t="s">
        <v>39</v>
      </c>
      <c r="G1" s="15" t="s">
        <v>40</v>
      </c>
    </row>
    <row r="2" spans="1:7" ht="15" thickTop="1" x14ac:dyDescent="0.3">
      <c r="A2" s="16">
        <v>1</v>
      </c>
      <c r="B2" s="17" t="s">
        <v>14</v>
      </c>
      <c r="C2" s="17"/>
      <c r="D2" s="17" t="s">
        <v>14</v>
      </c>
      <c r="E2" s="17"/>
      <c r="F2" s="16" t="s">
        <v>14</v>
      </c>
      <c r="G2" s="17">
        <v>214</v>
      </c>
    </row>
    <row r="3" spans="1:7" x14ac:dyDescent="0.3">
      <c r="A3" s="18">
        <v>2</v>
      </c>
      <c r="B3" s="19">
        <v>8181</v>
      </c>
      <c r="C3" s="19">
        <v>0.5</v>
      </c>
      <c r="D3" s="19" t="s">
        <v>61</v>
      </c>
      <c r="E3" s="19">
        <v>20</v>
      </c>
      <c r="F3" s="20" t="s">
        <v>87</v>
      </c>
      <c r="G3" s="19">
        <v>105</v>
      </c>
    </row>
    <row r="4" spans="1:7" x14ac:dyDescent="0.3">
      <c r="A4" s="16">
        <v>3</v>
      </c>
      <c r="B4" s="17">
        <v>8181</v>
      </c>
      <c r="C4" s="17">
        <v>1</v>
      </c>
      <c r="D4" s="17" t="s">
        <v>61</v>
      </c>
      <c r="E4" s="17">
        <v>20</v>
      </c>
      <c r="F4" s="16" t="s">
        <v>93</v>
      </c>
      <c r="G4" s="17">
        <v>159</v>
      </c>
    </row>
    <row r="5" spans="1:7" x14ac:dyDescent="0.3">
      <c r="A5" s="18">
        <v>4</v>
      </c>
      <c r="B5" s="19">
        <v>8181</v>
      </c>
      <c r="C5" s="19">
        <v>1.5</v>
      </c>
      <c r="D5" s="19" t="s">
        <v>61</v>
      </c>
      <c r="E5" s="19">
        <v>20</v>
      </c>
      <c r="F5" s="20" t="s">
        <v>94</v>
      </c>
      <c r="G5" s="19">
        <v>168</v>
      </c>
    </row>
    <row r="6" spans="1:7" x14ac:dyDescent="0.3">
      <c r="A6" s="16">
        <v>5</v>
      </c>
      <c r="B6" s="41">
        <v>8181</v>
      </c>
      <c r="C6" s="42">
        <v>2</v>
      </c>
      <c r="D6" s="42" t="s">
        <v>61</v>
      </c>
      <c r="E6" s="42">
        <v>20</v>
      </c>
      <c r="F6" s="43" t="s">
        <v>95</v>
      </c>
      <c r="G6" s="44">
        <v>43.5</v>
      </c>
    </row>
    <row r="7" spans="1:7" x14ac:dyDescent="0.3">
      <c r="A7" s="21">
        <v>6</v>
      </c>
      <c r="B7" s="45">
        <v>8181</v>
      </c>
      <c r="C7" s="46">
        <v>2.5</v>
      </c>
      <c r="D7" s="46" t="s">
        <v>61</v>
      </c>
      <c r="E7" s="46">
        <v>20</v>
      </c>
      <c r="F7" s="40" t="s">
        <v>96</v>
      </c>
      <c r="G7" s="47">
        <v>143</v>
      </c>
    </row>
    <row r="8" spans="1:7" x14ac:dyDescent="0.3">
      <c r="A8" s="16"/>
      <c r="B8" s="17"/>
      <c r="C8" s="17"/>
      <c r="D8" s="17"/>
      <c r="E8" s="17"/>
      <c r="F8" s="16"/>
      <c r="G8" s="17"/>
    </row>
    <row r="9" spans="1:7" x14ac:dyDescent="0.3">
      <c r="A9" s="18">
        <v>5</v>
      </c>
      <c r="B9" s="19" t="s">
        <v>14</v>
      </c>
      <c r="C9" s="19"/>
      <c r="D9" s="19" t="s">
        <v>14</v>
      </c>
      <c r="E9" s="19"/>
      <c r="F9" s="20" t="s">
        <v>14</v>
      </c>
      <c r="G9" s="19">
        <v>227</v>
      </c>
    </row>
    <row r="10" spans="1:7" x14ac:dyDescent="0.3">
      <c r="A10" s="16">
        <v>6</v>
      </c>
      <c r="B10" s="17">
        <v>8181</v>
      </c>
      <c r="C10" s="17">
        <v>0.5</v>
      </c>
      <c r="D10" s="17" t="s">
        <v>61</v>
      </c>
      <c r="E10" s="17">
        <v>20</v>
      </c>
      <c r="F10" s="16" t="s">
        <v>87</v>
      </c>
      <c r="G10" s="17">
        <v>171</v>
      </c>
    </row>
    <row r="11" spans="1:7" x14ac:dyDescent="0.3">
      <c r="A11" s="18">
        <v>5</v>
      </c>
      <c r="B11" s="19">
        <v>8181</v>
      </c>
      <c r="C11" s="19">
        <v>1</v>
      </c>
      <c r="D11" s="19" t="s">
        <v>61</v>
      </c>
      <c r="E11" s="19">
        <v>20</v>
      </c>
      <c r="F11" s="20" t="s">
        <v>93</v>
      </c>
      <c r="G11" s="19">
        <v>92.2</v>
      </c>
    </row>
    <row r="12" spans="1:7" x14ac:dyDescent="0.3">
      <c r="A12" s="16">
        <v>6</v>
      </c>
      <c r="B12" s="17">
        <v>8181</v>
      </c>
      <c r="C12" s="17">
        <v>1.5</v>
      </c>
      <c r="D12" s="17" t="s">
        <v>61</v>
      </c>
      <c r="E12" s="17">
        <v>20</v>
      </c>
      <c r="F12" s="16" t="s">
        <v>94</v>
      </c>
      <c r="G12" s="17">
        <v>179</v>
      </c>
    </row>
    <row r="13" spans="1:7" x14ac:dyDescent="0.3">
      <c r="A13" s="21">
        <v>5</v>
      </c>
      <c r="B13" s="19">
        <v>8181</v>
      </c>
      <c r="C13" s="19">
        <v>2</v>
      </c>
      <c r="D13" s="19" t="s">
        <v>61</v>
      </c>
      <c r="E13" s="19">
        <v>20</v>
      </c>
      <c r="F13" s="20" t="s">
        <v>95</v>
      </c>
      <c r="G13" s="19">
        <v>172</v>
      </c>
    </row>
    <row r="14" spans="1:7" x14ac:dyDescent="0.3">
      <c r="A14" s="16">
        <v>6</v>
      </c>
      <c r="B14" s="17">
        <v>8181</v>
      </c>
      <c r="C14" s="17">
        <v>2.5</v>
      </c>
      <c r="D14" s="17" t="s">
        <v>61</v>
      </c>
      <c r="E14" s="17">
        <v>20</v>
      </c>
      <c r="F14" s="16" t="s">
        <v>96</v>
      </c>
      <c r="G14" s="17">
        <v>91.8</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2B0FC-97B3-4174-9723-D71631F0D564}">
  <dimension ref="A1:G7"/>
  <sheetViews>
    <sheetView topLeftCell="A3" workbookViewId="0">
      <selection activeCell="A8" sqref="A8:XFD8"/>
    </sheetView>
  </sheetViews>
  <sheetFormatPr defaultRowHeight="14.4" x14ac:dyDescent="0.3"/>
  <cols>
    <col min="2" max="2" width="12.6640625" bestFit="1" customWidth="1"/>
    <col min="3" max="3" width="11.33203125" bestFit="1" customWidth="1"/>
    <col min="4" max="4" width="13.6640625" bestFit="1" customWidth="1"/>
    <col min="5" max="5" width="9.88671875" bestFit="1" customWidth="1"/>
    <col min="6" max="6" width="26.88671875" bestFit="1" customWidth="1"/>
    <col min="7" max="7" width="9.44140625" bestFit="1" customWidth="1"/>
  </cols>
  <sheetData>
    <row r="1" spans="1:7" ht="29.4" thickBot="1" x14ac:dyDescent="0.35">
      <c r="A1" s="14" t="s">
        <v>3</v>
      </c>
      <c r="B1" s="15" t="s">
        <v>35</v>
      </c>
      <c r="C1" t="s">
        <v>36</v>
      </c>
      <c r="D1" s="15" t="s">
        <v>37</v>
      </c>
      <c r="E1" s="15" t="s">
        <v>38</v>
      </c>
      <c r="F1" s="15" t="s">
        <v>39</v>
      </c>
      <c r="G1" s="15" t="s">
        <v>40</v>
      </c>
    </row>
    <row r="2" spans="1:7" ht="15" thickTop="1" x14ac:dyDescent="0.3">
      <c r="A2" s="16">
        <v>1</v>
      </c>
      <c r="B2" s="17" t="s">
        <v>14</v>
      </c>
      <c r="C2" s="17"/>
      <c r="D2" s="17" t="s">
        <v>14</v>
      </c>
      <c r="E2" s="17"/>
      <c r="F2" s="16" t="s">
        <v>14</v>
      </c>
      <c r="G2" s="17">
        <v>304</v>
      </c>
    </row>
    <row r="3" spans="1:7" x14ac:dyDescent="0.3">
      <c r="A3" s="18">
        <v>2</v>
      </c>
      <c r="B3" s="19">
        <v>8181</v>
      </c>
      <c r="C3" s="19">
        <v>0.5</v>
      </c>
      <c r="D3" s="19" t="s">
        <v>61</v>
      </c>
      <c r="E3" s="19">
        <v>20</v>
      </c>
      <c r="F3" s="20" t="s">
        <v>87</v>
      </c>
      <c r="G3" s="19">
        <v>185</v>
      </c>
    </row>
    <row r="4" spans="1:7" x14ac:dyDescent="0.3">
      <c r="A4" s="16">
        <v>3</v>
      </c>
      <c r="B4" s="17">
        <v>8181</v>
      </c>
      <c r="C4" s="17">
        <v>0.5</v>
      </c>
      <c r="D4" s="17" t="s">
        <v>61</v>
      </c>
      <c r="E4" s="17">
        <v>30</v>
      </c>
      <c r="F4" s="16" t="s">
        <v>90</v>
      </c>
      <c r="G4" s="17">
        <v>162</v>
      </c>
    </row>
    <row r="5" spans="1:7" x14ac:dyDescent="0.3">
      <c r="A5" s="18">
        <v>4</v>
      </c>
      <c r="B5" s="19">
        <v>8181</v>
      </c>
      <c r="C5" s="19">
        <v>0.5</v>
      </c>
      <c r="D5" s="19" t="s">
        <v>61</v>
      </c>
      <c r="E5" s="19">
        <v>40</v>
      </c>
      <c r="F5" s="20" t="s">
        <v>91</v>
      </c>
      <c r="G5" s="19">
        <v>120</v>
      </c>
    </row>
    <row r="6" spans="1:7" x14ac:dyDescent="0.3">
      <c r="A6" s="16">
        <v>5</v>
      </c>
      <c r="B6" s="41">
        <v>8181</v>
      </c>
      <c r="C6" s="42">
        <v>0.5</v>
      </c>
      <c r="D6" s="42" t="s">
        <v>61</v>
      </c>
      <c r="E6" s="42">
        <v>50</v>
      </c>
      <c r="F6" s="43" t="s">
        <v>92</v>
      </c>
      <c r="G6" s="44">
        <v>108</v>
      </c>
    </row>
    <row r="7" spans="1:7" x14ac:dyDescent="0.3">
      <c r="A7" s="21">
        <v>6</v>
      </c>
      <c r="B7" s="45">
        <v>8181</v>
      </c>
      <c r="C7" s="46">
        <v>1</v>
      </c>
      <c r="D7" s="46" t="s">
        <v>61</v>
      </c>
      <c r="E7" s="46">
        <v>20</v>
      </c>
      <c r="F7" s="40" t="s">
        <v>93</v>
      </c>
      <c r="G7" s="47">
        <v>125</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45932-613E-4906-A633-B1BE1209C542}">
  <dimension ref="A1:G14"/>
  <sheetViews>
    <sheetView workbookViewId="0">
      <selection activeCell="V9" sqref="V9"/>
    </sheetView>
  </sheetViews>
  <sheetFormatPr defaultRowHeight="14.4" x14ac:dyDescent="0.3"/>
  <cols>
    <col min="2" max="2" width="12.6640625" bestFit="1" customWidth="1"/>
    <col min="3" max="3" width="11.33203125" bestFit="1" customWidth="1"/>
    <col min="4" max="4" width="13.6640625" bestFit="1" customWidth="1"/>
    <col min="5" max="5" width="9.88671875" bestFit="1" customWidth="1"/>
    <col min="6" max="6" width="26.88671875" bestFit="1" customWidth="1"/>
    <col min="7" max="7" width="9.44140625" bestFit="1" customWidth="1"/>
  </cols>
  <sheetData>
    <row r="1" spans="1:7" ht="29.4" thickBot="1" x14ac:dyDescent="0.35">
      <c r="A1" s="14" t="s">
        <v>3</v>
      </c>
      <c r="B1" s="15" t="s">
        <v>35</v>
      </c>
      <c r="C1" t="s">
        <v>36</v>
      </c>
      <c r="D1" s="15" t="s">
        <v>37</v>
      </c>
      <c r="E1" s="15" t="s">
        <v>38</v>
      </c>
      <c r="F1" s="15" t="s">
        <v>39</v>
      </c>
      <c r="G1" s="15" t="s">
        <v>40</v>
      </c>
    </row>
    <row r="2" spans="1:7" ht="15" thickTop="1" x14ac:dyDescent="0.3">
      <c r="A2" s="16">
        <v>1</v>
      </c>
      <c r="B2" s="17" t="s">
        <v>14</v>
      </c>
      <c r="C2" s="17"/>
      <c r="D2" s="17" t="s">
        <v>14</v>
      </c>
      <c r="E2" s="17"/>
      <c r="F2" s="16" t="s">
        <v>41</v>
      </c>
      <c r="G2" s="17">
        <v>228</v>
      </c>
    </row>
    <row r="3" spans="1:7" x14ac:dyDescent="0.3">
      <c r="A3" s="18">
        <v>2</v>
      </c>
      <c r="B3" s="19">
        <v>7767</v>
      </c>
      <c r="C3" s="19">
        <v>0.5</v>
      </c>
      <c r="D3" s="19" t="s">
        <v>61</v>
      </c>
      <c r="E3" s="19">
        <v>20</v>
      </c>
      <c r="F3" s="20" t="s">
        <v>80</v>
      </c>
      <c r="G3" s="19">
        <v>115</v>
      </c>
    </row>
    <row r="4" spans="1:7" x14ac:dyDescent="0.3">
      <c r="A4" s="16">
        <v>3</v>
      </c>
      <c r="B4" s="17">
        <v>7767</v>
      </c>
      <c r="C4" s="17">
        <v>0.5</v>
      </c>
      <c r="D4" s="17">
        <v>2490</v>
      </c>
      <c r="E4" s="17">
        <v>20</v>
      </c>
      <c r="F4" s="16" t="s">
        <v>81</v>
      </c>
      <c r="G4" s="17">
        <v>106</v>
      </c>
    </row>
    <row r="5" spans="1:7" x14ac:dyDescent="0.3">
      <c r="A5" s="18">
        <v>4</v>
      </c>
      <c r="B5" s="19">
        <v>7767</v>
      </c>
      <c r="C5" s="19">
        <v>0.5</v>
      </c>
      <c r="D5" s="19">
        <v>8190</v>
      </c>
      <c r="E5" s="19">
        <v>20</v>
      </c>
      <c r="F5" s="20" t="s">
        <v>82</v>
      </c>
      <c r="G5" s="19">
        <v>137</v>
      </c>
    </row>
    <row r="6" spans="1:7" x14ac:dyDescent="0.3">
      <c r="A6" s="16">
        <v>5</v>
      </c>
      <c r="B6" s="41">
        <v>7767</v>
      </c>
      <c r="C6" s="42">
        <v>0.5</v>
      </c>
      <c r="D6" s="42">
        <v>1580</v>
      </c>
      <c r="E6" s="42">
        <v>20</v>
      </c>
      <c r="F6" s="43" t="s">
        <v>83</v>
      </c>
      <c r="G6" s="44">
        <v>146</v>
      </c>
    </row>
    <row r="7" spans="1:7" x14ac:dyDescent="0.3">
      <c r="A7" s="21">
        <v>6</v>
      </c>
      <c r="B7" s="45">
        <v>7767</v>
      </c>
      <c r="C7" s="46">
        <v>0.5</v>
      </c>
      <c r="D7" s="46">
        <v>8105</v>
      </c>
      <c r="E7" s="46">
        <v>20</v>
      </c>
      <c r="F7" s="40" t="s">
        <v>84</v>
      </c>
      <c r="G7" s="47">
        <v>126</v>
      </c>
    </row>
    <row r="8" spans="1:7" x14ac:dyDescent="0.3">
      <c r="A8" s="16"/>
      <c r="B8" s="17"/>
      <c r="C8" s="17"/>
      <c r="D8" s="17"/>
      <c r="E8" s="17"/>
      <c r="F8" s="16"/>
      <c r="G8" s="17"/>
    </row>
    <row r="9" spans="1:7" x14ac:dyDescent="0.3">
      <c r="A9" s="18">
        <v>5</v>
      </c>
      <c r="B9" s="19" t="s">
        <v>63</v>
      </c>
      <c r="C9" s="19">
        <v>0.5</v>
      </c>
      <c r="D9" s="19" t="s">
        <v>64</v>
      </c>
      <c r="E9" s="19">
        <v>20</v>
      </c>
      <c r="F9" s="20" t="s">
        <v>85</v>
      </c>
      <c r="G9" s="19">
        <v>375</v>
      </c>
    </row>
    <row r="10" spans="1:7" x14ac:dyDescent="0.3">
      <c r="A10" s="16">
        <v>6</v>
      </c>
      <c r="B10" s="17">
        <v>7767</v>
      </c>
      <c r="C10" s="17">
        <v>0.5</v>
      </c>
      <c r="D10" s="17" t="s">
        <v>61</v>
      </c>
      <c r="E10" s="17">
        <v>20</v>
      </c>
      <c r="F10" s="16" t="s">
        <v>80</v>
      </c>
      <c r="G10" s="17">
        <v>47.2</v>
      </c>
    </row>
    <row r="11" spans="1:7" x14ac:dyDescent="0.3">
      <c r="A11" s="18">
        <v>5</v>
      </c>
      <c r="B11" s="19">
        <v>7878</v>
      </c>
      <c r="C11" s="19">
        <v>0.5</v>
      </c>
      <c r="D11" s="19" t="s">
        <v>61</v>
      </c>
      <c r="E11" s="19">
        <v>20</v>
      </c>
      <c r="F11" s="20" t="s">
        <v>86</v>
      </c>
      <c r="G11" s="19">
        <v>53.4</v>
      </c>
    </row>
    <row r="12" spans="1:7" x14ac:dyDescent="0.3">
      <c r="A12" s="16">
        <v>6</v>
      </c>
      <c r="B12" s="17">
        <v>8181</v>
      </c>
      <c r="C12" s="17">
        <v>0.5</v>
      </c>
      <c r="D12" s="17" t="s">
        <v>61</v>
      </c>
      <c r="E12" s="17">
        <v>20</v>
      </c>
      <c r="F12" s="16" t="s">
        <v>87</v>
      </c>
      <c r="G12" s="17">
        <v>87.1</v>
      </c>
    </row>
    <row r="13" spans="1:7" x14ac:dyDescent="0.3">
      <c r="A13" s="21">
        <v>5</v>
      </c>
      <c r="B13" s="19">
        <v>61610</v>
      </c>
      <c r="C13" s="19">
        <v>0.5</v>
      </c>
      <c r="D13" s="19" t="s">
        <v>61</v>
      </c>
      <c r="E13" s="19">
        <v>20</v>
      </c>
      <c r="F13" s="20" t="s">
        <v>88</v>
      </c>
      <c r="G13" s="19">
        <v>261</v>
      </c>
    </row>
    <row r="14" spans="1:7" x14ac:dyDescent="0.3">
      <c r="A14" s="16">
        <v>6</v>
      </c>
      <c r="B14" s="17">
        <v>7757</v>
      </c>
      <c r="C14" s="17">
        <v>0.5</v>
      </c>
      <c r="D14" s="17" t="s">
        <v>61</v>
      </c>
      <c r="E14" s="17">
        <v>20</v>
      </c>
      <c r="F14" s="16" t="s">
        <v>89</v>
      </c>
      <c r="G14" s="17">
        <v>224</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8CC73-15C5-4E11-A134-DD3FA6FFD11E}">
  <dimension ref="A1:Y35"/>
  <sheetViews>
    <sheetView workbookViewId="0">
      <selection activeCell="A33" sqref="A33:Y35"/>
    </sheetView>
  </sheetViews>
  <sheetFormatPr defaultRowHeight="14.4" x14ac:dyDescent="0.3"/>
  <cols>
    <col min="1" max="1" width="20.109375" customWidth="1"/>
    <col min="2" max="2" width="23.6640625" customWidth="1"/>
    <col min="7" max="7" width="10" bestFit="1" customWidth="1"/>
    <col min="9" max="9" width="10" bestFit="1" customWidth="1"/>
    <col min="11" max="11" width="10" bestFit="1" customWidth="1"/>
    <col min="13" max="22" width="10" bestFit="1" customWidth="1"/>
    <col min="23" max="25" width="11" bestFit="1" customWidth="1"/>
  </cols>
  <sheetData>
    <row r="1" spans="1:25" x14ac:dyDescent="0.3">
      <c r="A1" s="93" t="s">
        <v>13</v>
      </c>
      <c r="B1" s="96" t="s">
        <v>42</v>
      </c>
      <c r="C1" s="93" t="s">
        <v>43</v>
      </c>
      <c r="D1" s="99" t="s">
        <v>44</v>
      </c>
      <c r="E1" s="100"/>
      <c r="F1" s="100"/>
      <c r="G1" s="100"/>
      <c r="H1" s="100"/>
      <c r="I1" s="100"/>
      <c r="J1" s="100"/>
      <c r="K1" s="100"/>
      <c r="L1" s="100"/>
      <c r="M1" s="100"/>
      <c r="N1" s="100"/>
      <c r="O1" s="100"/>
      <c r="P1" s="100"/>
      <c r="Q1" s="100"/>
      <c r="R1" s="100"/>
      <c r="S1" s="100"/>
      <c r="T1" s="100"/>
      <c r="U1" s="100"/>
      <c r="V1" s="100"/>
      <c r="W1" s="100"/>
      <c r="X1" s="100"/>
      <c r="Y1" s="100"/>
    </row>
    <row r="2" spans="1:25" x14ac:dyDescent="0.3">
      <c r="A2" s="94"/>
      <c r="B2" s="97"/>
      <c r="C2" s="94"/>
      <c r="D2" s="22"/>
      <c r="E2" s="22"/>
      <c r="F2" s="22"/>
      <c r="G2" s="22"/>
      <c r="H2" s="22"/>
      <c r="I2" s="22"/>
      <c r="J2" s="22"/>
      <c r="K2" s="22"/>
      <c r="L2" s="22"/>
      <c r="M2" s="22"/>
      <c r="N2" s="22"/>
      <c r="O2" s="22"/>
      <c r="P2" s="22"/>
      <c r="Q2" s="22"/>
      <c r="R2" s="22"/>
      <c r="S2" s="22"/>
      <c r="T2" s="22"/>
      <c r="U2" s="22"/>
      <c r="V2" s="22"/>
      <c r="W2" s="22"/>
      <c r="X2" s="22"/>
      <c r="Y2" s="22"/>
    </row>
    <row r="3" spans="1:25" x14ac:dyDescent="0.3">
      <c r="A3" s="95"/>
      <c r="B3" s="98"/>
      <c r="C3" s="95"/>
      <c r="D3" s="23">
        <v>30</v>
      </c>
      <c r="E3" s="23">
        <v>60</v>
      </c>
      <c r="F3" s="23">
        <v>90</v>
      </c>
      <c r="G3" s="23" t="s">
        <v>45</v>
      </c>
      <c r="H3" s="23">
        <v>150</v>
      </c>
      <c r="I3" s="23" t="s">
        <v>46</v>
      </c>
      <c r="J3" s="23">
        <v>210</v>
      </c>
      <c r="K3" s="23" t="s">
        <v>47</v>
      </c>
      <c r="L3" s="23">
        <v>270</v>
      </c>
      <c r="M3" s="23" t="s">
        <v>48</v>
      </c>
      <c r="N3" s="23" t="s">
        <v>49</v>
      </c>
      <c r="O3" s="23" t="s">
        <v>50</v>
      </c>
      <c r="P3" s="23" t="s">
        <v>51</v>
      </c>
      <c r="Q3" s="23" t="s">
        <v>52</v>
      </c>
      <c r="R3" s="23" t="s">
        <v>53</v>
      </c>
      <c r="S3" s="23" t="s">
        <v>54</v>
      </c>
      <c r="T3" s="23" t="s">
        <v>55</v>
      </c>
      <c r="U3" s="23" t="s">
        <v>56</v>
      </c>
      <c r="V3" s="23" t="s">
        <v>57</v>
      </c>
      <c r="W3" s="23" t="s">
        <v>58</v>
      </c>
      <c r="X3" s="23" t="s">
        <v>59</v>
      </c>
      <c r="Y3" s="23" t="s">
        <v>60</v>
      </c>
    </row>
    <row r="4" spans="1:25" x14ac:dyDescent="0.3">
      <c r="A4" s="24"/>
      <c r="B4" s="25"/>
      <c r="C4" s="24"/>
      <c r="D4" s="24"/>
      <c r="E4" s="26">
        <v>30</v>
      </c>
      <c r="F4" s="26">
        <v>60</v>
      </c>
      <c r="G4" s="26">
        <v>90</v>
      </c>
      <c r="H4" s="26">
        <v>120</v>
      </c>
      <c r="I4" s="26">
        <v>150</v>
      </c>
      <c r="J4" s="26">
        <v>180</v>
      </c>
      <c r="K4" s="26">
        <v>210</v>
      </c>
      <c r="L4" s="26">
        <v>240</v>
      </c>
      <c r="M4" s="26">
        <v>270</v>
      </c>
      <c r="N4" s="26" t="s">
        <v>48</v>
      </c>
      <c r="O4" s="27"/>
      <c r="P4" s="26" t="s">
        <v>50</v>
      </c>
      <c r="Q4" s="27"/>
      <c r="R4" s="26" t="s">
        <v>52</v>
      </c>
      <c r="S4" s="27"/>
      <c r="T4" s="26" t="s">
        <v>54</v>
      </c>
      <c r="U4" s="27"/>
      <c r="V4" s="26" t="s">
        <v>56</v>
      </c>
      <c r="W4" s="27"/>
      <c r="X4" s="26" t="s">
        <v>58</v>
      </c>
      <c r="Y4" s="28"/>
    </row>
    <row r="5" spans="1:25" ht="15" thickBot="1" x14ac:dyDescent="0.35">
      <c r="A5" s="24"/>
      <c r="B5" s="29"/>
      <c r="C5" s="24"/>
      <c r="D5" s="24"/>
      <c r="E5" s="30"/>
      <c r="F5" s="31">
        <v>30</v>
      </c>
      <c r="G5" s="31">
        <v>60</v>
      </c>
      <c r="H5" s="31">
        <v>90</v>
      </c>
      <c r="I5" s="31">
        <v>120</v>
      </c>
      <c r="J5" s="31">
        <v>150</v>
      </c>
      <c r="K5" s="31" t="s">
        <v>46</v>
      </c>
      <c r="L5" s="31">
        <v>210</v>
      </c>
      <c r="M5" s="31" t="s">
        <v>47</v>
      </c>
      <c r="N5" s="31">
        <v>270</v>
      </c>
      <c r="O5" s="31" t="s">
        <v>48</v>
      </c>
      <c r="P5" s="32"/>
      <c r="Q5" s="31" t="s">
        <v>50</v>
      </c>
      <c r="R5" s="32"/>
      <c r="S5" s="31" t="s">
        <v>52</v>
      </c>
      <c r="T5" s="32"/>
      <c r="U5" s="31" t="s">
        <v>54</v>
      </c>
      <c r="V5" s="32"/>
      <c r="W5" s="31" t="s">
        <v>56</v>
      </c>
      <c r="X5" s="32"/>
      <c r="Y5" s="31" t="s">
        <v>58</v>
      </c>
    </row>
    <row r="6" spans="1:25" ht="15" thickTop="1" x14ac:dyDescent="0.3">
      <c r="A6" s="90"/>
      <c r="B6" s="25"/>
      <c r="C6" s="33"/>
      <c r="D6" s="23"/>
      <c r="E6" s="23"/>
      <c r="F6" s="23"/>
      <c r="G6" s="23"/>
      <c r="H6" s="23"/>
      <c r="I6" s="23"/>
      <c r="J6" s="23"/>
      <c r="K6" s="34"/>
      <c r="L6" s="23"/>
      <c r="M6" s="23"/>
      <c r="N6" s="27"/>
      <c r="O6" s="34"/>
      <c r="P6" s="27"/>
      <c r="Q6" s="23"/>
      <c r="R6" s="27"/>
      <c r="S6" s="23"/>
      <c r="T6" s="27"/>
      <c r="U6" s="23"/>
      <c r="V6" s="27"/>
      <c r="W6" s="23"/>
      <c r="X6" s="27"/>
      <c r="Y6" s="27"/>
    </row>
    <row r="7" spans="1:25" x14ac:dyDescent="0.3">
      <c r="A7" s="91"/>
      <c r="B7" s="33"/>
      <c r="C7" s="33"/>
      <c r="D7" s="27"/>
      <c r="E7" s="26"/>
      <c r="F7" s="26"/>
      <c r="G7" s="26"/>
      <c r="H7" s="26"/>
      <c r="I7" s="26"/>
      <c r="J7" s="26"/>
      <c r="K7" s="26"/>
      <c r="L7" s="35"/>
      <c r="M7" s="26"/>
      <c r="N7" s="26"/>
      <c r="O7" s="27"/>
      <c r="P7" s="26"/>
      <c r="Q7" s="27"/>
      <c r="R7" s="26"/>
      <c r="S7" s="27"/>
      <c r="T7" s="26"/>
      <c r="U7" s="27"/>
      <c r="V7" s="26"/>
      <c r="W7" s="27"/>
      <c r="X7" s="26"/>
      <c r="Y7" s="28"/>
    </row>
    <row r="8" spans="1:25" x14ac:dyDescent="0.3">
      <c r="A8" s="92"/>
      <c r="B8" s="33"/>
      <c r="C8" s="33"/>
      <c r="D8" s="27"/>
      <c r="E8" s="27"/>
      <c r="F8" s="36"/>
      <c r="G8" s="36"/>
      <c r="H8" s="36"/>
      <c r="I8" s="36"/>
      <c r="J8" s="36"/>
      <c r="K8" s="36"/>
      <c r="L8" s="37"/>
      <c r="M8" s="36"/>
      <c r="N8" s="36"/>
      <c r="O8" s="36"/>
      <c r="P8" s="27"/>
      <c r="Q8" s="36"/>
      <c r="R8" s="27"/>
      <c r="S8" s="36"/>
      <c r="T8" s="27"/>
      <c r="U8" s="36"/>
      <c r="V8" s="27"/>
      <c r="W8" s="36"/>
      <c r="X8" s="27"/>
      <c r="Y8" s="36"/>
    </row>
    <row r="9" spans="1:25" x14ac:dyDescent="0.3">
      <c r="A9" s="90"/>
      <c r="B9" s="25"/>
      <c r="C9" s="33"/>
      <c r="D9" s="23"/>
      <c r="E9" s="23"/>
      <c r="F9" s="23"/>
      <c r="G9" s="23"/>
      <c r="H9" s="23"/>
      <c r="I9" s="23"/>
      <c r="J9" s="23"/>
      <c r="K9" s="34"/>
      <c r="L9" s="23"/>
      <c r="M9" s="23"/>
      <c r="N9" s="27"/>
      <c r="O9" s="34"/>
      <c r="P9" s="27"/>
      <c r="Q9" s="23"/>
      <c r="R9" s="27"/>
      <c r="S9" s="23"/>
      <c r="T9" s="27"/>
      <c r="U9" s="23"/>
      <c r="V9" s="27"/>
      <c r="W9" s="23"/>
      <c r="X9" s="27"/>
      <c r="Y9" s="27"/>
    </row>
    <row r="10" spans="1:25" x14ac:dyDescent="0.3">
      <c r="A10" s="91"/>
      <c r="B10" s="33"/>
      <c r="C10" s="33"/>
      <c r="D10" s="27"/>
      <c r="E10" s="26"/>
      <c r="F10" s="26"/>
      <c r="G10" s="26"/>
      <c r="H10" s="26"/>
      <c r="I10" s="26"/>
      <c r="J10" s="26"/>
      <c r="K10" s="26"/>
      <c r="L10" s="35"/>
      <c r="M10" s="26"/>
      <c r="N10" s="26"/>
      <c r="O10" s="27"/>
      <c r="P10" s="26"/>
      <c r="Q10" s="27"/>
      <c r="R10" s="26"/>
      <c r="S10" s="27"/>
      <c r="T10" s="26"/>
      <c r="U10" s="27"/>
      <c r="V10" s="26"/>
      <c r="W10" s="27"/>
      <c r="X10" s="26"/>
      <c r="Y10" s="28"/>
    </row>
    <row r="11" spans="1:25" x14ac:dyDescent="0.3">
      <c r="A11" s="92"/>
      <c r="B11" s="33"/>
      <c r="C11" s="33"/>
      <c r="D11" s="27"/>
      <c r="E11" s="27"/>
      <c r="F11" s="36"/>
      <c r="G11" s="36"/>
      <c r="H11" s="36"/>
      <c r="I11" s="36"/>
      <c r="J11" s="36"/>
      <c r="K11" s="36"/>
      <c r="L11" s="37"/>
      <c r="M11" s="36"/>
      <c r="N11" s="36"/>
      <c r="O11" s="36"/>
      <c r="P11" s="27"/>
      <c r="Q11" s="36"/>
      <c r="R11" s="27"/>
      <c r="S11" s="36"/>
      <c r="T11" s="27"/>
      <c r="U11" s="36"/>
      <c r="V11" s="27"/>
      <c r="W11" s="36"/>
      <c r="X11" s="27"/>
      <c r="Y11" s="36"/>
    </row>
    <row r="12" spans="1:25" x14ac:dyDescent="0.3">
      <c r="A12" s="90"/>
      <c r="B12" s="25"/>
      <c r="C12" s="33"/>
      <c r="D12" s="23"/>
      <c r="E12" s="23"/>
      <c r="F12" s="23"/>
      <c r="G12" s="23"/>
      <c r="H12" s="23"/>
      <c r="I12" s="23"/>
      <c r="J12" s="23"/>
      <c r="K12" s="34"/>
      <c r="L12" s="23"/>
      <c r="M12" s="23"/>
      <c r="N12" s="27"/>
      <c r="O12" s="34"/>
      <c r="P12" s="27"/>
      <c r="Q12" s="23"/>
      <c r="R12" s="27"/>
      <c r="S12" s="23"/>
      <c r="T12" s="27"/>
      <c r="U12" s="23"/>
      <c r="V12" s="27"/>
      <c r="W12" s="23"/>
      <c r="X12" s="27"/>
      <c r="Y12" s="27"/>
    </row>
    <row r="13" spans="1:25" x14ac:dyDescent="0.3">
      <c r="A13" s="91"/>
      <c r="B13" s="33"/>
      <c r="C13" s="33"/>
      <c r="D13" s="27"/>
      <c r="E13" s="26"/>
      <c r="F13" s="26"/>
      <c r="G13" s="26"/>
      <c r="H13" s="26"/>
      <c r="I13" s="26"/>
      <c r="J13" s="26"/>
      <c r="K13" s="26"/>
      <c r="L13" s="35"/>
      <c r="M13" s="26"/>
      <c r="N13" s="26"/>
      <c r="O13" s="27"/>
      <c r="P13" s="26"/>
      <c r="Q13" s="27"/>
      <c r="R13" s="26"/>
      <c r="S13" s="27"/>
      <c r="T13" s="26"/>
      <c r="U13" s="27"/>
      <c r="V13" s="26"/>
      <c r="W13" s="27"/>
      <c r="X13" s="26"/>
      <c r="Y13" s="28"/>
    </row>
    <row r="14" spans="1:25" x14ac:dyDescent="0.3">
      <c r="A14" s="92"/>
      <c r="B14" s="33"/>
      <c r="C14" s="33"/>
      <c r="D14" s="27"/>
      <c r="E14" s="27"/>
      <c r="F14" s="36"/>
      <c r="G14" s="36"/>
      <c r="H14" s="36"/>
      <c r="I14" s="36"/>
      <c r="J14" s="36"/>
      <c r="K14" s="36"/>
      <c r="L14" s="37"/>
      <c r="M14" s="36"/>
      <c r="N14" s="36"/>
      <c r="O14" s="36"/>
      <c r="P14" s="27"/>
      <c r="Q14" s="36"/>
      <c r="R14" s="27"/>
      <c r="S14" s="36"/>
      <c r="T14" s="27"/>
      <c r="U14" s="36"/>
      <c r="V14" s="27"/>
      <c r="W14" s="36"/>
      <c r="X14" s="27"/>
      <c r="Y14" s="36"/>
    </row>
    <row r="15" spans="1:25" x14ac:dyDescent="0.3">
      <c r="A15" s="90"/>
      <c r="B15" s="25"/>
      <c r="C15" s="33"/>
      <c r="D15" s="23"/>
      <c r="E15" s="23"/>
      <c r="F15" s="23"/>
      <c r="G15" s="23"/>
      <c r="H15" s="23"/>
      <c r="I15" s="23"/>
      <c r="J15" s="23"/>
      <c r="K15" s="34"/>
      <c r="L15" s="23"/>
      <c r="M15" s="23"/>
      <c r="N15" s="27"/>
      <c r="O15" s="34"/>
      <c r="P15" s="27"/>
      <c r="Q15" s="23"/>
      <c r="R15" s="27"/>
      <c r="S15" s="23"/>
      <c r="T15" s="27"/>
      <c r="U15" s="23"/>
      <c r="V15" s="27"/>
      <c r="W15" s="23"/>
      <c r="X15" s="27"/>
      <c r="Y15" s="27"/>
    </row>
    <row r="16" spans="1:25" x14ac:dyDescent="0.3">
      <c r="A16" s="91"/>
      <c r="B16" s="33"/>
      <c r="C16" s="33"/>
      <c r="D16" s="27"/>
      <c r="E16" s="26"/>
      <c r="F16" s="26"/>
      <c r="G16" s="26"/>
      <c r="H16" s="26"/>
      <c r="I16" s="26"/>
      <c r="J16" s="26"/>
      <c r="K16" s="26"/>
      <c r="L16" s="35"/>
      <c r="M16" s="26"/>
      <c r="N16" s="26"/>
      <c r="O16" s="27"/>
      <c r="P16" s="26"/>
      <c r="Q16" s="27"/>
      <c r="R16" s="26"/>
      <c r="S16" s="27"/>
      <c r="T16" s="26"/>
      <c r="U16" s="27"/>
      <c r="V16" s="26"/>
      <c r="W16" s="27"/>
      <c r="X16" s="26"/>
      <c r="Y16" s="28"/>
    </row>
    <row r="17" spans="1:25" x14ac:dyDescent="0.3">
      <c r="A17" s="92"/>
      <c r="B17" s="33"/>
      <c r="C17" s="33"/>
      <c r="D17" s="27"/>
      <c r="E17" s="27"/>
      <c r="F17" s="36"/>
      <c r="G17" s="36"/>
      <c r="H17" s="36"/>
      <c r="I17" s="36"/>
      <c r="J17" s="36"/>
      <c r="K17" s="36"/>
      <c r="L17" s="37"/>
      <c r="M17" s="36"/>
      <c r="N17" s="36"/>
      <c r="O17" s="36"/>
      <c r="P17" s="27"/>
      <c r="Q17" s="36"/>
      <c r="R17" s="27"/>
      <c r="S17" s="36"/>
      <c r="T17" s="27"/>
      <c r="U17" s="36"/>
      <c r="V17" s="27"/>
      <c r="W17" s="36"/>
      <c r="X17" s="27"/>
      <c r="Y17" s="36"/>
    </row>
    <row r="18" spans="1:25" x14ac:dyDescent="0.3">
      <c r="A18" s="90"/>
      <c r="B18" s="25"/>
      <c r="C18" s="33"/>
      <c r="D18" s="23"/>
      <c r="E18" s="23"/>
      <c r="F18" s="23"/>
      <c r="G18" s="23"/>
      <c r="H18" s="23"/>
      <c r="I18" s="23"/>
      <c r="J18" s="23"/>
      <c r="K18" s="34"/>
      <c r="L18" s="23"/>
      <c r="M18" s="23"/>
      <c r="N18" s="27"/>
      <c r="O18" s="34"/>
      <c r="P18" s="27"/>
      <c r="Q18" s="23"/>
      <c r="R18" s="27"/>
      <c r="S18" s="23"/>
      <c r="T18" s="27"/>
      <c r="U18" s="23"/>
      <c r="V18" s="27"/>
      <c r="W18" s="23"/>
      <c r="X18" s="27"/>
      <c r="Y18" s="27"/>
    </row>
    <row r="19" spans="1:25" x14ac:dyDescent="0.3">
      <c r="A19" s="91"/>
      <c r="B19" s="33"/>
      <c r="C19" s="33"/>
      <c r="D19" s="27"/>
      <c r="E19" s="26"/>
      <c r="F19" s="26"/>
      <c r="G19" s="26"/>
      <c r="H19" s="26"/>
      <c r="I19" s="26"/>
      <c r="J19" s="26"/>
      <c r="K19" s="26"/>
      <c r="L19" s="35"/>
      <c r="M19" s="26"/>
      <c r="N19" s="26"/>
      <c r="O19" s="27"/>
      <c r="P19" s="26"/>
      <c r="Q19" s="27"/>
      <c r="R19" s="26"/>
      <c r="S19" s="27"/>
      <c r="T19" s="26"/>
      <c r="U19" s="27"/>
      <c r="V19" s="26"/>
      <c r="W19" s="27"/>
      <c r="X19" s="26"/>
      <c r="Y19" s="28"/>
    </row>
    <row r="20" spans="1:25" x14ac:dyDescent="0.3">
      <c r="A20" s="92"/>
      <c r="B20" s="33"/>
      <c r="C20" s="33"/>
      <c r="D20" s="27"/>
      <c r="E20" s="27"/>
      <c r="F20" s="36"/>
      <c r="G20" s="36"/>
      <c r="H20" s="36"/>
      <c r="I20" s="36"/>
      <c r="J20" s="36"/>
      <c r="K20" s="36"/>
      <c r="L20" s="37"/>
      <c r="M20" s="36"/>
      <c r="N20" s="36"/>
      <c r="O20" s="36"/>
      <c r="P20" s="27"/>
      <c r="Q20" s="36"/>
      <c r="R20" s="27"/>
      <c r="S20" s="36"/>
      <c r="T20" s="27"/>
      <c r="U20" s="36"/>
      <c r="V20" s="27"/>
      <c r="W20" s="36"/>
      <c r="X20" s="27"/>
      <c r="Y20" s="36"/>
    </row>
    <row r="21" spans="1:25" x14ac:dyDescent="0.3">
      <c r="A21" s="90"/>
      <c r="B21" s="25"/>
      <c r="C21" s="33"/>
      <c r="D21" s="23"/>
      <c r="E21" s="23"/>
      <c r="F21" s="23"/>
      <c r="G21" s="23"/>
      <c r="H21" s="23"/>
      <c r="I21" s="23"/>
      <c r="J21" s="23"/>
      <c r="K21" s="34"/>
      <c r="L21" s="23"/>
      <c r="M21" s="23"/>
      <c r="N21" s="27"/>
      <c r="O21" s="34"/>
      <c r="P21" s="27"/>
      <c r="Q21" s="23"/>
      <c r="R21" s="27"/>
      <c r="S21" s="23"/>
      <c r="T21" s="27"/>
      <c r="U21" s="23"/>
      <c r="V21" s="27"/>
      <c r="W21" s="23"/>
      <c r="X21" s="27"/>
      <c r="Y21" s="27"/>
    </row>
    <row r="22" spans="1:25" x14ac:dyDescent="0.3">
      <c r="A22" s="91"/>
      <c r="B22" s="33"/>
      <c r="C22" s="33"/>
      <c r="D22" s="27"/>
      <c r="E22" s="26"/>
      <c r="F22" s="26"/>
      <c r="G22" s="26"/>
      <c r="H22" s="26"/>
      <c r="I22" s="26"/>
      <c r="J22" s="26"/>
      <c r="K22" s="26"/>
      <c r="L22" s="35"/>
      <c r="M22" s="26"/>
      <c r="N22" s="26"/>
      <c r="O22" s="27"/>
      <c r="P22" s="26"/>
      <c r="Q22" s="27"/>
      <c r="R22" s="26"/>
      <c r="S22" s="27"/>
      <c r="T22" s="26"/>
      <c r="U22" s="27"/>
      <c r="V22" s="26"/>
      <c r="W22" s="27"/>
      <c r="X22" s="26"/>
      <c r="Y22" s="28"/>
    </row>
    <row r="23" spans="1:25" x14ac:dyDescent="0.3">
      <c r="A23" s="92"/>
      <c r="B23" s="33"/>
      <c r="C23" s="33"/>
      <c r="D23" s="27"/>
      <c r="E23" s="27"/>
      <c r="F23" s="36"/>
      <c r="G23" s="36"/>
      <c r="H23" s="36"/>
      <c r="I23" s="36"/>
      <c r="J23" s="36"/>
      <c r="K23" s="36"/>
      <c r="L23" s="37"/>
      <c r="M23" s="36"/>
      <c r="N23" s="36"/>
      <c r="O23" s="36"/>
      <c r="P23" s="27"/>
      <c r="Q23" s="36"/>
      <c r="R23" s="27"/>
      <c r="S23" s="36"/>
      <c r="T23" s="27"/>
      <c r="U23" s="36"/>
      <c r="V23" s="27"/>
      <c r="W23" s="36"/>
      <c r="X23" s="27"/>
      <c r="Y23" s="36"/>
    </row>
    <row r="24" spans="1:25" x14ac:dyDescent="0.3">
      <c r="A24" s="90"/>
      <c r="B24" s="25"/>
      <c r="C24" s="33"/>
      <c r="D24" s="23"/>
      <c r="E24" s="23"/>
      <c r="F24" s="23"/>
      <c r="G24" s="23"/>
      <c r="H24" s="23"/>
      <c r="I24" s="23"/>
      <c r="J24" s="23"/>
      <c r="K24" s="34"/>
      <c r="L24" s="23"/>
      <c r="M24" s="23"/>
      <c r="N24" s="27"/>
      <c r="O24" s="34"/>
      <c r="P24" s="27"/>
      <c r="Q24" s="23"/>
      <c r="R24" s="27"/>
      <c r="S24" s="23"/>
      <c r="T24" s="27"/>
      <c r="U24" s="23"/>
      <c r="V24" s="27"/>
      <c r="W24" s="23"/>
      <c r="X24" s="27"/>
      <c r="Y24" s="27"/>
    </row>
    <row r="25" spans="1:25" x14ac:dyDescent="0.3">
      <c r="A25" s="91"/>
      <c r="B25" s="33"/>
      <c r="C25" s="33"/>
      <c r="D25" s="27"/>
      <c r="E25" s="26"/>
      <c r="F25" s="26"/>
      <c r="G25" s="26"/>
      <c r="H25" s="26"/>
      <c r="I25" s="26"/>
      <c r="J25" s="26"/>
      <c r="K25" s="26"/>
      <c r="L25" s="35"/>
      <c r="M25" s="26"/>
      <c r="N25" s="26"/>
      <c r="O25" s="27"/>
      <c r="P25" s="26"/>
      <c r="Q25" s="27"/>
      <c r="R25" s="26"/>
      <c r="S25" s="27"/>
      <c r="T25" s="26"/>
      <c r="U25" s="27"/>
      <c r="V25" s="26"/>
      <c r="W25" s="27"/>
      <c r="X25" s="26"/>
      <c r="Y25" s="28"/>
    </row>
    <row r="26" spans="1:25" x14ac:dyDescent="0.3">
      <c r="A26" s="92"/>
      <c r="B26" s="33"/>
      <c r="C26" s="33"/>
      <c r="D26" s="27"/>
      <c r="E26" s="27"/>
      <c r="F26" s="36"/>
      <c r="G26" s="36"/>
      <c r="H26" s="36"/>
      <c r="I26" s="36"/>
      <c r="J26" s="36"/>
      <c r="K26" s="36"/>
      <c r="L26" s="37"/>
      <c r="M26" s="36"/>
      <c r="N26" s="36"/>
      <c r="O26" s="36"/>
      <c r="P26" s="27"/>
      <c r="Q26" s="36"/>
      <c r="R26" s="27"/>
      <c r="S26" s="36"/>
      <c r="T26" s="27"/>
      <c r="U26" s="36"/>
      <c r="V26" s="27"/>
      <c r="W26" s="36"/>
      <c r="X26" s="27"/>
      <c r="Y26" s="36"/>
    </row>
    <row r="27" spans="1:25" x14ac:dyDescent="0.3">
      <c r="A27" s="90"/>
      <c r="B27" s="25"/>
      <c r="C27" s="33"/>
      <c r="D27" s="23"/>
      <c r="E27" s="23"/>
      <c r="F27" s="23"/>
      <c r="G27" s="23"/>
      <c r="H27" s="23"/>
      <c r="I27" s="23"/>
      <c r="J27" s="23"/>
      <c r="K27" s="34"/>
      <c r="L27" s="23"/>
      <c r="M27" s="23"/>
      <c r="N27" s="27"/>
      <c r="O27" s="34"/>
      <c r="P27" s="27"/>
      <c r="Q27" s="23"/>
      <c r="R27" s="27"/>
      <c r="S27" s="23"/>
      <c r="T27" s="27"/>
      <c r="U27" s="23"/>
      <c r="V27" s="27"/>
      <c r="W27" s="23"/>
      <c r="X27" s="27"/>
      <c r="Y27" s="27"/>
    </row>
    <row r="28" spans="1:25" x14ac:dyDescent="0.3">
      <c r="A28" s="91"/>
      <c r="B28" s="33"/>
      <c r="C28" s="33"/>
      <c r="D28" s="27"/>
      <c r="E28" s="26"/>
      <c r="F28" s="26"/>
      <c r="G28" s="26"/>
      <c r="H28" s="26"/>
      <c r="I28" s="26"/>
      <c r="J28" s="26"/>
      <c r="K28" s="26"/>
      <c r="L28" s="35"/>
      <c r="M28" s="26"/>
      <c r="N28" s="26"/>
      <c r="O28" s="27"/>
      <c r="P28" s="26"/>
      <c r="Q28" s="27"/>
      <c r="R28" s="26"/>
      <c r="S28" s="27"/>
      <c r="T28" s="26"/>
      <c r="U28" s="27"/>
      <c r="V28" s="26"/>
      <c r="W28" s="27"/>
      <c r="X28" s="26"/>
      <c r="Y28" s="28"/>
    </row>
    <row r="29" spans="1:25" x14ac:dyDescent="0.3">
      <c r="A29" s="92"/>
      <c r="B29" s="33"/>
      <c r="C29" s="33"/>
      <c r="D29" s="27"/>
      <c r="E29" s="27"/>
      <c r="F29" s="36"/>
      <c r="G29" s="36"/>
      <c r="H29" s="36"/>
      <c r="I29" s="36"/>
      <c r="J29" s="36"/>
      <c r="K29" s="36"/>
      <c r="L29" s="37"/>
      <c r="M29" s="36"/>
      <c r="N29" s="36"/>
      <c r="O29" s="36"/>
      <c r="P29" s="27"/>
      <c r="Q29" s="36"/>
      <c r="R29" s="27"/>
      <c r="S29" s="36"/>
      <c r="T29" s="27"/>
      <c r="U29" s="36"/>
      <c r="V29" s="27"/>
      <c r="W29" s="36"/>
      <c r="X29" s="27"/>
      <c r="Y29" s="36"/>
    </row>
    <row r="30" spans="1:25" x14ac:dyDescent="0.3">
      <c r="A30" s="90"/>
      <c r="B30" s="25"/>
      <c r="C30" s="33"/>
      <c r="D30" s="23"/>
      <c r="E30" s="23"/>
      <c r="F30" s="23"/>
      <c r="G30" s="23"/>
      <c r="H30" s="23"/>
      <c r="I30" s="23"/>
      <c r="J30" s="23"/>
      <c r="K30" s="34"/>
      <c r="L30" s="23"/>
      <c r="M30" s="23"/>
      <c r="N30" s="27"/>
      <c r="O30" s="34"/>
      <c r="P30" s="27"/>
      <c r="Q30" s="23"/>
      <c r="R30" s="27"/>
      <c r="S30" s="23"/>
      <c r="T30" s="27"/>
      <c r="U30" s="23"/>
      <c r="V30" s="27"/>
      <c r="W30" s="23"/>
      <c r="X30" s="27"/>
      <c r="Y30" s="27"/>
    </row>
    <row r="31" spans="1:25" x14ac:dyDescent="0.3">
      <c r="A31" s="91"/>
      <c r="B31" s="33"/>
      <c r="C31" s="33"/>
      <c r="D31" s="27"/>
      <c r="E31" s="26"/>
      <c r="F31" s="26"/>
      <c r="G31" s="26"/>
      <c r="H31" s="26"/>
      <c r="I31" s="26"/>
      <c r="J31" s="26"/>
      <c r="K31" s="26"/>
      <c r="L31" s="35"/>
      <c r="M31" s="26"/>
      <c r="N31" s="26"/>
      <c r="O31" s="27"/>
      <c r="P31" s="26"/>
      <c r="Q31" s="27"/>
      <c r="R31" s="26"/>
      <c r="S31" s="27"/>
      <c r="T31" s="26"/>
      <c r="U31" s="27"/>
      <c r="V31" s="26"/>
      <c r="W31" s="27"/>
      <c r="X31" s="26"/>
      <c r="Y31" s="28"/>
    </row>
    <row r="32" spans="1:25" x14ac:dyDescent="0.3">
      <c r="A32" s="92"/>
      <c r="B32" s="33"/>
      <c r="C32" s="33"/>
      <c r="D32" s="27"/>
      <c r="E32" s="27"/>
      <c r="F32" s="36"/>
      <c r="G32" s="36"/>
      <c r="H32" s="36"/>
      <c r="I32" s="36"/>
      <c r="J32" s="36"/>
      <c r="K32" s="36"/>
      <c r="L32" s="37"/>
      <c r="M32" s="36"/>
      <c r="N32" s="36"/>
      <c r="O32" s="36"/>
      <c r="P32" s="27"/>
      <c r="Q32" s="36"/>
      <c r="R32" s="27"/>
      <c r="S32" s="36"/>
      <c r="T32" s="27"/>
      <c r="U32" s="36"/>
      <c r="V32" s="27"/>
      <c r="W32" s="36"/>
      <c r="X32" s="27"/>
      <c r="Y32" s="36"/>
    </row>
    <row r="33" spans="1:25" x14ac:dyDescent="0.3">
      <c r="A33" s="90"/>
      <c r="B33" s="25"/>
      <c r="C33" s="33"/>
      <c r="D33" s="23"/>
      <c r="E33" s="23"/>
      <c r="F33" s="23"/>
      <c r="G33" s="23"/>
      <c r="H33" s="23"/>
      <c r="I33" s="23"/>
      <c r="J33" s="23"/>
      <c r="K33" s="34"/>
      <c r="L33" s="23"/>
      <c r="M33" s="23"/>
      <c r="N33" s="27"/>
      <c r="O33" s="34"/>
      <c r="P33" s="27"/>
      <c r="Q33" s="23"/>
      <c r="R33" s="27"/>
      <c r="S33" s="23"/>
      <c r="T33" s="27"/>
      <c r="U33" s="23"/>
      <c r="V33" s="27"/>
      <c r="W33" s="23"/>
      <c r="X33" s="27"/>
      <c r="Y33" s="27"/>
    </row>
    <row r="34" spans="1:25" x14ac:dyDescent="0.3">
      <c r="A34" s="91"/>
      <c r="B34" s="33"/>
      <c r="C34" s="33"/>
      <c r="D34" s="27"/>
      <c r="E34" s="26"/>
      <c r="F34" s="26"/>
      <c r="G34" s="26"/>
      <c r="H34" s="26"/>
      <c r="I34" s="26"/>
      <c r="J34" s="26"/>
      <c r="K34" s="26"/>
      <c r="L34" s="35"/>
      <c r="M34" s="26"/>
      <c r="N34" s="26"/>
      <c r="O34" s="27"/>
      <c r="P34" s="26"/>
      <c r="Q34" s="27"/>
      <c r="R34" s="26"/>
      <c r="S34" s="27"/>
      <c r="T34" s="26"/>
      <c r="U34" s="27"/>
      <c r="V34" s="26"/>
      <c r="W34" s="27"/>
      <c r="X34" s="26"/>
      <c r="Y34" s="28"/>
    </row>
    <row r="35" spans="1:25" x14ac:dyDescent="0.3">
      <c r="A35" s="92"/>
      <c r="B35" s="33"/>
      <c r="C35" s="33"/>
      <c r="D35" s="27"/>
      <c r="E35" s="27"/>
      <c r="F35" s="36"/>
      <c r="G35" s="36"/>
      <c r="H35" s="36"/>
      <c r="I35" s="36"/>
      <c r="J35" s="36"/>
      <c r="K35" s="36"/>
      <c r="L35" s="37"/>
      <c r="M35" s="36"/>
      <c r="N35" s="36"/>
      <c r="O35" s="36"/>
      <c r="P35" s="27"/>
      <c r="Q35" s="36"/>
      <c r="R35" s="27"/>
      <c r="S35" s="36"/>
      <c r="T35" s="27"/>
      <c r="U35" s="36"/>
      <c r="V35" s="27"/>
      <c r="W35" s="36"/>
      <c r="X35" s="27"/>
      <c r="Y35" s="36"/>
    </row>
  </sheetData>
  <mergeCells count="14">
    <mergeCell ref="A30:A32"/>
    <mergeCell ref="A33:A35"/>
    <mergeCell ref="A12:A14"/>
    <mergeCell ref="A15:A17"/>
    <mergeCell ref="A18:A20"/>
    <mergeCell ref="A21:A23"/>
    <mergeCell ref="A24:A26"/>
    <mergeCell ref="A27:A29"/>
    <mergeCell ref="A9:A11"/>
    <mergeCell ref="A1:A3"/>
    <mergeCell ref="B1:B3"/>
    <mergeCell ref="C1:C3"/>
    <mergeCell ref="D1:Y1"/>
    <mergeCell ref="A6:A8"/>
  </mergeCells>
  <conditionalFormatting sqref="B1">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E37FE-F2B1-4B9B-8461-A892F5933D01}">
  <dimension ref="A1"/>
  <sheetViews>
    <sheetView workbookViewId="0"/>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10045-FC21-412B-9DFB-C817F3FC418B}">
  <dimension ref="A1:O129"/>
  <sheetViews>
    <sheetView tabSelected="1" zoomScale="150" zoomScaleNormal="150" workbookViewId="0">
      <pane ySplit="3" topLeftCell="A4" activePane="bottomLeft" state="frozen"/>
      <selection pane="bottomLeft" activeCell="A4" sqref="A4:A9"/>
    </sheetView>
  </sheetViews>
  <sheetFormatPr defaultRowHeight="14.4" x14ac:dyDescent="0.3"/>
  <cols>
    <col min="9" max="9" width="21.109375" bestFit="1" customWidth="1"/>
    <col min="12" max="14" width="0" hidden="1" customWidth="1"/>
    <col min="15" max="15" width="27.6640625" customWidth="1"/>
  </cols>
  <sheetData>
    <row r="1" spans="1:15" x14ac:dyDescent="0.3">
      <c r="A1" s="53" t="s">
        <v>73</v>
      </c>
      <c r="B1" s="53"/>
      <c r="C1" s="53"/>
    </row>
    <row r="2" spans="1:15" x14ac:dyDescent="0.3">
      <c r="A2" s="63" t="s">
        <v>0</v>
      </c>
      <c r="B2" s="64" t="s">
        <v>1</v>
      </c>
      <c r="C2" s="63" t="s">
        <v>2</v>
      </c>
      <c r="D2" s="63" t="s">
        <v>3</v>
      </c>
      <c r="E2" s="63" t="s">
        <v>4</v>
      </c>
      <c r="F2" s="54" t="s">
        <v>5</v>
      </c>
      <c r="G2" s="54" t="s">
        <v>6</v>
      </c>
      <c r="H2" s="54" t="s">
        <v>5</v>
      </c>
      <c r="I2" s="63" t="s">
        <v>7</v>
      </c>
      <c r="J2" s="54" t="s">
        <v>8</v>
      </c>
      <c r="K2" s="54" t="s">
        <v>9</v>
      </c>
      <c r="L2" s="54" t="s">
        <v>10</v>
      </c>
      <c r="M2" s="54" t="s">
        <v>11</v>
      </c>
      <c r="N2" s="54" t="s">
        <v>12</v>
      </c>
      <c r="O2" s="54" t="s">
        <v>13</v>
      </c>
    </row>
    <row r="3" spans="1:15" x14ac:dyDescent="0.3">
      <c r="A3" s="63"/>
      <c r="B3" s="65"/>
      <c r="C3" s="63"/>
      <c r="D3" s="63"/>
      <c r="E3" s="63"/>
      <c r="F3" s="54"/>
      <c r="G3" s="54"/>
      <c r="H3" s="54"/>
      <c r="I3" s="63"/>
      <c r="J3" s="54"/>
      <c r="K3" s="54"/>
      <c r="L3" s="54"/>
      <c r="M3" s="54"/>
      <c r="N3" s="54"/>
      <c r="O3" s="54"/>
    </row>
    <row r="4" spans="1:15" x14ac:dyDescent="0.3">
      <c r="A4" s="55" t="s">
        <v>71</v>
      </c>
      <c r="B4" s="55"/>
      <c r="C4" s="58">
        <v>1</v>
      </c>
      <c r="D4" s="1">
        <v>1</v>
      </c>
      <c r="E4" s="1" t="s">
        <v>14</v>
      </c>
      <c r="F4" s="1"/>
      <c r="G4" s="1" t="s">
        <v>14</v>
      </c>
      <c r="H4" s="1"/>
      <c r="I4" s="1" t="str">
        <f t="shared" ref="I4:I67" si="0">H4&amp;" ppm:"&amp;G4&amp;"   "&amp;F4&amp;" ppm:"&amp;E4</f>
        <v xml:space="preserve"> ppm:blank    ppm:blank</v>
      </c>
      <c r="J4" s="1">
        <v>228</v>
      </c>
      <c r="K4" s="1">
        <f>RANK(J4,J4:J9,1)</f>
        <v>6</v>
      </c>
      <c r="L4" s="59">
        <f>MAX(J4:J9)</f>
        <v>228</v>
      </c>
      <c r="M4" s="59">
        <f>MIN(J4:J9)</f>
        <v>106</v>
      </c>
      <c r="N4" s="58">
        <f t="shared" ref="N4" si="1">+(L4-M4)</f>
        <v>122</v>
      </c>
      <c r="O4" s="60" t="s">
        <v>62</v>
      </c>
    </row>
    <row r="5" spans="1:15" x14ac:dyDescent="0.3">
      <c r="A5" s="56"/>
      <c r="B5" s="56"/>
      <c r="C5" s="58"/>
      <c r="D5" s="1">
        <v>2</v>
      </c>
      <c r="E5" s="1">
        <v>7767</v>
      </c>
      <c r="F5" s="1">
        <v>0.5</v>
      </c>
      <c r="G5" s="1" t="s">
        <v>61</v>
      </c>
      <c r="H5" s="1">
        <v>20</v>
      </c>
      <c r="I5" s="1" t="str">
        <f t="shared" si="0"/>
        <v>20 ppm:2537A   0.5 ppm:7767</v>
      </c>
      <c r="J5" s="1">
        <v>115</v>
      </c>
      <c r="K5" s="1">
        <f>RANK(J5,J4:J9,1)</f>
        <v>2</v>
      </c>
      <c r="L5" s="59"/>
      <c r="M5" s="59"/>
      <c r="N5" s="58"/>
      <c r="O5" s="61"/>
    </row>
    <row r="6" spans="1:15" x14ac:dyDescent="0.3">
      <c r="A6" s="56"/>
      <c r="B6" s="56"/>
      <c r="C6" s="58"/>
      <c r="D6" s="1">
        <v>3</v>
      </c>
      <c r="E6" s="1">
        <v>7767</v>
      </c>
      <c r="F6" s="1">
        <v>0.5</v>
      </c>
      <c r="G6" s="1">
        <v>2490</v>
      </c>
      <c r="H6" s="1">
        <v>20</v>
      </c>
      <c r="I6" s="1" t="str">
        <f t="shared" si="0"/>
        <v>20 ppm:2490   0.5 ppm:7767</v>
      </c>
      <c r="J6" s="1">
        <v>106</v>
      </c>
      <c r="K6" s="1">
        <f>RANK(J6,J4:J9,1)</f>
        <v>1</v>
      </c>
      <c r="L6" s="59"/>
      <c r="M6" s="59"/>
      <c r="N6" s="58"/>
      <c r="O6" s="61"/>
    </row>
    <row r="7" spans="1:15" x14ac:dyDescent="0.3">
      <c r="A7" s="56"/>
      <c r="B7" s="56"/>
      <c r="C7" s="58"/>
      <c r="D7" s="1">
        <v>4</v>
      </c>
      <c r="E7" s="1">
        <v>7767</v>
      </c>
      <c r="F7" s="1">
        <v>0.5</v>
      </c>
      <c r="G7" s="1">
        <v>8190</v>
      </c>
      <c r="H7" s="1">
        <v>20</v>
      </c>
      <c r="I7" s="1" t="str">
        <f t="shared" si="0"/>
        <v>20 ppm:8190   0.5 ppm:7767</v>
      </c>
      <c r="J7" s="1">
        <v>137</v>
      </c>
      <c r="K7" s="1">
        <f>RANK(J7,J4:J9,1)</f>
        <v>4</v>
      </c>
      <c r="L7" s="59"/>
      <c r="M7" s="59"/>
      <c r="N7" s="58"/>
      <c r="O7" s="61"/>
    </row>
    <row r="8" spans="1:15" x14ac:dyDescent="0.3">
      <c r="A8" s="56"/>
      <c r="B8" s="56"/>
      <c r="C8" s="58"/>
      <c r="D8" s="1">
        <v>5</v>
      </c>
      <c r="E8" s="1">
        <v>7767</v>
      </c>
      <c r="F8" s="1">
        <v>0.5</v>
      </c>
      <c r="G8" s="1">
        <v>1580</v>
      </c>
      <c r="H8" s="1">
        <v>20</v>
      </c>
      <c r="I8" s="1" t="str">
        <f t="shared" si="0"/>
        <v>20 ppm:1580   0.5 ppm:7767</v>
      </c>
      <c r="J8" s="1">
        <v>146</v>
      </c>
      <c r="K8" s="1">
        <f>RANK(J8,J4:J9,1)</f>
        <v>5</v>
      </c>
      <c r="L8" s="59"/>
      <c r="M8" s="59"/>
      <c r="N8" s="58"/>
      <c r="O8" s="61"/>
    </row>
    <row r="9" spans="1:15" x14ac:dyDescent="0.3">
      <c r="A9" s="57"/>
      <c r="B9" s="57"/>
      <c r="C9" s="58"/>
      <c r="D9" s="1">
        <v>6</v>
      </c>
      <c r="E9" s="1">
        <v>7767</v>
      </c>
      <c r="F9" s="1">
        <v>0.5</v>
      </c>
      <c r="G9" s="1">
        <v>8105</v>
      </c>
      <c r="H9" s="1">
        <v>20</v>
      </c>
      <c r="I9" s="1" t="str">
        <f t="shared" si="0"/>
        <v>20 ppm:8105   0.5 ppm:7767</v>
      </c>
      <c r="J9" s="1">
        <v>126</v>
      </c>
      <c r="K9" s="1">
        <f>RANK(J9,J4:J9,1)</f>
        <v>3</v>
      </c>
      <c r="L9" s="59"/>
      <c r="M9" s="59"/>
      <c r="N9" s="58"/>
      <c r="O9" s="62"/>
    </row>
    <row r="10" spans="1:15" x14ac:dyDescent="0.3">
      <c r="A10" s="72" t="s">
        <v>71</v>
      </c>
      <c r="B10" s="72"/>
      <c r="C10" s="75">
        <v>2</v>
      </c>
      <c r="D10" s="2">
        <v>1</v>
      </c>
      <c r="E10" s="2" t="s">
        <v>63</v>
      </c>
      <c r="F10" s="2">
        <v>0.5</v>
      </c>
      <c r="G10" s="2" t="s">
        <v>64</v>
      </c>
      <c r="H10" s="2">
        <v>20</v>
      </c>
      <c r="I10" s="2" t="str">
        <f t="shared" si="0"/>
        <v>20 ppm:cl20c   0.5 ppm:cl20f</v>
      </c>
      <c r="J10" s="2">
        <v>375</v>
      </c>
      <c r="K10" s="2">
        <f>RANK(J10,J10:J15,1)</f>
        <v>6</v>
      </c>
      <c r="L10" s="76">
        <f>MAX(J10:J15)</f>
        <v>375</v>
      </c>
      <c r="M10" s="76">
        <f>MIN(J10:J15)</f>
        <v>47.2</v>
      </c>
      <c r="N10" s="75">
        <f t="shared" ref="N10" si="2">+(L10-M10)</f>
        <v>327.8</v>
      </c>
      <c r="O10" s="66" t="s">
        <v>65</v>
      </c>
    </row>
    <row r="11" spans="1:15" x14ac:dyDescent="0.3">
      <c r="A11" s="73"/>
      <c r="B11" s="73"/>
      <c r="C11" s="75"/>
      <c r="D11" s="2">
        <v>2</v>
      </c>
      <c r="E11" s="2">
        <v>7767</v>
      </c>
      <c r="F11" s="2">
        <v>0.5</v>
      </c>
      <c r="G11" s="2" t="s">
        <v>61</v>
      </c>
      <c r="H11" s="2">
        <v>20</v>
      </c>
      <c r="I11" s="2" t="str">
        <f t="shared" si="0"/>
        <v>20 ppm:2537A   0.5 ppm:7767</v>
      </c>
      <c r="J11" s="2">
        <v>47.2</v>
      </c>
      <c r="K11" s="2">
        <f>RANK(J11,J10:J15,1)</f>
        <v>1</v>
      </c>
      <c r="L11" s="76"/>
      <c r="M11" s="76"/>
      <c r="N11" s="75"/>
      <c r="O11" s="67"/>
    </row>
    <row r="12" spans="1:15" x14ac:dyDescent="0.3">
      <c r="A12" s="73"/>
      <c r="B12" s="73"/>
      <c r="C12" s="75"/>
      <c r="D12" s="2">
        <v>3</v>
      </c>
      <c r="E12" s="2">
        <v>7878</v>
      </c>
      <c r="F12" s="2">
        <v>0.5</v>
      </c>
      <c r="G12" s="2" t="s">
        <v>61</v>
      </c>
      <c r="H12" s="2">
        <v>20</v>
      </c>
      <c r="I12" s="2" t="str">
        <f t="shared" si="0"/>
        <v>20 ppm:2537A   0.5 ppm:7878</v>
      </c>
      <c r="J12" s="2">
        <v>53.4</v>
      </c>
      <c r="K12" s="2">
        <f>RANK(J12,J10:J15,1)</f>
        <v>2</v>
      </c>
      <c r="L12" s="76"/>
      <c r="M12" s="76"/>
      <c r="N12" s="75"/>
      <c r="O12" s="67"/>
    </row>
    <row r="13" spans="1:15" x14ac:dyDescent="0.3">
      <c r="A13" s="73"/>
      <c r="B13" s="73"/>
      <c r="C13" s="75"/>
      <c r="D13" s="2">
        <v>4</v>
      </c>
      <c r="E13" s="2">
        <v>8181</v>
      </c>
      <c r="F13" s="2">
        <v>0.5</v>
      </c>
      <c r="G13" s="2" t="s">
        <v>61</v>
      </c>
      <c r="H13" s="2">
        <v>20</v>
      </c>
      <c r="I13" s="2" t="str">
        <f t="shared" si="0"/>
        <v>20 ppm:2537A   0.5 ppm:8181</v>
      </c>
      <c r="J13" s="2">
        <v>87.1</v>
      </c>
      <c r="K13" s="2">
        <f>RANK(J13,J10:J15,1)</f>
        <v>3</v>
      </c>
      <c r="L13" s="76"/>
      <c r="M13" s="76"/>
      <c r="N13" s="75"/>
      <c r="O13" s="67"/>
    </row>
    <row r="14" spans="1:15" x14ac:dyDescent="0.3">
      <c r="A14" s="73"/>
      <c r="B14" s="73"/>
      <c r="C14" s="75"/>
      <c r="D14" s="2">
        <v>5</v>
      </c>
      <c r="E14" s="2">
        <v>61610</v>
      </c>
      <c r="F14" s="2">
        <v>0.5</v>
      </c>
      <c r="G14" s="2" t="s">
        <v>61</v>
      </c>
      <c r="H14" s="2">
        <v>20</v>
      </c>
      <c r="I14" s="2" t="str">
        <f t="shared" si="0"/>
        <v>20 ppm:2537A   0.5 ppm:61610</v>
      </c>
      <c r="J14" s="2">
        <v>261</v>
      </c>
      <c r="K14" s="2">
        <f>RANK(J14,J10:J15,1)</f>
        <v>5</v>
      </c>
      <c r="L14" s="76"/>
      <c r="M14" s="76"/>
      <c r="N14" s="75"/>
      <c r="O14" s="67"/>
    </row>
    <row r="15" spans="1:15" x14ac:dyDescent="0.3">
      <c r="A15" s="74"/>
      <c r="B15" s="74"/>
      <c r="C15" s="75"/>
      <c r="D15" s="2">
        <v>6</v>
      </c>
      <c r="E15" s="2">
        <v>7757</v>
      </c>
      <c r="F15" s="2">
        <v>0.5</v>
      </c>
      <c r="G15" s="2" t="s">
        <v>61</v>
      </c>
      <c r="H15" s="2">
        <v>20</v>
      </c>
      <c r="I15" s="2" t="str">
        <f t="shared" si="0"/>
        <v>20 ppm:2537A   0.5 ppm:7757</v>
      </c>
      <c r="J15" s="2">
        <v>224</v>
      </c>
      <c r="K15" s="2">
        <f>RANK(J15,J10:J15,1)</f>
        <v>4</v>
      </c>
      <c r="L15" s="76"/>
      <c r="M15" s="76"/>
      <c r="N15" s="75"/>
      <c r="O15" s="68"/>
    </row>
    <row r="16" spans="1:15" x14ac:dyDescent="0.3">
      <c r="A16" s="69" t="s">
        <v>72</v>
      </c>
      <c r="B16" s="69"/>
      <c r="C16" s="58">
        <v>3</v>
      </c>
      <c r="D16" s="1">
        <v>1</v>
      </c>
      <c r="E16" s="1" t="s">
        <v>14</v>
      </c>
      <c r="F16" s="1"/>
      <c r="G16" s="1" t="s">
        <v>14</v>
      </c>
      <c r="H16" s="1"/>
      <c r="I16" s="1" t="str">
        <f t="shared" si="0"/>
        <v xml:space="preserve"> ppm:blank    ppm:blank</v>
      </c>
      <c r="J16" s="1">
        <v>304</v>
      </c>
      <c r="K16" s="1">
        <f>RANK(J16,J16:J21,1)</f>
        <v>6</v>
      </c>
      <c r="L16" s="59">
        <f>MAX(J16:J21)</f>
        <v>304</v>
      </c>
      <c r="M16" s="59">
        <f>MIN(J16:J21)</f>
        <v>108</v>
      </c>
      <c r="N16" s="58">
        <f t="shared" ref="N16" si="3">+(L16-M16)</f>
        <v>196</v>
      </c>
      <c r="O16" s="60"/>
    </row>
    <row r="17" spans="1:15" x14ac:dyDescent="0.3">
      <c r="A17" s="70"/>
      <c r="B17" s="70"/>
      <c r="C17" s="58"/>
      <c r="D17" s="1">
        <v>2</v>
      </c>
      <c r="E17" s="1">
        <v>8181</v>
      </c>
      <c r="F17" s="1">
        <v>0.5</v>
      </c>
      <c r="G17" s="1" t="s">
        <v>61</v>
      </c>
      <c r="H17" s="1">
        <v>20</v>
      </c>
      <c r="I17" s="1" t="str">
        <f t="shared" si="0"/>
        <v>20 ppm:2537A   0.5 ppm:8181</v>
      </c>
      <c r="J17" s="1">
        <v>185</v>
      </c>
      <c r="K17" s="1">
        <f>RANK(J17,J16:J21,1)</f>
        <v>5</v>
      </c>
      <c r="L17" s="59"/>
      <c r="M17" s="59"/>
      <c r="N17" s="58"/>
      <c r="O17" s="61"/>
    </row>
    <row r="18" spans="1:15" x14ac:dyDescent="0.3">
      <c r="A18" s="70"/>
      <c r="B18" s="70"/>
      <c r="C18" s="58"/>
      <c r="D18" s="1">
        <v>3</v>
      </c>
      <c r="E18" s="1">
        <v>8181</v>
      </c>
      <c r="F18" s="1">
        <v>0.5</v>
      </c>
      <c r="G18" s="1" t="s">
        <v>61</v>
      </c>
      <c r="H18" s="1">
        <v>30</v>
      </c>
      <c r="I18" s="1" t="str">
        <f t="shared" si="0"/>
        <v>30 ppm:2537A   0.5 ppm:8181</v>
      </c>
      <c r="J18" s="1">
        <v>162</v>
      </c>
      <c r="K18" s="1">
        <f>RANK(J18,J16:J21,1)</f>
        <v>4</v>
      </c>
      <c r="L18" s="59"/>
      <c r="M18" s="59"/>
      <c r="N18" s="58"/>
      <c r="O18" s="61"/>
    </row>
    <row r="19" spans="1:15" x14ac:dyDescent="0.3">
      <c r="A19" s="70"/>
      <c r="B19" s="70"/>
      <c r="C19" s="58"/>
      <c r="D19" s="1">
        <v>4</v>
      </c>
      <c r="E19" s="1">
        <v>8181</v>
      </c>
      <c r="F19" s="1">
        <v>0.5</v>
      </c>
      <c r="G19" s="1" t="s">
        <v>61</v>
      </c>
      <c r="H19" s="1">
        <v>40</v>
      </c>
      <c r="I19" s="1" t="str">
        <f t="shared" si="0"/>
        <v>40 ppm:2537A   0.5 ppm:8181</v>
      </c>
      <c r="J19" s="1">
        <v>120</v>
      </c>
      <c r="K19" s="1">
        <f>RANK(J19,J16:J21,1)</f>
        <v>2</v>
      </c>
      <c r="L19" s="59"/>
      <c r="M19" s="59"/>
      <c r="N19" s="58"/>
      <c r="O19" s="61"/>
    </row>
    <row r="20" spans="1:15" x14ac:dyDescent="0.3">
      <c r="A20" s="70"/>
      <c r="B20" s="70"/>
      <c r="C20" s="58"/>
      <c r="D20" s="1">
        <v>5</v>
      </c>
      <c r="E20" s="1">
        <v>8181</v>
      </c>
      <c r="F20" s="1">
        <v>0.5</v>
      </c>
      <c r="G20" s="1" t="s">
        <v>61</v>
      </c>
      <c r="H20" s="1">
        <v>50</v>
      </c>
      <c r="I20" s="1" t="str">
        <f t="shared" si="0"/>
        <v>50 ppm:2537A   0.5 ppm:8181</v>
      </c>
      <c r="J20" s="1">
        <v>108</v>
      </c>
      <c r="K20" s="1">
        <f>RANK(J20,J16:J21,1)</f>
        <v>1</v>
      </c>
      <c r="L20" s="59"/>
      <c r="M20" s="59"/>
      <c r="N20" s="58"/>
      <c r="O20" s="61"/>
    </row>
    <row r="21" spans="1:15" x14ac:dyDescent="0.3">
      <c r="A21" s="71"/>
      <c r="B21" s="71"/>
      <c r="C21" s="58"/>
      <c r="D21" s="1">
        <v>6</v>
      </c>
      <c r="E21" s="1">
        <v>8181</v>
      </c>
      <c r="F21" s="1">
        <v>1</v>
      </c>
      <c r="G21" s="1" t="s">
        <v>61</v>
      </c>
      <c r="H21" s="1">
        <v>20</v>
      </c>
      <c r="I21" s="1" t="str">
        <f t="shared" si="0"/>
        <v>20 ppm:2537A   1 ppm:8181</v>
      </c>
      <c r="J21" s="1">
        <v>125</v>
      </c>
      <c r="K21" s="1">
        <f>RANK(J21,J16:J21,1)</f>
        <v>3</v>
      </c>
      <c r="L21" s="59"/>
      <c r="M21" s="59"/>
      <c r="N21" s="58"/>
      <c r="O21" s="62"/>
    </row>
    <row r="22" spans="1:15" x14ac:dyDescent="0.3">
      <c r="A22" s="72" t="s">
        <v>72</v>
      </c>
      <c r="B22" s="72"/>
      <c r="C22" s="75">
        <v>4</v>
      </c>
      <c r="D22" s="2">
        <v>1</v>
      </c>
      <c r="E22" s="2" t="s">
        <v>14</v>
      </c>
      <c r="F22" s="2"/>
      <c r="G22" s="2" t="s">
        <v>14</v>
      </c>
      <c r="H22" s="2"/>
      <c r="I22" s="2" t="str">
        <f t="shared" si="0"/>
        <v xml:space="preserve"> ppm:blank    ppm:blank</v>
      </c>
      <c r="J22" s="2">
        <v>214</v>
      </c>
      <c r="K22" s="2">
        <f>RANK(J22,J22:J27,1)</f>
        <v>6</v>
      </c>
      <c r="L22" s="76">
        <f>MAX(J22:J27)</f>
        <v>214</v>
      </c>
      <c r="M22" s="76">
        <f>MIN(J22:J27)</f>
        <v>43.5</v>
      </c>
      <c r="N22" s="75">
        <f t="shared" ref="N22" si="4">+(L22-M22)</f>
        <v>170.5</v>
      </c>
      <c r="O22" s="66" t="s">
        <v>66</v>
      </c>
    </row>
    <row r="23" spans="1:15" x14ac:dyDescent="0.3">
      <c r="A23" s="73"/>
      <c r="B23" s="73"/>
      <c r="C23" s="75"/>
      <c r="D23" s="2">
        <v>2</v>
      </c>
      <c r="E23" s="2">
        <v>8181</v>
      </c>
      <c r="F23" s="2">
        <v>0.5</v>
      </c>
      <c r="G23" s="2" t="s">
        <v>61</v>
      </c>
      <c r="H23" s="2">
        <v>20</v>
      </c>
      <c r="I23" s="2" t="str">
        <f t="shared" si="0"/>
        <v>20 ppm:2537A   0.5 ppm:8181</v>
      </c>
      <c r="J23" s="2">
        <v>105</v>
      </c>
      <c r="K23" s="2">
        <f>RANK(J23,J22:J27,1)</f>
        <v>2</v>
      </c>
      <c r="L23" s="76"/>
      <c r="M23" s="76"/>
      <c r="N23" s="75"/>
      <c r="O23" s="67"/>
    </row>
    <row r="24" spans="1:15" x14ac:dyDescent="0.3">
      <c r="A24" s="73"/>
      <c r="B24" s="73"/>
      <c r="C24" s="75"/>
      <c r="D24" s="2">
        <v>3</v>
      </c>
      <c r="E24" s="2">
        <v>8181</v>
      </c>
      <c r="F24" s="2">
        <v>1</v>
      </c>
      <c r="G24" s="2" t="s">
        <v>61</v>
      </c>
      <c r="H24" s="2">
        <v>20</v>
      </c>
      <c r="I24" s="2" t="str">
        <f t="shared" si="0"/>
        <v>20 ppm:2537A   1 ppm:8181</v>
      </c>
      <c r="J24" s="2">
        <v>159</v>
      </c>
      <c r="K24" s="2">
        <f>RANK(J24,J22:J27,1)</f>
        <v>4</v>
      </c>
      <c r="L24" s="76"/>
      <c r="M24" s="76"/>
      <c r="N24" s="75"/>
      <c r="O24" s="67"/>
    </row>
    <row r="25" spans="1:15" x14ac:dyDescent="0.3">
      <c r="A25" s="73"/>
      <c r="B25" s="73"/>
      <c r="C25" s="75"/>
      <c r="D25" s="2">
        <v>4</v>
      </c>
      <c r="E25" s="2">
        <v>8181</v>
      </c>
      <c r="F25" s="2">
        <v>1.5</v>
      </c>
      <c r="G25" s="2" t="s">
        <v>61</v>
      </c>
      <c r="H25" s="2">
        <v>20</v>
      </c>
      <c r="I25" s="2" t="str">
        <f t="shared" si="0"/>
        <v>20 ppm:2537A   1.5 ppm:8181</v>
      </c>
      <c r="J25" s="2">
        <v>168</v>
      </c>
      <c r="K25" s="2">
        <f>RANK(J25,J22:J27,1)</f>
        <v>5</v>
      </c>
      <c r="L25" s="76"/>
      <c r="M25" s="76"/>
      <c r="N25" s="75"/>
      <c r="O25" s="67"/>
    </row>
    <row r="26" spans="1:15" x14ac:dyDescent="0.3">
      <c r="A26" s="73"/>
      <c r="B26" s="73"/>
      <c r="C26" s="75"/>
      <c r="D26" s="2">
        <v>5</v>
      </c>
      <c r="E26" s="2">
        <v>8181</v>
      </c>
      <c r="F26" s="2">
        <v>2</v>
      </c>
      <c r="G26" s="2" t="s">
        <v>61</v>
      </c>
      <c r="H26" s="2">
        <v>20</v>
      </c>
      <c r="I26" s="2" t="str">
        <f t="shared" si="0"/>
        <v>20 ppm:2537A   2 ppm:8181</v>
      </c>
      <c r="J26" s="2">
        <v>43.5</v>
      </c>
      <c r="K26" s="2">
        <f>RANK(J26,J22:J27,1)</f>
        <v>1</v>
      </c>
      <c r="L26" s="76"/>
      <c r="M26" s="76"/>
      <c r="N26" s="75"/>
      <c r="O26" s="67"/>
    </row>
    <row r="27" spans="1:15" x14ac:dyDescent="0.3">
      <c r="A27" s="74"/>
      <c r="B27" s="74"/>
      <c r="C27" s="75"/>
      <c r="D27" s="2">
        <v>6</v>
      </c>
      <c r="E27" s="2">
        <v>8181</v>
      </c>
      <c r="F27" s="2">
        <v>2.5</v>
      </c>
      <c r="G27" s="2" t="s">
        <v>61</v>
      </c>
      <c r="H27" s="2">
        <v>20</v>
      </c>
      <c r="I27" s="2" t="str">
        <f t="shared" si="0"/>
        <v>20 ppm:2537A   2.5 ppm:8181</v>
      </c>
      <c r="J27" s="2">
        <v>143</v>
      </c>
      <c r="K27" s="2">
        <f>RANK(J27,J22:J27,1)</f>
        <v>3</v>
      </c>
      <c r="L27" s="76"/>
      <c r="M27" s="76"/>
      <c r="N27" s="75"/>
      <c r="O27" s="68"/>
    </row>
    <row r="28" spans="1:15" x14ac:dyDescent="0.3">
      <c r="A28" s="55" t="s">
        <v>72</v>
      </c>
      <c r="B28" s="69"/>
      <c r="C28" s="58">
        <v>5</v>
      </c>
      <c r="D28" s="1">
        <v>1</v>
      </c>
      <c r="E28" s="1" t="s">
        <v>14</v>
      </c>
      <c r="F28" s="1"/>
      <c r="G28" s="1" t="s">
        <v>14</v>
      </c>
      <c r="H28" s="1"/>
      <c r="I28" s="1" t="str">
        <f t="shared" si="0"/>
        <v xml:space="preserve"> ppm:blank    ppm:blank</v>
      </c>
      <c r="J28" s="1">
        <v>227</v>
      </c>
      <c r="K28" s="1">
        <f>RANK(J28,J28:J33,1)</f>
        <v>6</v>
      </c>
      <c r="L28" s="59">
        <f>MAX(J28:J33)</f>
        <v>227</v>
      </c>
      <c r="M28" s="59">
        <f>MIN(J28:J33)</f>
        <v>91.8</v>
      </c>
      <c r="N28" s="58">
        <f t="shared" ref="N28" si="5">+(L28-M28)</f>
        <v>135.19999999999999</v>
      </c>
      <c r="O28" s="60" t="s">
        <v>67</v>
      </c>
    </row>
    <row r="29" spans="1:15" x14ac:dyDescent="0.3">
      <c r="A29" s="56"/>
      <c r="B29" s="70"/>
      <c r="C29" s="58"/>
      <c r="D29" s="1">
        <v>2</v>
      </c>
      <c r="E29" s="1">
        <v>8181</v>
      </c>
      <c r="F29" s="1">
        <v>0.5</v>
      </c>
      <c r="G29" s="1" t="s">
        <v>61</v>
      </c>
      <c r="H29" s="1">
        <v>20</v>
      </c>
      <c r="I29" s="1" t="str">
        <f t="shared" si="0"/>
        <v>20 ppm:2537A   0.5 ppm:8181</v>
      </c>
      <c r="J29" s="1">
        <v>171</v>
      </c>
      <c r="K29" s="1">
        <f>RANK(J29,J28:J33,1)</f>
        <v>3</v>
      </c>
      <c r="L29" s="59"/>
      <c r="M29" s="59"/>
      <c r="N29" s="58"/>
      <c r="O29" s="61"/>
    </row>
    <row r="30" spans="1:15" x14ac:dyDescent="0.3">
      <c r="A30" s="56"/>
      <c r="B30" s="70"/>
      <c r="C30" s="58"/>
      <c r="D30" s="1">
        <v>3</v>
      </c>
      <c r="E30" s="1">
        <v>8181</v>
      </c>
      <c r="F30" s="1">
        <v>1</v>
      </c>
      <c r="G30" s="1" t="s">
        <v>61</v>
      </c>
      <c r="H30" s="1">
        <v>20</v>
      </c>
      <c r="I30" s="1" t="str">
        <f t="shared" si="0"/>
        <v>20 ppm:2537A   1 ppm:8181</v>
      </c>
      <c r="J30" s="1">
        <v>92.2</v>
      </c>
      <c r="K30" s="1">
        <f>RANK(J30,J28:J33,1)</f>
        <v>2</v>
      </c>
      <c r="L30" s="59"/>
      <c r="M30" s="59"/>
      <c r="N30" s="58"/>
      <c r="O30" s="61"/>
    </row>
    <row r="31" spans="1:15" x14ac:dyDescent="0.3">
      <c r="A31" s="56"/>
      <c r="B31" s="70"/>
      <c r="C31" s="58"/>
      <c r="D31" s="1">
        <v>4</v>
      </c>
      <c r="E31" s="1">
        <v>8181</v>
      </c>
      <c r="F31" s="1">
        <v>1.5</v>
      </c>
      <c r="G31" s="1" t="s">
        <v>61</v>
      </c>
      <c r="H31" s="1">
        <v>20</v>
      </c>
      <c r="I31" s="1" t="str">
        <f t="shared" si="0"/>
        <v>20 ppm:2537A   1.5 ppm:8181</v>
      </c>
      <c r="J31" s="1">
        <v>179</v>
      </c>
      <c r="K31" s="1">
        <f>RANK(J31,J28:J33,1)</f>
        <v>5</v>
      </c>
      <c r="L31" s="59"/>
      <c r="M31" s="59"/>
      <c r="N31" s="58"/>
      <c r="O31" s="61"/>
    </row>
    <row r="32" spans="1:15" x14ac:dyDescent="0.3">
      <c r="A32" s="56"/>
      <c r="B32" s="70"/>
      <c r="C32" s="58"/>
      <c r="D32" s="1">
        <v>5</v>
      </c>
      <c r="E32" s="1">
        <v>8181</v>
      </c>
      <c r="F32" s="1">
        <v>2</v>
      </c>
      <c r="G32" s="1" t="s">
        <v>61</v>
      </c>
      <c r="H32" s="1">
        <v>20</v>
      </c>
      <c r="I32" s="1" t="str">
        <f t="shared" si="0"/>
        <v>20 ppm:2537A   2 ppm:8181</v>
      </c>
      <c r="J32" s="1">
        <v>172</v>
      </c>
      <c r="K32" s="1">
        <f>RANK(J32,J28:J33,1)</f>
        <v>4</v>
      </c>
      <c r="L32" s="59"/>
      <c r="M32" s="59"/>
      <c r="N32" s="58"/>
      <c r="O32" s="61"/>
    </row>
    <row r="33" spans="1:15" x14ac:dyDescent="0.3">
      <c r="A33" s="57"/>
      <c r="B33" s="71"/>
      <c r="C33" s="58"/>
      <c r="D33" s="1">
        <v>6</v>
      </c>
      <c r="E33" s="1">
        <v>8181</v>
      </c>
      <c r="F33" s="1">
        <v>2.5</v>
      </c>
      <c r="G33" s="1" t="s">
        <v>61</v>
      </c>
      <c r="H33" s="1">
        <v>20</v>
      </c>
      <c r="I33" s="1" t="str">
        <f t="shared" si="0"/>
        <v>20 ppm:2537A   2.5 ppm:8181</v>
      </c>
      <c r="J33" s="1">
        <v>91.8</v>
      </c>
      <c r="K33" s="1">
        <f>RANK(J33,J28:J33,1)</f>
        <v>1</v>
      </c>
      <c r="L33" s="59"/>
      <c r="M33" s="59"/>
      <c r="N33" s="58"/>
      <c r="O33" s="62"/>
    </row>
    <row r="34" spans="1:15" x14ac:dyDescent="0.3">
      <c r="A34" s="78" t="s">
        <v>72</v>
      </c>
      <c r="B34" s="72"/>
      <c r="C34" s="75">
        <v>6</v>
      </c>
      <c r="D34" s="2">
        <v>1</v>
      </c>
      <c r="E34" s="2" t="s">
        <v>14</v>
      </c>
      <c r="F34" s="2"/>
      <c r="G34" s="2" t="s">
        <v>14</v>
      </c>
      <c r="H34" s="2"/>
      <c r="I34" s="2" t="str">
        <f t="shared" si="0"/>
        <v xml:space="preserve"> ppm:blank    ppm:blank</v>
      </c>
      <c r="J34" s="2">
        <v>213</v>
      </c>
      <c r="K34" s="2">
        <f>RANK(J34,J34:J39,1)</f>
        <v>6</v>
      </c>
      <c r="L34" s="76">
        <f>MAX(J34:J39)</f>
        <v>213</v>
      </c>
      <c r="M34" s="76">
        <f>MIN(J34:J39)</f>
        <v>24.3</v>
      </c>
      <c r="N34" s="75">
        <f t="shared" ref="N34" si="6">+(L34-M34)</f>
        <v>188.7</v>
      </c>
      <c r="O34" s="66" t="s">
        <v>68</v>
      </c>
    </row>
    <row r="35" spans="1:15" x14ac:dyDescent="0.3">
      <c r="A35" s="79"/>
      <c r="B35" s="73"/>
      <c r="C35" s="75"/>
      <c r="D35" s="2">
        <v>2</v>
      </c>
      <c r="E35" s="2">
        <v>8181</v>
      </c>
      <c r="F35" s="2">
        <v>0.5</v>
      </c>
      <c r="G35" s="2" t="s">
        <v>61</v>
      </c>
      <c r="H35" s="2">
        <v>5</v>
      </c>
      <c r="I35" s="2" t="str">
        <f t="shared" si="0"/>
        <v>5 ppm:2537A   0.5 ppm:8181</v>
      </c>
      <c r="J35" s="2">
        <v>181</v>
      </c>
      <c r="K35" s="2">
        <f>RANK(J35,J34:J39,1)</f>
        <v>5</v>
      </c>
      <c r="L35" s="76"/>
      <c r="M35" s="76"/>
      <c r="N35" s="75"/>
      <c r="O35" s="67"/>
    </row>
    <row r="36" spans="1:15" x14ac:dyDescent="0.3">
      <c r="A36" s="79"/>
      <c r="B36" s="73"/>
      <c r="C36" s="75"/>
      <c r="D36" s="2">
        <v>3</v>
      </c>
      <c r="E36" s="2">
        <v>8181</v>
      </c>
      <c r="F36" s="2">
        <v>0.5</v>
      </c>
      <c r="G36" s="2" t="s">
        <v>61</v>
      </c>
      <c r="H36" s="2">
        <v>10</v>
      </c>
      <c r="I36" s="2" t="str">
        <f t="shared" si="0"/>
        <v>10 ppm:2537A   0.5 ppm:8181</v>
      </c>
      <c r="J36" s="2">
        <v>151</v>
      </c>
      <c r="K36" s="2">
        <f>RANK(J36,J34:J39,1)</f>
        <v>2</v>
      </c>
      <c r="L36" s="76"/>
      <c r="M36" s="76"/>
      <c r="N36" s="75"/>
      <c r="O36" s="67"/>
    </row>
    <row r="37" spans="1:15" x14ac:dyDescent="0.3">
      <c r="A37" s="79"/>
      <c r="B37" s="73"/>
      <c r="C37" s="75"/>
      <c r="D37" s="2">
        <v>4</v>
      </c>
      <c r="E37" s="2">
        <v>8181</v>
      </c>
      <c r="F37" s="2">
        <v>0.5</v>
      </c>
      <c r="G37" s="2" t="s">
        <v>61</v>
      </c>
      <c r="H37" s="2">
        <v>15</v>
      </c>
      <c r="I37" s="2" t="str">
        <f t="shared" si="0"/>
        <v>15 ppm:2537A   0.5 ppm:8181</v>
      </c>
      <c r="J37" s="2">
        <v>166</v>
      </c>
      <c r="K37" s="2">
        <f>RANK(J37,J34:J39,1)</f>
        <v>4</v>
      </c>
      <c r="L37" s="76"/>
      <c r="M37" s="76"/>
      <c r="N37" s="75"/>
      <c r="O37" s="67"/>
    </row>
    <row r="38" spans="1:15" x14ac:dyDescent="0.3">
      <c r="A38" s="79"/>
      <c r="B38" s="73"/>
      <c r="C38" s="75"/>
      <c r="D38" s="2">
        <v>5</v>
      </c>
      <c r="E38" s="2">
        <v>8181</v>
      </c>
      <c r="F38" s="2">
        <v>2.5</v>
      </c>
      <c r="G38" s="2" t="s">
        <v>61</v>
      </c>
      <c r="H38" s="2">
        <v>10</v>
      </c>
      <c r="I38" s="2" t="str">
        <f t="shared" si="0"/>
        <v>10 ppm:2537A   2.5 ppm:8181</v>
      </c>
      <c r="J38" s="2">
        <v>159</v>
      </c>
      <c r="K38" s="2">
        <f>RANK(J38,J34:J39,1)</f>
        <v>3</v>
      </c>
      <c r="L38" s="76"/>
      <c r="M38" s="76"/>
      <c r="N38" s="75"/>
      <c r="O38" s="67"/>
    </row>
    <row r="39" spans="1:15" x14ac:dyDescent="0.3">
      <c r="A39" s="80"/>
      <c r="B39" s="74"/>
      <c r="C39" s="75"/>
      <c r="D39" s="2">
        <v>6</v>
      </c>
      <c r="E39" s="2">
        <v>8181</v>
      </c>
      <c r="F39" s="2">
        <v>5</v>
      </c>
      <c r="G39" s="2" t="s">
        <v>61</v>
      </c>
      <c r="H39" s="2">
        <v>10</v>
      </c>
      <c r="I39" s="2" t="str">
        <f t="shared" si="0"/>
        <v>10 ppm:2537A   5 ppm:8181</v>
      </c>
      <c r="J39" s="2">
        <v>24.3</v>
      </c>
      <c r="K39" s="2">
        <f>RANK(J39,J34:J39,1)</f>
        <v>1</v>
      </c>
      <c r="L39" s="76"/>
      <c r="M39" s="76"/>
      <c r="N39" s="75"/>
      <c r="O39" s="68"/>
    </row>
    <row r="40" spans="1:15" x14ac:dyDescent="0.3">
      <c r="A40" s="77" t="s">
        <v>72</v>
      </c>
      <c r="B40" s="69"/>
      <c r="C40" s="58">
        <v>7</v>
      </c>
      <c r="D40" s="1">
        <v>1</v>
      </c>
      <c r="E40" s="1" t="s">
        <v>14</v>
      </c>
      <c r="F40" s="1"/>
      <c r="G40" s="1" t="s">
        <v>14</v>
      </c>
      <c r="H40" s="1"/>
      <c r="I40" s="1" t="str">
        <f t="shared" si="0"/>
        <v xml:space="preserve"> ppm:blank    ppm:blank</v>
      </c>
      <c r="J40" s="1">
        <v>210</v>
      </c>
      <c r="K40" s="1">
        <f>RANK(J40,J40:J45,1)</f>
        <v>6</v>
      </c>
      <c r="L40" s="59">
        <f>MAX(J40:J45)</f>
        <v>210</v>
      </c>
      <c r="M40" s="59">
        <f>MIN(J40:J45)</f>
        <v>36.5</v>
      </c>
      <c r="N40" s="58">
        <f t="shared" ref="N40" si="7">+(L40-M40)</f>
        <v>173.5</v>
      </c>
      <c r="O40" s="60" t="s">
        <v>69</v>
      </c>
    </row>
    <row r="41" spans="1:15" x14ac:dyDescent="0.3">
      <c r="A41" s="58"/>
      <c r="B41" s="70"/>
      <c r="C41" s="58"/>
      <c r="D41" s="1">
        <v>2</v>
      </c>
      <c r="E41" s="1">
        <v>8181</v>
      </c>
      <c r="F41" s="1">
        <v>2</v>
      </c>
      <c r="G41" s="1" t="s">
        <v>61</v>
      </c>
      <c r="H41" s="1">
        <v>10</v>
      </c>
      <c r="I41" s="1" t="str">
        <f t="shared" si="0"/>
        <v>10 ppm:2537A   2 ppm:8181</v>
      </c>
      <c r="J41" s="1">
        <v>194</v>
      </c>
      <c r="K41" s="1">
        <f>RANK(J41,J40:J45,1)</f>
        <v>5</v>
      </c>
      <c r="L41" s="59"/>
      <c r="M41" s="59"/>
      <c r="N41" s="58"/>
      <c r="O41" s="61"/>
    </row>
    <row r="42" spans="1:15" x14ac:dyDescent="0.3">
      <c r="A42" s="58"/>
      <c r="B42" s="70"/>
      <c r="C42" s="58"/>
      <c r="D42" s="1">
        <v>3</v>
      </c>
      <c r="E42" s="1">
        <v>8181</v>
      </c>
      <c r="F42" s="1">
        <v>4</v>
      </c>
      <c r="G42" s="1" t="s">
        <v>61</v>
      </c>
      <c r="H42" s="1">
        <v>10</v>
      </c>
      <c r="I42" s="1" t="str">
        <f t="shared" si="0"/>
        <v>10 ppm:2537A   4 ppm:8181</v>
      </c>
      <c r="J42" s="1">
        <v>159</v>
      </c>
      <c r="K42" s="1">
        <f>RANK(J42,J40:J45,1)</f>
        <v>4</v>
      </c>
      <c r="L42" s="59"/>
      <c r="M42" s="59"/>
      <c r="N42" s="58"/>
      <c r="O42" s="61"/>
    </row>
    <row r="43" spans="1:15" x14ac:dyDescent="0.3">
      <c r="A43" s="58"/>
      <c r="B43" s="70"/>
      <c r="C43" s="58"/>
      <c r="D43" s="1">
        <v>4</v>
      </c>
      <c r="E43" s="1">
        <v>8181</v>
      </c>
      <c r="F43" s="1">
        <v>6</v>
      </c>
      <c r="G43" s="1" t="s">
        <v>61</v>
      </c>
      <c r="H43" s="1">
        <v>10</v>
      </c>
      <c r="I43" s="1" t="str">
        <f t="shared" si="0"/>
        <v>10 ppm:2537A   6 ppm:8181</v>
      </c>
      <c r="J43" s="1">
        <v>44.4</v>
      </c>
      <c r="K43" s="1">
        <f>RANK(J43,J40:J45,1)</f>
        <v>2</v>
      </c>
      <c r="L43" s="59"/>
      <c r="M43" s="59"/>
      <c r="N43" s="58"/>
      <c r="O43" s="61"/>
    </row>
    <row r="44" spans="1:15" x14ac:dyDescent="0.3">
      <c r="A44" s="58"/>
      <c r="B44" s="70"/>
      <c r="C44" s="58"/>
      <c r="D44" s="1">
        <v>5</v>
      </c>
      <c r="E44" s="1">
        <v>8181</v>
      </c>
      <c r="F44" s="1">
        <v>8</v>
      </c>
      <c r="G44" s="1" t="s">
        <v>61</v>
      </c>
      <c r="H44" s="1">
        <v>10</v>
      </c>
      <c r="I44" s="1" t="str">
        <f t="shared" si="0"/>
        <v>10 ppm:2537A   8 ppm:8181</v>
      </c>
      <c r="J44" s="1">
        <v>36.5</v>
      </c>
      <c r="K44" s="1">
        <f>RANK(J44,J40:J45,1)</f>
        <v>1</v>
      </c>
      <c r="L44" s="59"/>
      <c r="M44" s="59"/>
      <c r="N44" s="58"/>
      <c r="O44" s="61"/>
    </row>
    <row r="45" spans="1:15" x14ac:dyDescent="0.3">
      <c r="A45" s="58"/>
      <c r="B45" s="71"/>
      <c r="C45" s="58"/>
      <c r="D45" s="1">
        <v>6</v>
      </c>
      <c r="E45" s="1">
        <v>8181</v>
      </c>
      <c r="F45" s="1">
        <v>4</v>
      </c>
      <c r="G45" s="1" t="s">
        <v>61</v>
      </c>
      <c r="H45" s="1">
        <v>0</v>
      </c>
      <c r="I45" s="1" t="str">
        <f t="shared" si="0"/>
        <v>0 ppm:2537A   4 ppm:8181</v>
      </c>
      <c r="J45" s="1">
        <v>94.6</v>
      </c>
      <c r="K45" s="1">
        <f>RANK(J45,J40:J45,1)</f>
        <v>3</v>
      </c>
      <c r="L45" s="59"/>
      <c r="M45" s="59"/>
      <c r="N45" s="58"/>
      <c r="O45" s="62"/>
    </row>
    <row r="46" spans="1:15" x14ac:dyDescent="0.3">
      <c r="A46" s="81"/>
      <c r="B46" s="66"/>
      <c r="C46" s="75"/>
      <c r="D46" s="2"/>
      <c r="E46" s="2"/>
      <c r="F46" s="2"/>
      <c r="G46" s="2"/>
      <c r="H46" s="2"/>
      <c r="I46" s="2"/>
      <c r="J46" s="2"/>
      <c r="K46" s="2" t="e">
        <f>RANK(J46,J46:J51,1)</f>
        <v>#N/A</v>
      </c>
      <c r="L46" s="66">
        <f>MAX(J46:J51)</f>
        <v>67.900000000000006</v>
      </c>
      <c r="M46" s="66">
        <f>MIN(J46:J51)</f>
        <v>21.3</v>
      </c>
      <c r="N46" s="66">
        <f t="shared" ref="N46" si="8">+(L46-M46)</f>
        <v>46.600000000000009</v>
      </c>
      <c r="O46" s="66" t="s">
        <v>70</v>
      </c>
    </row>
    <row r="47" spans="1:15" x14ac:dyDescent="0.3">
      <c r="A47" s="75"/>
      <c r="B47" s="67"/>
      <c r="C47" s="75"/>
      <c r="D47" s="2"/>
      <c r="E47" s="2"/>
      <c r="F47" s="2"/>
      <c r="G47" s="2"/>
      <c r="H47" s="2"/>
      <c r="I47" s="2"/>
      <c r="J47" s="2">
        <v>67.900000000000006</v>
      </c>
      <c r="K47" s="2">
        <f>RANK(J47,J46:J51,1)</f>
        <v>5</v>
      </c>
      <c r="L47" s="67"/>
      <c r="M47" s="67"/>
      <c r="N47" s="67"/>
      <c r="O47" s="67"/>
    </row>
    <row r="48" spans="1:15" x14ac:dyDescent="0.3">
      <c r="A48" s="75"/>
      <c r="B48" s="67"/>
      <c r="C48" s="75"/>
      <c r="D48" s="2"/>
      <c r="E48" s="2"/>
      <c r="F48" s="2"/>
      <c r="G48" s="2"/>
      <c r="H48" s="2"/>
      <c r="I48" s="2"/>
      <c r="J48" s="2">
        <v>62.3</v>
      </c>
      <c r="K48" s="2">
        <f>RANK(J48,J46:J51,1)</f>
        <v>4</v>
      </c>
      <c r="L48" s="67"/>
      <c r="M48" s="67"/>
      <c r="N48" s="67"/>
      <c r="O48" s="67"/>
    </row>
    <row r="49" spans="1:15" x14ac:dyDescent="0.3">
      <c r="A49" s="75"/>
      <c r="B49" s="67"/>
      <c r="C49" s="75"/>
      <c r="D49" s="2"/>
      <c r="E49" s="2"/>
      <c r="F49" s="2"/>
      <c r="G49" s="2"/>
      <c r="H49" s="2"/>
      <c r="I49" s="2"/>
      <c r="J49" s="2">
        <v>41.9</v>
      </c>
      <c r="K49" s="2">
        <f>RANK(J49,J46:J51,1)</f>
        <v>3</v>
      </c>
      <c r="L49" s="67"/>
      <c r="M49" s="67"/>
      <c r="N49" s="67"/>
      <c r="O49" s="67"/>
    </row>
    <row r="50" spans="1:15" x14ac:dyDescent="0.3">
      <c r="A50" s="75"/>
      <c r="B50" s="67"/>
      <c r="C50" s="75"/>
      <c r="D50" s="2"/>
      <c r="E50" s="2"/>
      <c r="F50" s="2"/>
      <c r="G50" s="2"/>
      <c r="H50" s="2"/>
      <c r="I50" s="2"/>
      <c r="J50" s="2">
        <v>21.3</v>
      </c>
      <c r="K50" s="2">
        <f>RANK(J50,J46:J51,1)</f>
        <v>1</v>
      </c>
      <c r="L50" s="67"/>
      <c r="M50" s="67"/>
      <c r="N50" s="67"/>
      <c r="O50" s="67"/>
    </row>
    <row r="51" spans="1:15" x14ac:dyDescent="0.3">
      <c r="A51" s="75"/>
      <c r="B51" s="68"/>
      <c r="C51" s="75"/>
      <c r="D51" s="2"/>
      <c r="E51" s="2"/>
      <c r="F51" s="2"/>
      <c r="G51" s="2"/>
      <c r="H51" s="2"/>
      <c r="I51" s="2"/>
      <c r="J51" s="2">
        <v>34.700000000000003</v>
      </c>
      <c r="K51" s="2">
        <f>RANK(J51,J46:J51,1)</f>
        <v>2</v>
      </c>
      <c r="L51" s="68"/>
      <c r="M51" s="68"/>
      <c r="N51" s="68"/>
      <c r="O51" s="68"/>
    </row>
    <row r="52" spans="1:15" x14ac:dyDescent="0.3">
      <c r="A52" s="77" t="s">
        <v>74</v>
      </c>
      <c r="B52" s="60"/>
      <c r="C52" s="58">
        <v>8</v>
      </c>
      <c r="D52" s="1">
        <v>1</v>
      </c>
      <c r="E52" s="1" t="s">
        <v>14</v>
      </c>
      <c r="F52" s="1"/>
      <c r="G52" s="1" t="s">
        <v>14</v>
      </c>
      <c r="H52" s="1"/>
      <c r="I52" s="1" t="str">
        <f t="shared" ref="I52:I57" si="9">H52&amp;" ppm:"&amp;G52&amp;"   "&amp;F52&amp;" ppm:"&amp;E52</f>
        <v xml:space="preserve"> ppm:blank    ppm:blank</v>
      </c>
      <c r="J52" s="1">
        <v>221</v>
      </c>
      <c r="K52" s="1">
        <f>RANK(J52,J52:J57,1)</f>
        <v>6</v>
      </c>
      <c r="L52" s="59">
        <f>MAX(J52:J57)</f>
        <v>221</v>
      </c>
      <c r="M52" s="59">
        <f>MIN(J52:J57)</f>
        <v>45</v>
      </c>
      <c r="N52" s="58">
        <f t="shared" ref="N52" si="10">+(L52-M52)</f>
        <v>176</v>
      </c>
      <c r="O52" s="60" t="s">
        <v>75</v>
      </c>
    </row>
    <row r="53" spans="1:15" x14ac:dyDescent="0.3">
      <c r="A53" s="58"/>
      <c r="B53" s="61"/>
      <c r="C53" s="58"/>
      <c r="D53" s="1">
        <v>2</v>
      </c>
      <c r="E53" s="1">
        <v>8181</v>
      </c>
      <c r="F53" s="1">
        <v>2</v>
      </c>
      <c r="G53" s="1" t="s">
        <v>61</v>
      </c>
      <c r="H53" s="1">
        <v>10</v>
      </c>
      <c r="I53" s="1" t="str">
        <f t="shared" si="9"/>
        <v>10 ppm:2537A   2 ppm:8181</v>
      </c>
      <c r="J53" s="1">
        <v>174</v>
      </c>
      <c r="K53" s="1">
        <f>RANK(J53,J52:J57,1)</f>
        <v>5</v>
      </c>
      <c r="L53" s="59"/>
      <c r="M53" s="59"/>
      <c r="N53" s="58"/>
      <c r="O53" s="61"/>
    </row>
    <row r="54" spans="1:15" x14ac:dyDescent="0.3">
      <c r="A54" s="58"/>
      <c r="B54" s="61"/>
      <c r="C54" s="58"/>
      <c r="D54" s="1">
        <v>3</v>
      </c>
      <c r="E54" s="1">
        <v>8181</v>
      </c>
      <c r="F54" s="1">
        <v>2</v>
      </c>
      <c r="G54" s="1" t="s">
        <v>61</v>
      </c>
      <c r="H54" s="1">
        <v>20</v>
      </c>
      <c r="I54" s="1" t="str">
        <f t="shared" si="9"/>
        <v>20 ppm:2537A   2 ppm:8181</v>
      </c>
      <c r="J54" s="1">
        <v>147</v>
      </c>
      <c r="K54" s="1">
        <f>RANK(J54,J52:J57,1)</f>
        <v>3</v>
      </c>
      <c r="L54" s="59"/>
      <c r="M54" s="59"/>
      <c r="N54" s="58"/>
      <c r="O54" s="61"/>
    </row>
    <row r="55" spans="1:15" x14ac:dyDescent="0.3">
      <c r="A55" s="58"/>
      <c r="B55" s="61"/>
      <c r="C55" s="58"/>
      <c r="D55" s="1">
        <v>4</v>
      </c>
      <c r="E55" s="1">
        <v>8181</v>
      </c>
      <c r="F55" s="1">
        <v>2</v>
      </c>
      <c r="G55" s="1" t="s">
        <v>61</v>
      </c>
      <c r="H55" s="1">
        <v>30</v>
      </c>
      <c r="I55" s="1" t="str">
        <f t="shared" si="9"/>
        <v>30 ppm:2537A   2 ppm:8181</v>
      </c>
      <c r="J55" s="1">
        <v>148</v>
      </c>
      <c r="K55" s="1">
        <f>RANK(J55,J52:J57,1)</f>
        <v>4</v>
      </c>
      <c r="L55" s="59"/>
      <c r="M55" s="59"/>
      <c r="N55" s="58"/>
      <c r="O55" s="61"/>
    </row>
    <row r="56" spans="1:15" x14ac:dyDescent="0.3">
      <c r="A56" s="58"/>
      <c r="B56" s="61"/>
      <c r="C56" s="58"/>
      <c r="D56" s="1">
        <v>5</v>
      </c>
      <c r="E56" s="1">
        <v>8181</v>
      </c>
      <c r="F56" s="1">
        <v>2</v>
      </c>
      <c r="G56" s="1" t="s">
        <v>61</v>
      </c>
      <c r="H56" s="1">
        <v>40</v>
      </c>
      <c r="I56" s="1" t="str">
        <f t="shared" si="9"/>
        <v>40 ppm:2537A   2 ppm:8181</v>
      </c>
      <c r="J56" s="1">
        <v>126</v>
      </c>
      <c r="K56" s="1">
        <f>RANK(J56,J52:J57,1)</f>
        <v>2</v>
      </c>
      <c r="L56" s="59"/>
      <c r="M56" s="59"/>
      <c r="N56" s="58"/>
      <c r="O56" s="61"/>
    </row>
    <row r="57" spans="1:15" x14ac:dyDescent="0.3">
      <c r="A57" s="58"/>
      <c r="B57" s="62"/>
      <c r="C57" s="58"/>
      <c r="D57" s="1">
        <v>6</v>
      </c>
      <c r="E57" s="1">
        <v>8181</v>
      </c>
      <c r="F57" s="1">
        <v>2</v>
      </c>
      <c r="G57" s="1" t="s">
        <v>61</v>
      </c>
      <c r="H57" s="1">
        <v>50</v>
      </c>
      <c r="I57" s="1" t="str">
        <f t="shared" si="9"/>
        <v>50 ppm:2537A   2 ppm:8181</v>
      </c>
      <c r="J57" s="1">
        <v>45</v>
      </c>
      <c r="K57" s="1">
        <f>RANK(J57,J52:J57,1)</f>
        <v>1</v>
      </c>
      <c r="L57" s="59"/>
      <c r="M57" s="59"/>
      <c r="N57" s="58"/>
      <c r="O57" s="62"/>
    </row>
    <row r="58" spans="1:15" x14ac:dyDescent="0.3">
      <c r="A58" s="81" t="s">
        <v>74</v>
      </c>
      <c r="B58" s="66"/>
      <c r="C58" s="75">
        <v>9</v>
      </c>
      <c r="D58" s="2">
        <v>1</v>
      </c>
      <c r="E58" s="2" t="s">
        <v>14</v>
      </c>
      <c r="F58" s="2"/>
      <c r="G58" s="2" t="s">
        <v>14</v>
      </c>
      <c r="H58" s="2"/>
      <c r="I58" s="2" t="str">
        <f t="shared" si="0"/>
        <v xml:space="preserve"> ppm:blank    ppm:blank</v>
      </c>
      <c r="J58" s="2">
        <v>196</v>
      </c>
      <c r="K58" s="2">
        <f>RANK(J58,J58:J63,1)</f>
        <v>4</v>
      </c>
      <c r="L58" s="66">
        <f>MAX(J58:J63)</f>
        <v>321</v>
      </c>
      <c r="M58" s="66">
        <f>MIN(J58:J63)</f>
        <v>127</v>
      </c>
      <c r="N58" s="66">
        <f t="shared" ref="N58" si="11">+(L58-M58)</f>
        <v>194</v>
      </c>
      <c r="O58" s="66" t="s">
        <v>76</v>
      </c>
    </row>
    <row r="59" spans="1:15" x14ac:dyDescent="0.3">
      <c r="A59" s="75"/>
      <c r="B59" s="67"/>
      <c r="C59" s="75"/>
      <c r="D59" s="2">
        <v>2</v>
      </c>
      <c r="E59" s="2">
        <v>8181</v>
      </c>
      <c r="F59" s="2">
        <v>2</v>
      </c>
      <c r="G59" s="2" t="s">
        <v>61</v>
      </c>
      <c r="H59" s="2">
        <v>25</v>
      </c>
      <c r="I59" s="2" t="str">
        <f t="shared" si="0"/>
        <v>25 ppm:2537A   2 ppm:8181</v>
      </c>
      <c r="J59" s="2">
        <v>179</v>
      </c>
      <c r="K59" s="2">
        <f>RANK(J59,J58:J63,1)</f>
        <v>2</v>
      </c>
      <c r="L59" s="67"/>
      <c r="M59" s="67"/>
      <c r="N59" s="67"/>
      <c r="O59" s="67"/>
    </row>
    <row r="60" spans="1:15" x14ac:dyDescent="0.3">
      <c r="A60" s="75"/>
      <c r="B60" s="67"/>
      <c r="C60" s="75"/>
      <c r="D60" s="2">
        <v>3</v>
      </c>
      <c r="E60" s="2">
        <v>8181</v>
      </c>
      <c r="F60" s="2">
        <v>2</v>
      </c>
      <c r="G60" s="2">
        <v>2490</v>
      </c>
      <c r="H60" s="2">
        <v>25</v>
      </c>
      <c r="I60" s="2" t="str">
        <f t="shared" si="0"/>
        <v>25 ppm:2490   2 ppm:8181</v>
      </c>
      <c r="J60" s="2">
        <v>127</v>
      </c>
      <c r="K60" s="2">
        <f>RANK(J60,J58:J63,1)</f>
        <v>1</v>
      </c>
      <c r="L60" s="67"/>
      <c r="M60" s="67"/>
      <c r="N60" s="67"/>
      <c r="O60" s="67"/>
    </row>
    <row r="61" spans="1:15" x14ac:dyDescent="0.3">
      <c r="A61" s="75"/>
      <c r="B61" s="67"/>
      <c r="C61" s="75"/>
      <c r="D61" s="2">
        <v>4</v>
      </c>
      <c r="E61" s="2">
        <v>8181</v>
      </c>
      <c r="F61" s="2">
        <v>2</v>
      </c>
      <c r="G61" s="2">
        <v>8190</v>
      </c>
      <c r="H61" s="2">
        <v>25</v>
      </c>
      <c r="I61" s="2" t="str">
        <f t="shared" si="0"/>
        <v>25 ppm:8190   2 ppm:8181</v>
      </c>
      <c r="J61" s="2">
        <v>321</v>
      </c>
      <c r="K61" s="2">
        <f>RANK(J61,J58:J63,1)</f>
        <v>6</v>
      </c>
      <c r="L61" s="67"/>
      <c r="M61" s="67"/>
      <c r="N61" s="67"/>
      <c r="O61" s="67"/>
    </row>
    <row r="62" spans="1:15" x14ac:dyDescent="0.3">
      <c r="A62" s="75"/>
      <c r="B62" s="67"/>
      <c r="C62" s="75"/>
      <c r="D62" s="2">
        <v>5</v>
      </c>
      <c r="E62" s="2">
        <v>8181</v>
      </c>
      <c r="F62" s="2">
        <v>2</v>
      </c>
      <c r="G62" s="2">
        <v>1580</v>
      </c>
      <c r="H62" s="2">
        <v>25</v>
      </c>
      <c r="I62" s="2" t="str">
        <f t="shared" si="0"/>
        <v>25 ppm:1580   2 ppm:8181</v>
      </c>
      <c r="J62" s="2">
        <v>194</v>
      </c>
      <c r="K62" s="2">
        <f>RANK(J62,J58:J63,1)</f>
        <v>3</v>
      </c>
      <c r="L62" s="67"/>
      <c r="M62" s="67"/>
      <c r="N62" s="67"/>
      <c r="O62" s="67"/>
    </row>
    <row r="63" spans="1:15" x14ac:dyDescent="0.3">
      <c r="A63" s="75"/>
      <c r="B63" s="68"/>
      <c r="C63" s="75"/>
      <c r="D63" s="2">
        <v>6</v>
      </c>
      <c r="E63" s="2">
        <v>8181</v>
      </c>
      <c r="F63" s="2">
        <v>2</v>
      </c>
      <c r="G63" s="2">
        <v>8105</v>
      </c>
      <c r="H63" s="2">
        <v>25</v>
      </c>
      <c r="I63" s="2" t="str">
        <f t="shared" si="0"/>
        <v>25 ppm:8105   2 ppm:8181</v>
      </c>
      <c r="J63" s="2">
        <v>261</v>
      </c>
      <c r="K63" s="2">
        <f>RANK(J63,J58:J63,1)</f>
        <v>5</v>
      </c>
      <c r="L63" s="68"/>
      <c r="M63" s="68"/>
      <c r="N63" s="68"/>
      <c r="O63" s="68"/>
    </row>
    <row r="64" spans="1:15" x14ac:dyDescent="0.3">
      <c r="A64" s="77" t="s">
        <v>74</v>
      </c>
      <c r="B64" s="60"/>
      <c r="C64" s="58">
        <v>10</v>
      </c>
      <c r="D64" s="1">
        <v>1</v>
      </c>
      <c r="E64" s="1" t="s">
        <v>14</v>
      </c>
      <c r="F64" s="1"/>
      <c r="G64" s="1" t="s">
        <v>14</v>
      </c>
      <c r="H64" s="1"/>
      <c r="I64" s="1" t="str">
        <f t="shared" si="0"/>
        <v xml:space="preserve"> ppm:blank    ppm:blank</v>
      </c>
      <c r="J64" s="1">
        <v>295</v>
      </c>
      <c r="K64" s="1">
        <f>RANK(J64,J64:J69,1)</f>
        <v>6</v>
      </c>
      <c r="L64" s="59">
        <f>MAX(J64:J69)</f>
        <v>295</v>
      </c>
      <c r="M64" s="59">
        <f>MIN(J64:J69)</f>
        <v>24.5</v>
      </c>
      <c r="N64" s="58">
        <f t="shared" ref="N64" si="12">+(L64-M64)</f>
        <v>270.5</v>
      </c>
      <c r="O64" s="60" t="s">
        <v>77</v>
      </c>
    </row>
    <row r="65" spans="1:15" x14ac:dyDescent="0.3">
      <c r="A65" s="58"/>
      <c r="B65" s="61"/>
      <c r="C65" s="58"/>
      <c r="D65" s="1">
        <v>2</v>
      </c>
      <c r="E65" s="1">
        <v>61610</v>
      </c>
      <c r="F65" s="1">
        <v>0.5</v>
      </c>
      <c r="G65" s="1" t="s">
        <v>61</v>
      </c>
      <c r="H65" s="1">
        <v>20</v>
      </c>
      <c r="I65" s="1" t="str">
        <f t="shared" si="0"/>
        <v>20 ppm:2537A   0.5 ppm:61610</v>
      </c>
      <c r="J65" s="1">
        <v>161</v>
      </c>
      <c r="K65" s="1">
        <f>RANK(J65,J64:J69,1)</f>
        <v>5</v>
      </c>
      <c r="L65" s="59"/>
      <c r="M65" s="59"/>
      <c r="N65" s="58"/>
      <c r="O65" s="61"/>
    </row>
    <row r="66" spans="1:15" x14ac:dyDescent="0.3">
      <c r="A66" s="58"/>
      <c r="B66" s="61"/>
      <c r="C66" s="58"/>
      <c r="D66" s="1">
        <v>3</v>
      </c>
      <c r="E66" s="1">
        <v>61610</v>
      </c>
      <c r="F66" s="1">
        <v>1</v>
      </c>
      <c r="G66" s="1" t="s">
        <v>61</v>
      </c>
      <c r="H66" s="1">
        <v>20</v>
      </c>
      <c r="I66" s="1" t="str">
        <f t="shared" si="0"/>
        <v>20 ppm:2537A   1 ppm:61610</v>
      </c>
      <c r="J66" s="1">
        <v>98.7</v>
      </c>
      <c r="K66" s="1">
        <f>RANK(J66,J64:J69,1)</f>
        <v>4</v>
      </c>
      <c r="L66" s="59"/>
      <c r="M66" s="59"/>
      <c r="N66" s="58"/>
      <c r="O66" s="61"/>
    </row>
    <row r="67" spans="1:15" x14ac:dyDescent="0.3">
      <c r="A67" s="58"/>
      <c r="B67" s="61"/>
      <c r="C67" s="58"/>
      <c r="D67" s="1">
        <v>4</v>
      </c>
      <c r="E67" s="1">
        <v>61610</v>
      </c>
      <c r="F67" s="1">
        <v>1.5</v>
      </c>
      <c r="G67" s="1" t="s">
        <v>61</v>
      </c>
      <c r="H67" s="1">
        <v>20</v>
      </c>
      <c r="I67" s="1" t="str">
        <f t="shared" si="0"/>
        <v>20 ppm:2537A   1.5 ppm:61610</v>
      </c>
      <c r="J67" s="1">
        <v>89.2</v>
      </c>
      <c r="K67" s="1">
        <f>RANK(J67,J64:J69,1)</f>
        <v>3</v>
      </c>
      <c r="L67" s="59"/>
      <c r="M67" s="59"/>
      <c r="N67" s="58"/>
      <c r="O67" s="61"/>
    </row>
    <row r="68" spans="1:15" x14ac:dyDescent="0.3">
      <c r="A68" s="58"/>
      <c r="B68" s="61"/>
      <c r="C68" s="58"/>
      <c r="D68" s="1">
        <v>5</v>
      </c>
      <c r="E68" s="1">
        <v>61610</v>
      </c>
      <c r="F68" s="1">
        <v>2</v>
      </c>
      <c r="G68" s="1" t="s">
        <v>61</v>
      </c>
      <c r="H68" s="1">
        <v>20</v>
      </c>
      <c r="I68" s="1" t="str">
        <f t="shared" ref="I68:I93" si="13">H68&amp;" ppm:"&amp;G68&amp;"   "&amp;F68&amp;" ppm:"&amp;E68</f>
        <v>20 ppm:2537A   2 ppm:61610</v>
      </c>
      <c r="J68" s="1">
        <v>24.5</v>
      </c>
      <c r="K68" s="1">
        <f>RANK(J68,J64:J69,1)</f>
        <v>1</v>
      </c>
      <c r="L68" s="59"/>
      <c r="M68" s="59"/>
      <c r="N68" s="58"/>
      <c r="O68" s="61"/>
    </row>
    <row r="69" spans="1:15" x14ac:dyDescent="0.3">
      <c r="A69" s="58"/>
      <c r="B69" s="62"/>
      <c r="C69" s="58"/>
      <c r="D69" s="1">
        <v>6</v>
      </c>
      <c r="E69" s="1">
        <v>61610</v>
      </c>
      <c r="F69" s="1">
        <v>2.5</v>
      </c>
      <c r="G69" s="1" t="s">
        <v>61</v>
      </c>
      <c r="H69" s="1">
        <v>20</v>
      </c>
      <c r="I69" s="1" t="str">
        <f t="shared" si="13"/>
        <v>20 ppm:2537A   2.5 ppm:61610</v>
      </c>
      <c r="J69" s="1">
        <v>28.1</v>
      </c>
      <c r="K69" s="1">
        <f>RANK(J69,J64:J69,1)</f>
        <v>2</v>
      </c>
      <c r="L69" s="59"/>
      <c r="M69" s="59"/>
      <c r="N69" s="58"/>
      <c r="O69" s="62"/>
    </row>
    <row r="70" spans="1:15" x14ac:dyDescent="0.3">
      <c r="A70" s="81" t="s">
        <v>74</v>
      </c>
      <c r="B70" s="66"/>
      <c r="C70" s="75">
        <v>11</v>
      </c>
      <c r="D70" s="2">
        <v>1</v>
      </c>
      <c r="E70" s="2" t="s">
        <v>14</v>
      </c>
      <c r="F70" s="2"/>
      <c r="G70" s="2" t="s">
        <v>14</v>
      </c>
      <c r="H70" s="2"/>
      <c r="I70" s="2" t="str">
        <f t="shared" si="13"/>
        <v xml:space="preserve"> ppm:blank    ppm:blank</v>
      </c>
      <c r="J70" s="2">
        <v>286</v>
      </c>
      <c r="K70" s="2">
        <f>RANK(J70,J70:J75,1)</f>
        <v>6</v>
      </c>
      <c r="L70" s="66">
        <f>MAX(J70:J75)</f>
        <v>286</v>
      </c>
      <c r="M70" s="66">
        <f>MIN(J70:J75)</f>
        <v>34.299999999999997</v>
      </c>
      <c r="N70" s="66">
        <f t="shared" ref="N70" si="14">+(L70-M70)</f>
        <v>251.7</v>
      </c>
      <c r="O70" s="66" t="s">
        <v>78</v>
      </c>
    </row>
    <row r="71" spans="1:15" x14ac:dyDescent="0.3">
      <c r="A71" s="75"/>
      <c r="B71" s="67"/>
      <c r="C71" s="75"/>
      <c r="D71" s="2">
        <v>2</v>
      </c>
      <c r="E71" s="2">
        <v>61610</v>
      </c>
      <c r="F71" s="2">
        <v>2</v>
      </c>
      <c r="G71" s="2" t="s">
        <v>61</v>
      </c>
      <c r="H71" s="2">
        <v>10</v>
      </c>
      <c r="I71" s="2" t="str">
        <f t="shared" si="13"/>
        <v>10 ppm:2537A   2 ppm:61610</v>
      </c>
      <c r="J71" s="2">
        <v>78.2</v>
      </c>
      <c r="K71" s="2">
        <f>RANK(J71,J70:J75,1)</f>
        <v>5</v>
      </c>
      <c r="L71" s="67"/>
      <c r="M71" s="67"/>
      <c r="N71" s="67"/>
      <c r="O71" s="67"/>
    </row>
    <row r="72" spans="1:15" x14ac:dyDescent="0.3">
      <c r="A72" s="75"/>
      <c r="B72" s="67"/>
      <c r="C72" s="75"/>
      <c r="D72" s="2">
        <v>3</v>
      </c>
      <c r="E72" s="2">
        <v>61610</v>
      </c>
      <c r="F72" s="2">
        <v>2</v>
      </c>
      <c r="G72" s="2" t="s">
        <v>61</v>
      </c>
      <c r="H72" s="2">
        <v>20</v>
      </c>
      <c r="I72" s="2" t="str">
        <f t="shared" si="13"/>
        <v>20 ppm:2537A   2 ppm:61610</v>
      </c>
      <c r="J72" s="2">
        <v>51.7</v>
      </c>
      <c r="K72" s="2">
        <f>RANK(J72,J70:J75,1)</f>
        <v>4</v>
      </c>
      <c r="L72" s="67"/>
      <c r="M72" s="67"/>
      <c r="N72" s="67"/>
      <c r="O72" s="67"/>
    </row>
    <row r="73" spans="1:15" x14ac:dyDescent="0.3">
      <c r="A73" s="75"/>
      <c r="B73" s="67"/>
      <c r="C73" s="75"/>
      <c r="D73" s="2">
        <v>4</v>
      </c>
      <c r="E73" s="2">
        <v>61610</v>
      </c>
      <c r="F73" s="2">
        <v>2</v>
      </c>
      <c r="G73" s="2" t="s">
        <v>61</v>
      </c>
      <c r="H73" s="2">
        <v>30</v>
      </c>
      <c r="I73" s="2" t="str">
        <f t="shared" si="13"/>
        <v>30 ppm:2537A   2 ppm:61610</v>
      </c>
      <c r="J73" s="2">
        <v>36.9</v>
      </c>
      <c r="K73" s="2">
        <f>RANK(J73,J70:J75,1)</f>
        <v>2</v>
      </c>
      <c r="L73" s="67"/>
      <c r="M73" s="67"/>
      <c r="N73" s="67"/>
      <c r="O73" s="67"/>
    </row>
    <row r="74" spans="1:15" x14ac:dyDescent="0.3">
      <c r="A74" s="75"/>
      <c r="B74" s="67"/>
      <c r="C74" s="75"/>
      <c r="D74" s="2">
        <v>5</v>
      </c>
      <c r="E74" s="2">
        <v>61610</v>
      </c>
      <c r="F74" s="2">
        <v>2</v>
      </c>
      <c r="G74" s="2" t="s">
        <v>61</v>
      </c>
      <c r="H74" s="2">
        <v>40</v>
      </c>
      <c r="I74" s="2" t="str">
        <f t="shared" si="13"/>
        <v>40 ppm:2537A   2 ppm:61610</v>
      </c>
      <c r="J74" s="2">
        <v>34.299999999999997</v>
      </c>
      <c r="K74" s="2">
        <f>RANK(J74,J70:J75,1)</f>
        <v>1</v>
      </c>
      <c r="L74" s="67"/>
      <c r="M74" s="67"/>
      <c r="N74" s="67"/>
      <c r="O74" s="67"/>
    </row>
    <row r="75" spans="1:15" x14ac:dyDescent="0.3">
      <c r="A75" s="75"/>
      <c r="B75" s="68"/>
      <c r="C75" s="75"/>
      <c r="D75" s="2">
        <v>6</v>
      </c>
      <c r="E75" s="2">
        <v>61610</v>
      </c>
      <c r="F75" s="2">
        <v>2</v>
      </c>
      <c r="G75" s="2" t="s">
        <v>61</v>
      </c>
      <c r="H75" s="2">
        <v>50</v>
      </c>
      <c r="I75" s="2" t="str">
        <f t="shared" si="13"/>
        <v>50 ppm:2537A   2 ppm:61610</v>
      </c>
      <c r="J75" s="2">
        <v>41.2</v>
      </c>
      <c r="K75" s="2">
        <f>RANK(J75,J70:J75,1)</f>
        <v>3</v>
      </c>
      <c r="L75" s="68"/>
      <c r="M75" s="68"/>
      <c r="N75" s="68"/>
      <c r="O75" s="68"/>
    </row>
    <row r="76" spans="1:15" x14ac:dyDescent="0.3">
      <c r="A76" s="82" t="s">
        <v>74</v>
      </c>
      <c r="B76" s="69"/>
      <c r="C76" s="58">
        <v>12</v>
      </c>
      <c r="D76" s="1">
        <v>1</v>
      </c>
      <c r="E76" s="1" t="s">
        <v>14</v>
      </c>
      <c r="F76" s="1"/>
      <c r="G76" s="1" t="s">
        <v>14</v>
      </c>
      <c r="H76" s="1"/>
      <c r="I76" s="1" t="str">
        <f t="shared" si="13"/>
        <v xml:space="preserve"> ppm:blank    ppm:blank</v>
      </c>
      <c r="J76" s="1"/>
      <c r="K76" s="1" t="e">
        <f>RANK(J76,J76:J81,1)</f>
        <v>#N/A</v>
      </c>
      <c r="L76" s="59">
        <f>MAX(J76:J81)</f>
        <v>0</v>
      </c>
      <c r="M76" s="59">
        <f>MIN(J76:J81)</f>
        <v>0</v>
      </c>
      <c r="N76" s="58">
        <f t="shared" ref="N76" si="15">+(L76-M76)</f>
        <v>0</v>
      </c>
      <c r="O76" s="60"/>
    </row>
    <row r="77" spans="1:15" x14ac:dyDescent="0.3">
      <c r="A77" s="82"/>
      <c r="B77" s="70"/>
      <c r="C77" s="58"/>
      <c r="D77" s="1">
        <v>2</v>
      </c>
      <c r="E77" s="1">
        <v>61610</v>
      </c>
      <c r="F77" s="1">
        <v>2</v>
      </c>
      <c r="G77" s="1" t="s">
        <v>61</v>
      </c>
      <c r="H77" s="1">
        <v>25</v>
      </c>
      <c r="I77" s="1" t="str">
        <f t="shared" si="13"/>
        <v>25 ppm:2537A   2 ppm:61610</v>
      </c>
      <c r="J77" s="1"/>
      <c r="K77" s="1" t="e">
        <f>RANK(J77,J76:J81,1)</f>
        <v>#N/A</v>
      </c>
      <c r="L77" s="59"/>
      <c r="M77" s="59"/>
      <c r="N77" s="58"/>
      <c r="O77" s="61"/>
    </row>
    <row r="78" spans="1:15" x14ac:dyDescent="0.3">
      <c r="A78" s="82"/>
      <c r="B78" s="70"/>
      <c r="C78" s="58"/>
      <c r="D78" s="1">
        <v>3</v>
      </c>
      <c r="E78" s="1">
        <v>61610</v>
      </c>
      <c r="F78" s="1">
        <v>2</v>
      </c>
      <c r="G78" s="1">
        <v>2490</v>
      </c>
      <c r="H78" s="1">
        <v>25</v>
      </c>
      <c r="I78" s="1" t="str">
        <f t="shared" si="13"/>
        <v>25 ppm:2490   2 ppm:61610</v>
      </c>
      <c r="J78" s="1"/>
      <c r="K78" s="1" t="e">
        <f>RANK(J78,J76:J81,1)</f>
        <v>#N/A</v>
      </c>
      <c r="L78" s="59"/>
      <c r="M78" s="59"/>
      <c r="N78" s="58"/>
      <c r="O78" s="61"/>
    </row>
    <row r="79" spans="1:15" x14ac:dyDescent="0.3">
      <c r="A79" s="82"/>
      <c r="B79" s="70"/>
      <c r="C79" s="58"/>
      <c r="D79" s="1">
        <v>4</v>
      </c>
      <c r="E79" s="1">
        <v>61610</v>
      </c>
      <c r="F79" s="1">
        <v>2</v>
      </c>
      <c r="G79" s="1">
        <v>8190</v>
      </c>
      <c r="H79" s="1">
        <v>25</v>
      </c>
      <c r="I79" s="1" t="str">
        <f t="shared" si="13"/>
        <v>25 ppm:8190   2 ppm:61610</v>
      </c>
      <c r="J79" s="1"/>
      <c r="K79" s="1" t="e">
        <f>RANK(J79,J76:J81,1)</f>
        <v>#N/A</v>
      </c>
      <c r="L79" s="59"/>
      <c r="M79" s="59"/>
      <c r="N79" s="58"/>
      <c r="O79" s="61"/>
    </row>
    <row r="80" spans="1:15" x14ac:dyDescent="0.3">
      <c r="A80" s="82"/>
      <c r="B80" s="70"/>
      <c r="C80" s="58"/>
      <c r="D80" s="1">
        <v>5</v>
      </c>
      <c r="E80" s="1">
        <v>61610</v>
      </c>
      <c r="F80" s="1">
        <v>2</v>
      </c>
      <c r="G80" s="1">
        <v>1580</v>
      </c>
      <c r="H80" s="1">
        <v>25</v>
      </c>
      <c r="I80" s="1" t="str">
        <f t="shared" si="13"/>
        <v>25 ppm:1580   2 ppm:61610</v>
      </c>
      <c r="J80" s="1"/>
      <c r="K80" s="1" t="e">
        <f>RANK(J80,J76:J81,1)</f>
        <v>#N/A</v>
      </c>
      <c r="L80" s="59"/>
      <c r="M80" s="59"/>
      <c r="N80" s="58"/>
      <c r="O80" s="61"/>
    </row>
    <row r="81" spans="1:15" x14ac:dyDescent="0.3">
      <c r="A81" s="82"/>
      <c r="B81" s="71"/>
      <c r="C81" s="58"/>
      <c r="D81" s="1">
        <v>6</v>
      </c>
      <c r="E81" s="1">
        <v>61610</v>
      </c>
      <c r="F81" s="1">
        <v>2</v>
      </c>
      <c r="G81" s="1">
        <v>8105</v>
      </c>
      <c r="H81" s="1">
        <v>25</v>
      </c>
      <c r="I81" s="1" t="str">
        <f t="shared" si="13"/>
        <v>25 ppm:8105   2 ppm:61610</v>
      </c>
      <c r="J81" s="1"/>
      <c r="K81" s="1" t="e">
        <f>RANK(J81,J76:J81,1)</f>
        <v>#N/A</v>
      </c>
      <c r="L81" s="59"/>
      <c r="M81" s="59"/>
      <c r="N81" s="58"/>
      <c r="O81" s="62"/>
    </row>
    <row r="82" spans="1:15" x14ac:dyDescent="0.3">
      <c r="A82" s="81"/>
      <c r="B82" s="66"/>
      <c r="C82" s="75">
        <v>14</v>
      </c>
      <c r="D82" s="2">
        <v>1</v>
      </c>
      <c r="E82" s="2" t="s">
        <v>14</v>
      </c>
      <c r="F82" s="2"/>
      <c r="G82" s="2"/>
      <c r="H82" s="2"/>
      <c r="I82" s="2" t="str">
        <f t="shared" si="13"/>
        <v xml:space="preserve"> ppm:    ppm:blank</v>
      </c>
      <c r="J82" s="2"/>
      <c r="K82" s="2" t="e">
        <f>RANK(J82,J82:J87,1)</f>
        <v>#N/A</v>
      </c>
      <c r="L82" s="66">
        <f>MAX(J82:J87)</f>
        <v>0</v>
      </c>
      <c r="M82" s="66">
        <f>MIN(J82:J87)</f>
        <v>0</v>
      </c>
      <c r="N82" s="66">
        <f t="shared" ref="N82" si="16">+(L82-M82)</f>
        <v>0</v>
      </c>
      <c r="O82" s="66"/>
    </row>
    <row r="83" spans="1:15" x14ac:dyDescent="0.3">
      <c r="A83" s="75"/>
      <c r="B83" s="67"/>
      <c r="C83" s="75"/>
      <c r="D83" s="2">
        <v>2</v>
      </c>
      <c r="E83" s="2">
        <v>61610</v>
      </c>
      <c r="F83" s="2"/>
      <c r="G83" s="2"/>
      <c r="H83" s="2"/>
      <c r="I83" s="2" t="str">
        <f t="shared" si="13"/>
        <v xml:space="preserve"> ppm:    ppm:61610</v>
      </c>
      <c r="J83" s="2"/>
      <c r="K83" s="2" t="e">
        <f>RANK(J83,J82:J87,1)</f>
        <v>#N/A</v>
      </c>
      <c r="L83" s="67"/>
      <c r="M83" s="67"/>
      <c r="N83" s="67"/>
      <c r="O83" s="67"/>
    </row>
    <row r="84" spans="1:15" x14ac:dyDescent="0.3">
      <c r="A84" s="75"/>
      <c r="B84" s="67"/>
      <c r="C84" s="75"/>
      <c r="D84" s="2">
        <v>3</v>
      </c>
      <c r="E84" s="2">
        <v>61610</v>
      </c>
      <c r="F84" s="2"/>
      <c r="G84" s="2"/>
      <c r="H84" s="2"/>
      <c r="I84" s="2" t="str">
        <f t="shared" si="13"/>
        <v xml:space="preserve"> ppm:    ppm:61610</v>
      </c>
      <c r="J84" s="2"/>
      <c r="K84" s="2" t="e">
        <f>RANK(J84,J82:J87,1)</f>
        <v>#N/A</v>
      </c>
      <c r="L84" s="67"/>
      <c r="M84" s="67"/>
      <c r="N84" s="67"/>
      <c r="O84" s="67"/>
    </row>
    <row r="85" spans="1:15" x14ac:dyDescent="0.3">
      <c r="A85" s="75"/>
      <c r="B85" s="67"/>
      <c r="C85" s="75"/>
      <c r="D85" s="2">
        <v>4</v>
      </c>
      <c r="E85" s="2">
        <v>61610</v>
      </c>
      <c r="F85" s="2"/>
      <c r="G85" s="2"/>
      <c r="H85" s="2"/>
      <c r="I85" s="2" t="str">
        <f t="shared" si="13"/>
        <v xml:space="preserve"> ppm:    ppm:61610</v>
      </c>
      <c r="J85" s="2"/>
      <c r="K85" s="2" t="e">
        <f>RANK(J85,J82:J87,1)</f>
        <v>#N/A</v>
      </c>
      <c r="L85" s="67"/>
      <c r="M85" s="67"/>
      <c r="N85" s="67"/>
      <c r="O85" s="67"/>
    </row>
    <row r="86" spans="1:15" x14ac:dyDescent="0.3">
      <c r="A86" s="75"/>
      <c r="B86" s="67"/>
      <c r="C86" s="75"/>
      <c r="D86" s="2">
        <v>5</v>
      </c>
      <c r="E86" s="2">
        <v>61610</v>
      </c>
      <c r="F86" s="2"/>
      <c r="G86" s="2"/>
      <c r="H86" s="2"/>
      <c r="I86" s="2" t="str">
        <f t="shared" si="13"/>
        <v xml:space="preserve"> ppm:    ppm:61610</v>
      </c>
      <c r="J86" s="2"/>
      <c r="K86" s="2" t="e">
        <f>RANK(J86,J82:J87,1)</f>
        <v>#N/A</v>
      </c>
      <c r="L86" s="67"/>
      <c r="M86" s="67"/>
      <c r="N86" s="67"/>
      <c r="O86" s="67"/>
    </row>
    <row r="87" spans="1:15" x14ac:dyDescent="0.3">
      <c r="A87" s="75"/>
      <c r="B87" s="68"/>
      <c r="C87" s="75"/>
      <c r="D87" s="2">
        <v>6</v>
      </c>
      <c r="E87" s="2">
        <v>61610</v>
      </c>
      <c r="F87" s="2"/>
      <c r="G87" s="2"/>
      <c r="H87" s="2"/>
      <c r="I87" s="2" t="str">
        <f t="shared" si="13"/>
        <v xml:space="preserve"> ppm:    ppm:61610</v>
      </c>
      <c r="J87" s="2"/>
      <c r="K87" s="2" t="e">
        <f>RANK(J87,J82:J87,1)</f>
        <v>#N/A</v>
      </c>
      <c r="L87" s="68"/>
      <c r="M87" s="68"/>
      <c r="N87" s="68"/>
      <c r="O87" s="68"/>
    </row>
    <row r="88" spans="1:15" ht="15" customHeight="1" x14ac:dyDescent="0.3">
      <c r="A88" s="82"/>
      <c r="B88" s="69"/>
      <c r="C88" s="58">
        <v>15</v>
      </c>
      <c r="D88" s="1">
        <v>1</v>
      </c>
      <c r="E88" s="1"/>
      <c r="F88" s="1"/>
      <c r="G88" s="1"/>
      <c r="H88" s="1"/>
      <c r="I88" s="1" t="str">
        <f t="shared" si="13"/>
        <v xml:space="preserve"> ppm:    ppm:</v>
      </c>
      <c r="J88" s="1"/>
      <c r="K88" s="1" t="e">
        <f>RANK(J88,J88:J93,1)</f>
        <v>#N/A</v>
      </c>
      <c r="L88" s="60">
        <f>MAX(J88:J93)</f>
        <v>0</v>
      </c>
      <c r="M88" s="60">
        <f>MIN(J88:J93)</f>
        <v>0</v>
      </c>
      <c r="N88" s="83">
        <f t="shared" ref="N88" si="17">+(L88-M88)</f>
        <v>0</v>
      </c>
      <c r="O88" s="60"/>
    </row>
    <row r="89" spans="1:15" x14ac:dyDescent="0.3">
      <c r="A89" s="82"/>
      <c r="B89" s="70"/>
      <c r="C89" s="58"/>
      <c r="D89" s="1">
        <v>2</v>
      </c>
      <c r="E89" s="1"/>
      <c r="F89" s="1"/>
      <c r="G89" s="1"/>
      <c r="H89" s="1"/>
      <c r="I89" s="1" t="str">
        <f t="shared" si="13"/>
        <v xml:space="preserve"> ppm:    ppm:</v>
      </c>
      <c r="J89" s="1"/>
      <c r="K89" s="1" t="e">
        <f>RANK(J89,J88:J93,1)</f>
        <v>#N/A</v>
      </c>
      <c r="L89" s="61"/>
      <c r="M89" s="61"/>
      <c r="N89" s="84"/>
      <c r="O89" s="61"/>
    </row>
    <row r="90" spans="1:15" x14ac:dyDescent="0.3">
      <c r="A90" s="82"/>
      <c r="B90" s="70"/>
      <c r="C90" s="58"/>
      <c r="D90" s="1">
        <v>3</v>
      </c>
      <c r="E90" s="1"/>
      <c r="F90" s="1"/>
      <c r="G90" s="1"/>
      <c r="H90" s="1"/>
      <c r="I90" s="1" t="str">
        <f t="shared" si="13"/>
        <v xml:space="preserve"> ppm:    ppm:</v>
      </c>
      <c r="J90" s="1"/>
      <c r="K90" s="1" t="e">
        <f>RANK(J90,J88:J93,1)</f>
        <v>#N/A</v>
      </c>
      <c r="L90" s="61"/>
      <c r="M90" s="61"/>
      <c r="N90" s="84"/>
      <c r="O90" s="61"/>
    </row>
    <row r="91" spans="1:15" x14ac:dyDescent="0.3">
      <c r="A91" s="82"/>
      <c r="B91" s="70"/>
      <c r="C91" s="58"/>
      <c r="D91" s="1">
        <v>4</v>
      </c>
      <c r="E91" s="1"/>
      <c r="F91" s="1"/>
      <c r="G91" s="1"/>
      <c r="H91" s="1"/>
      <c r="I91" s="1" t="str">
        <f t="shared" si="13"/>
        <v xml:space="preserve"> ppm:    ppm:</v>
      </c>
      <c r="J91" s="1"/>
      <c r="K91" s="1" t="e">
        <f>RANK(J91,J88:J93,1)</f>
        <v>#N/A</v>
      </c>
      <c r="L91" s="61"/>
      <c r="M91" s="61"/>
      <c r="N91" s="84"/>
      <c r="O91" s="61"/>
    </row>
    <row r="92" spans="1:15" x14ac:dyDescent="0.3">
      <c r="A92" s="82"/>
      <c r="B92" s="70"/>
      <c r="C92" s="58"/>
      <c r="D92" s="1">
        <v>5</v>
      </c>
      <c r="E92" s="1"/>
      <c r="F92" s="1"/>
      <c r="G92" s="1"/>
      <c r="H92" s="1"/>
      <c r="I92" s="1" t="str">
        <f t="shared" si="13"/>
        <v xml:space="preserve"> ppm:    ppm:</v>
      </c>
      <c r="J92" s="1"/>
      <c r="K92" s="1" t="e">
        <f>RANK(J92,J88:J93,1)</f>
        <v>#N/A</v>
      </c>
      <c r="L92" s="61"/>
      <c r="M92" s="61"/>
      <c r="N92" s="84"/>
      <c r="O92" s="61"/>
    </row>
    <row r="93" spans="1:15" x14ac:dyDescent="0.3">
      <c r="A93" s="82"/>
      <c r="B93" s="71"/>
      <c r="C93" s="58"/>
      <c r="D93" s="1">
        <v>6</v>
      </c>
      <c r="E93" s="1"/>
      <c r="F93" s="1"/>
      <c r="G93" s="1"/>
      <c r="H93" s="1"/>
      <c r="I93" s="1" t="str">
        <f t="shared" si="13"/>
        <v xml:space="preserve"> ppm:    ppm:</v>
      </c>
      <c r="J93" s="1"/>
      <c r="K93" s="1" t="e">
        <f>RANK(J93,J88:J93,1)</f>
        <v>#N/A</v>
      </c>
      <c r="L93" s="62"/>
      <c r="M93" s="62"/>
      <c r="N93" s="85"/>
      <c r="O93" s="62"/>
    </row>
    <row r="94" spans="1:15" x14ac:dyDescent="0.3">
      <c r="A94" s="86"/>
      <c r="B94" s="66"/>
      <c r="C94" s="75"/>
      <c r="D94" s="2"/>
      <c r="E94" s="2"/>
      <c r="F94" s="2"/>
      <c r="G94" s="2"/>
      <c r="H94" s="2"/>
      <c r="I94" s="2"/>
      <c r="J94" s="2"/>
      <c r="K94" s="2"/>
      <c r="L94" s="66"/>
      <c r="M94" s="66"/>
      <c r="N94" s="87"/>
      <c r="O94" s="66"/>
    </row>
    <row r="95" spans="1:15" x14ac:dyDescent="0.3">
      <c r="A95" s="86"/>
      <c r="B95" s="67"/>
      <c r="C95" s="75"/>
      <c r="D95" s="2"/>
      <c r="E95" s="2"/>
      <c r="F95" s="2"/>
      <c r="G95" s="2"/>
      <c r="H95" s="2"/>
      <c r="I95" s="2"/>
      <c r="J95" s="2"/>
      <c r="K95" s="2"/>
      <c r="L95" s="67"/>
      <c r="M95" s="67"/>
      <c r="N95" s="88"/>
      <c r="O95" s="67"/>
    </row>
    <row r="96" spans="1:15" x14ac:dyDescent="0.3">
      <c r="A96" s="86"/>
      <c r="B96" s="67"/>
      <c r="C96" s="75"/>
      <c r="D96" s="2"/>
      <c r="E96" s="2"/>
      <c r="F96" s="2"/>
      <c r="G96" s="2"/>
      <c r="H96" s="2"/>
      <c r="I96" s="2"/>
      <c r="J96" s="2"/>
      <c r="K96" s="2"/>
      <c r="L96" s="67"/>
      <c r="M96" s="67"/>
      <c r="N96" s="88"/>
      <c r="O96" s="67"/>
    </row>
    <row r="97" spans="1:15" x14ac:dyDescent="0.3">
      <c r="A97" s="86"/>
      <c r="B97" s="67"/>
      <c r="C97" s="75"/>
      <c r="D97" s="2"/>
      <c r="E97" s="2"/>
      <c r="F97" s="2"/>
      <c r="G97" s="2"/>
      <c r="H97" s="2"/>
      <c r="I97" s="2"/>
      <c r="J97" s="2"/>
      <c r="K97" s="2"/>
      <c r="L97" s="67"/>
      <c r="M97" s="67"/>
      <c r="N97" s="88"/>
      <c r="O97" s="67"/>
    </row>
    <row r="98" spans="1:15" x14ac:dyDescent="0.3">
      <c r="A98" s="86"/>
      <c r="B98" s="67"/>
      <c r="C98" s="75"/>
      <c r="D98" s="2"/>
      <c r="E98" s="2"/>
      <c r="F98" s="2"/>
      <c r="G98" s="2"/>
      <c r="H98" s="2"/>
      <c r="I98" s="2"/>
      <c r="J98" s="2"/>
      <c r="K98" s="2"/>
      <c r="L98" s="67"/>
      <c r="M98" s="67"/>
      <c r="N98" s="88"/>
      <c r="O98" s="67"/>
    </row>
    <row r="99" spans="1:15" x14ac:dyDescent="0.3">
      <c r="A99" s="86"/>
      <c r="B99" s="68"/>
      <c r="C99" s="75"/>
      <c r="D99" s="2"/>
      <c r="E99" s="2"/>
      <c r="F99" s="2"/>
      <c r="G99" s="2"/>
      <c r="H99" s="2"/>
      <c r="I99" s="2"/>
      <c r="J99" s="2"/>
      <c r="K99" s="2"/>
      <c r="L99" s="68"/>
      <c r="M99" s="68"/>
      <c r="N99" s="89"/>
      <c r="O99" s="68"/>
    </row>
    <row r="100" spans="1:15" x14ac:dyDescent="0.3">
      <c r="A100" s="77"/>
      <c r="B100" s="60"/>
      <c r="C100" s="58"/>
      <c r="D100" s="1"/>
      <c r="E100" s="48"/>
      <c r="F100" s="48"/>
      <c r="G100" s="48"/>
      <c r="H100" s="48"/>
      <c r="I100" s="1"/>
      <c r="J100" s="1"/>
      <c r="K100" s="1"/>
      <c r="L100" s="60"/>
      <c r="M100" s="60"/>
      <c r="N100" s="60"/>
      <c r="O100" s="60"/>
    </row>
    <row r="101" spans="1:15" x14ac:dyDescent="0.3">
      <c r="A101" s="58"/>
      <c r="B101" s="61"/>
      <c r="C101" s="58"/>
      <c r="D101" s="1"/>
      <c r="E101" s="48"/>
      <c r="F101" s="48"/>
      <c r="G101" s="48"/>
      <c r="H101" s="48"/>
      <c r="I101" s="1"/>
      <c r="J101" s="1"/>
      <c r="K101" s="1"/>
      <c r="L101" s="61"/>
      <c r="M101" s="61"/>
      <c r="N101" s="61"/>
      <c r="O101" s="61"/>
    </row>
    <row r="102" spans="1:15" x14ac:dyDescent="0.3">
      <c r="A102" s="58"/>
      <c r="B102" s="61"/>
      <c r="C102" s="58"/>
      <c r="D102" s="1"/>
      <c r="E102" s="48"/>
      <c r="F102" s="48"/>
      <c r="G102" s="48"/>
      <c r="H102" s="48"/>
      <c r="I102" s="1"/>
      <c r="J102" s="1"/>
      <c r="K102" s="1"/>
      <c r="L102" s="61"/>
      <c r="M102" s="61"/>
      <c r="N102" s="61"/>
      <c r="O102" s="61"/>
    </row>
    <row r="103" spans="1:15" x14ac:dyDescent="0.3">
      <c r="A103" s="58"/>
      <c r="B103" s="61"/>
      <c r="C103" s="58"/>
      <c r="D103" s="1"/>
      <c r="E103" s="48"/>
      <c r="F103" s="48"/>
      <c r="G103" s="48"/>
      <c r="H103" s="48"/>
      <c r="I103" s="1"/>
      <c r="J103" s="1"/>
      <c r="K103" s="1"/>
      <c r="L103" s="61"/>
      <c r="M103" s="61"/>
      <c r="N103" s="61"/>
      <c r="O103" s="61"/>
    </row>
    <row r="104" spans="1:15" x14ac:dyDescent="0.3">
      <c r="A104" s="58"/>
      <c r="B104" s="61"/>
      <c r="C104" s="58"/>
      <c r="D104" s="1"/>
      <c r="E104" s="48"/>
      <c r="F104" s="48"/>
      <c r="G104" s="48"/>
      <c r="H104" s="48"/>
      <c r="I104" s="1"/>
      <c r="J104" s="1"/>
      <c r="K104" s="1"/>
      <c r="L104" s="61"/>
      <c r="M104" s="61"/>
      <c r="N104" s="61"/>
      <c r="O104" s="61"/>
    </row>
    <row r="105" spans="1:15" x14ac:dyDescent="0.3">
      <c r="A105" s="58"/>
      <c r="B105" s="62"/>
      <c r="C105" s="58"/>
      <c r="D105" s="1"/>
      <c r="E105" s="48"/>
      <c r="F105" s="48"/>
      <c r="G105" s="48"/>
      <c r="H105" s="48"/>
      <c r="I105" s="1"/>
      <c r="J105" s="1"/>
      <c r="K105" s="1"/>
      <c r="L105" s="62"/>
      <c r="M105" s="62"/>
      <c r="N105" s="62"/>
      <c r="O105" s="62"/>
    </row>
    <row r="106" spans="1:15" x14ac:dyDescent="0.3">
      <c r="A106" s="86"/>
      <c r="B106" s="66"/>
      <c r="C106" s="75"/>
      <c r="D106" s="2"/>
      <c r="E106" s="2"/>
      <c r="F106" s="49"/>
      <c r="G106" s="2"/>
      <c r="H106" s="2"/>
      <c r="I106" s="2"/>
      <c r="J106" s="2"/>
      <c r="K106" s="2"/>
      <c r="L106" s="66"/>
      <c r="M106" s="66"/>
      <c r="N106" s="87"/>
      <c r="O106" s="66"/>
    </row>
    <row r="107" spans="1:15" x14ac:dyDescent="0.3">
      <c r="A107" s="86"/>
      <c r="B107" s="67"/>
      <c r="C107" s="75"/>
      <c r="D107" s="2"/>
      <c r="E107" s="2"/>
      <c r="F107" s="49"/>
      <c r="G107" s="2"/>
      <c r="H107" s="2"/>
      <c r="I107" s="2"/>
      <c r="J107" s="2"/>
      <c r="K107" s="2"/>
      <c r="L107" s="67"/>
      <c r="M107" s="67"/>
      <c r="N107" s="88"/>
      <c r="O107" s="67"/>
    </row>
    <row r="108" spans="1:15" x14ac:dyDescent="0.3">
      <c r="A108" s="86"/>
      <c r="B108" s="67"/>
      <c r="C108" s="75"/>
      <c r="D108" s="2"/>
      <c r="E108" s="2"/>
      <c r="F108" s="49"/>
      <c r="G108" s="2"/>
      <c r="H108" s="2"/>
      <c r="I108" s="2"/>
      <c r="J108" s="2"/>
      <c r="K108" s="2"/>
      <c r="L108" s="67"/>
      <c r="M108" s="67"/>
      <c r="N108" s="88"/>
      <c r="O108" s="67"/>
    </row>
    <row r="109" spans="1:15" x14ac:dyDescent="0.3">
      <c r="A109" s="86"/>
      <c r="B109" s="67"/>
      <c r="C109" s="75"/>
      <c r="D109" s="2"/>
      <c r="E109" s="2"/>
      <c r="F109" s="49"/>
      <c r="G109" s="2"/>
      <c r="H109" s="2"/>
      <c r="I109" s="2"/>
      <c r="J109" s="2"/>
      <c r="K109" s="2"/>
      <c r="L109" s="67"/>
      <c r="M109" s="67"/>
      <c r="N109" s="88"/>
      <c r="O109" s="67"/>
    </row>
    <row r="110" spans="1:15" x14ac:dyDescent="0.3">
      <c r="A110" s="86"/>
      <c r="B110" s="67"/>
      <c r="C110" s="75"/>
      <c r="D110" s="2"/>
      <c r="E110" s="2"/>
      <c r="F110" s="49"/>
      <c r="G110" s="2"/>
      <c r="H110" s="2"/>
      <c r="I110" s="2"/>
      <c r="J110" s="2"/>
      <c r="K110" s="2"/>
      <c r="L110" s="67"/>
      <c r="M110" s="67"/>
      <c r="N110" s="88"/>
      <c r="O110" s="67"/>
    </row>
    <row r="111" spans="1:15" x14ac:dyDescent="0.3">
      <c r="A111" s="86"/>
      <c r="B111" s="68"/>
      <c r="C111" s="75"/>
      <c r="D111" s="2"/>
      <c r="E111" s="2"/>
      <c r="F111" s="49"/>
      <c r="G111" s="2"/>
      <c r="H111" s="2"/>
      <c r="I111" s="2"/>
      <c r="J111" s="2"/>
      <c r="K111" s="2"/>
      <c r="L111" s="68"/>
      <c r="M111" s="68"/>
      <c r="N111" s="89"/>
      <c r="O111" s="68"/>
    </row>
    <row r="112" spans="1:15" x14ac:dyDescent="0.3">
      <c r="A112" s="77"/>
      <c r="B112" s="60"/>
      <c r="C112" s="58"/>
      <c r="D112" s="1"/>
      <c r="E112" s="1"/>
      <c r="F112" s="48"/>
      <c r="G112" s="1"/>
      <c r="H112" s="1"/>
      <c r="I112" s="1"/>
      <c r="J112" s="1"/>
      <c r="K112" s="1"/>
      <c r="L112" s="60"/>
      <c r="M112" s="60"/>
      <c r="N112" s="60"/>
      <c r="O112" s="60"/>
    </row>
    <row r="113" spans="1:15" x14ac:dyDescent="0.3">
      <c r="A113" s="58"/>
      <c r="B113" s="61"/>
      <c r="C113" s="58"/>
      <c r="D113" s="1"/>
      <c r="E113" s="1"/>
      <c r="F113" s="48"/>
      <c r="G113" s="1"/>
      <c r="H113" s="1"/>
      <c r="I113" s="1"/>
      <c r="J113" s="1"/>
      <c r="K113" s="1"/>
      <c r="L113" s="61"/>
      <c r="M113" s="61"/>
      <c r="N113" s="61"/>
      <c r="O113" s="61"/>
    </row>
    <row r="114" spans="1:15" x14ac:dyDescent="0.3">
      <c r="A114" s="58"/>
      <c r="B114" s="61"/>
      <c r="C114" s="58"/>
      <c r="D114" s="1"/>
      <c r="E114" s="1"/>
      <c r="F114" s="48"/>
      <c r="G114" s="1"/>
      <c r="H114" s="1"/>
      <c r="I114" s="1"/>
      <c r="J114" s="1"/>
      <c r="K114" s="1"/>
      <c r="L114" s="61"/>
      <c r="M114" s="61"/>
      <c r="N114" s="61"/>
      <c r="O114" s="61"/>
    </row>
    <row r="115" spans="1:15" x14ac:dyDescent="0.3">
      <c r="A115" s="58"/>
      <c r="B115" s="61"/>
      <c r="C115" s="58"/>
      <c r="D115" s="1"/>
      <c r="E115" s="1"/>
      <c r="F115" s="48"/>
      <c r="G115" s="1"/>
      <c r="H115" s="1"/>
      <c r="I115" s="1"/>
      <c r="J115" s="1"/>
      <c r="K115" s="1"/>
      <c r="L115" s="61"/>
      <c r="M115" s="61"/>
      <c r="N115" s="61"/>
      <c r="O115" s="61"/>
    </row>
    <row r="116" spans="1:15" x14ac:dyDescent="0.3">
      <c r="A116" s="58"/>
      <c r="B116" s="61"/>
      <c r="C116" s="58"/>
      <c r="D116" s="1"/>
      <c r="E116" s="1"/>
      <c r="F116" s="48"/>
      <c r="G116" s="1"/>
      <c r="H116" s="1"/>
      <c r="I116" s="1"/>
      <c r="J116" s="1"/>
      <c r="K116" s="1"/>
      <c r="L116" s="61"/>
      <c r="M116" s="61"/>
      <c r="N116" s="61"/>
      <c r="O116" s="61"/>
    </row>
    <row r="117" spans="1:15" x14ac:dyDescent="0.3">
      <c r="A117" s="58"/>
      <c r="B117" s="62"/>
      <c r="C117" s="58"/>
      <c r="D117" s="1"/>
      <c r="E117" s="1"/>
      <c r="F117" s="48"/>
      <c r="G117" s="1"/>
      <c r="H117" s="1"/>
      <c r="I117" s="1"/>
      <c r="J117" s="1"/>
      <c r="K117" s="1"/>
      <c r="L117" s="62"/>
      <c r="M117" s="62"/>
      <c r="N117" s="62"/>
      <c r="O117" s="62"/>
    </row>
    <row r="118" spans="1:15" x14ac:dyDescent="0.3">
      <c r="A118" s="86"/>
      <c r="B118" s="66"/>
      <c r="C118" s="75"/>
      <c r="D118" s="2"/>
      <c r="E118" s="2"/>
      <c r="F118" s="2"/>
      <c r="G118" s="2"/>
      <c r="H118" s="2"/>
      <c r="I118" s="2"/>
      <c r="J118" s="2"/>
      <c r="K118" s="2"/>
      <c r="L118" s="66"/>
      <c r="M118" s="66"/>
      <c r="N118" s="87"/>
      <c r="O118" s="66"/>
    </row>
    <row r="119" spans="1:15" x14ac:dyDescent="0.3">
      <c r="A119" s="86"/>
      <c r="B119" s="67"/>
      <c r="C119" s="75"/>
      <c r="D119" s="2"/>
      <c r="E119" s="2"/>
      <c r="F119" s="2"/>
      <c r="G119" s="2"/>
      <c r="H119" s="2"/>
      <c r="I119" s="2"/>
      <c r="J119" s="2"/>
      <c r="K119" s="2"/>
      <c r="L119" s="67"/>
      <c r="M119" s="67"/>
      <c r="N119" s="88"/>
      <c r="O119" s="67"/>
    </row>
    <row r="120" spans="1:15" x14ac:dyDescent="0.3">
      <c r="A120" s="86"/>
      <c r="B120" s="67"/>
      <c r="C120" s="75"/>
      <c r="D120" s="2"/>
      <c r="E120" s="2"/>
      <c r="F120" s="2"/>
      <c r="G120" s="2"/>
      <c r="H120" s="2"/>
      <c r="I120" s="2"/>
      <c r="J120" s="2"/>
      <c r="K120" s="2"/>
      <c r="L120" s="67"/>
      <c r="M120" s="67"/>
      <c r="N120" s="88"/>
      <c r="O120" s="67"/>
    </row>
    <row r="121" spans="1:15" x14ac:dyDescent="0.3">
      <c r="A121" s="86"/>
      <c r="B121" s="67"/>
      <c r="C121" s="75"/>
      <c r="D121" s="2"/>
      <c r="E121" s="2"/>
      <c r="F121" s="2"/>
      <c r="G121" s="2"/>
      <c r="H121" s="2"/>
      <c r="I121" s="2"/>
      <c r="J121" s="2"/>
      <c r="K121" s="2"/>
      <c r="L121" s="67"/>
      <c r="M121" s="67"/>
      <c r="N121" s="88"/>
      <c r="O121" s="67"/>
    </row>
    <row r="122" spans="1:15" x14ac:dyDescent="0.3">
      <c r="A122" s="86"/>
      <c r="B122" s="67"/>
      <c r="C122" s="75"/>
      <c r="D122" s="2"/>
      <c r="E122" s="2"/>
      <c r="F122" s="2"/>
      <c r="G122" s="2"/>
      <c r="H122" s="2"/>
      <c r="I122" s="2"/>
      <c r="J122" s="2"/>
      <c r="K122" s="2"/>
      <c r="L122" s="67"/>
      <c r="M122" s="67"/>
      <c r="N122" s="88"/>
      <c r="O122" s="67"/>
    </row>
    <row r="123" spans="1:15" x14ac:dyDescent="0.3">
      <c r="A123" s="86"/>
      <c r="B123" s="68"/>
      <c r="C123" s="75"/>
      <c r="D123" s="2"/>
      <c r="E123" s="2"/>
      <c r="F123" s="2"/>
      <c r="G123" s="2"/>
      <c r="H123" s="2"/>
      <c r="I123" s="2"/>
      <c r="J123" s="2"/>
      <c r="K123" s="2"/>
      <c r="L123" s="68"/>
      <c r="M123" s="68"/>
      <c r="N123" s="89"/>
      <c r="O123" s="68"/>
    </row>
    <row r="124" spans="1:15" x14ac:dyDescent="0.3">
      <c r="A124" s="82"/>
      <c r="B124" s="60"/>
      <c r="C124" s="58"/>
      <c r="D124" s="1"/>
      <c r="E124" s="1"/>
      <c r="F124" s="1"/>
      <c r="G124" s="1"/>
      <c r="H124" s="1"/>
      <c r="I124" s="1"/>
      <c r="J124" s="1"/>
      <c r="K124" s="1"/>
      <c r="L124" s="60"/>
      <c r="M124" s="60"/>
      <c r="N124" s="83"/>
      <c r="O124" s="60"/>
    </row>
    <row r="125" spans="1:15" x14ac:dyDescent="0.3">
      <c r="A125" s="82"/>
      <c r="B125" s="61"/>
      <c r="C125" s="58"/>
      <c r="D125" s="1"/>
      <c r="E125" s="1"/>
      <c r="F125" s="1"/>
      <c r="G125" s="1"/>
      <c r="H125" s="1"/>
      <c r="I125" s="1"/>
      <c r="J125" s="1"/>
      <c r="K125" s="1"/>
      <c r="L125" s="61"/>
      <c r="M125" s="61"/>
      <c r="N125" s="84"/>
      <c r="O125" s="61"/>
    </row>
    <row r="126" spans="1:15" x14ac:dyDescent="0.3">
      <c r="A126" s="82"/>
      <c r="B126" s="61"/>
      <c r="C126" s="58"/>
      <c r="D126" s="1"/>
      <c r="E126" s="1"/>
      <c r="F126" s="1"/>
      <c r="G126" s="1"/>
      <c r="H126" s="1"/>
      <c r="I126" s="1"/>
      <c r="J126" s="1"/>
      <c r="K126" s="1"/>
      <c r="L126" s="61"/>
      <c r="M126" s="61"/>
      <c r="N126" s="84"/>
      <c r="O126" s="61"/>
    </row>
    <row r="127" spans="1:15" x14ac:dyDescent="0.3">
      <c r="A127" s="82"/>
      <c r="B127" s="61"/>
      <c r="C127" s="58"/>
      <c r="D127" s="1"/>
      <c r="E127" s="1"/>
      <c r="F127" s="1"/>
      <c r="G127" s="1"/>
      <c r="H127" s="1"/>
      <c r="I127" s="1"/>
      <c r="J127" s="1"/>
      <c r="K127" s="1"/>
      <c r="L127" s="61"/>
      <c r="M127" s="61"/>
      <c r="N127" s="84"/>
      <c r="O127" s="61"/>
    </row>
    <row r="128" spans="1:15" x14ac:dyDescent="0.3">
      <c r="A128" s="82"/>
      <c r="B128" s="61"/>
      <c r="C128" s="58"/>
      <c r="D128" s="1"/>
      <c r="E128" s="1"/>
      <c r="F128" s="1"/>
      <c r="G128" s="1"/>
      <c r="H128" s="1"/>
      <c r="I128" s="1"/>
      <c r="J128" s="1"/>
      <c r="K128" s="1"/>
      <c r="L128" s="61"/>
      <c r="M128" s="61"/>
      <c r="N128" s="84"/>
      <c r="O128" s="61"/>
    </row>
    <row r="129" spans="1:15" x14ac:dyDescent="0.3">
      <c r="A129" s="82"/>
      <c r="B129" s="62"/>
      <c r="C129" s="58"/>
      <c r="D129" s="1"/>
      <c r="E129" s="1"/>
      <c r="F129" s="1"/>
      <c r="G129" s="1"/>
      <c r="H129" s="1"/>
      <c r="I129" s="1"/>
      <c r="J129" s="1"/>
      <c r="K129" s="1"/>
      <c r="L129" s="62"/>
      <c r="M129" s="62"/>
      <c r="N129" s="85"/>
      <c r="O129" s="62"/>
    </row>
  </sheetData>
  <mergeCells count="163">
    <mergeCell ref="O118:O123"/>
    <mergeCell ref="A124:A129"/>
    <mergeCell ref="B124:B129"/>
    <mergeCell ref="C124:C129"/>
    <mergeCell ref="L124:L129"/>
    <mergeCell ref="M124:M129"/>
    <mergeCell ref="N124:N129"/>
    <mergeCell ref="O124:O129"/>
    <mergeCell ref="A118:A123"/>
    <mergeCell ref="B118:B123"/>
    <mergeCell ref="C118:C123"/>
    <mergeCell ref="L118:L123"/>
    <mergeCell ref="M118:M123"/>
    <mergeCell ref="N118:N123"/>
    <mergeCell ref="O106:O111"/>
    <mergeCell ref="A112:A117"/>
    <mergeCell ref="B112:B117"/>
    <mergeCell ref="C112:C117"/>
    <mergeCell ref="L112:L117"/>
    <mergeCell ref="M112:M117"/>
    <mergeCell ref="N112:N117"/>
    <mergeCell ref="O112:O117"/>
    <mergeCell ref="A106:A111"/>
    <mergeCell ref="B106:B111"/>
    <mergeCell ref="C106:C111"/>
    <mergeCell ref="L106:L111"/>
    <mergeCell ref="M106:M111"/>
    <mergeCell ref="N106:N111"/>
    <mergeCell ref="O94:O99"/>
    <mergeCell ref="A100:A105"/>
    <mergeCell ref="B100:B105"/>
    <mergeCell ref="C100:C105"/>
    <mergeCell ref="L100:L105"/>
    <mergeCell ref="M100:M105"/>
    <mergeCell ref="N100:N105"/>
    <mergeCell ref="O100:O105"/>
    <mergeCell ref="A94:A99"/>
    <mergeCell ref="B94:B99"/>
    <mergeCell ref="C94:C99"/>
    <mergeCell ref="L94:L99"/>
    <mergeCell ref="M94:M99"/>
    <mergeCell ref="N94:N99"/>
    <mergeCell ref="O82:O87"/>
    <mergeCell ref="A88:A93"/>
    <mergeCell ref="B88:B93"/>
    <mergeCell ref="C88:C93"/>
    <mergeCell ref="L88:L93"/>
    <mergeCell ref="M88:M93"/>
    <mergeCell ref="N88:N93"/>
    <mergeCell ref="O88:O93"/>
    <mergeCell ref="A82:A87"/>
    <mergeCell ref="B82:B87"/>
    <mergeCell ref="C82:C87"/>
    <mergeCell ref="L82:L87"/>
    <mergeCell ref="M82:M87"/>
    <mergeCell ref="N82:N87"/>
    <mergeCell ref="O70:O75"/>
    <mergeCell ref="A76:A81"/>
    <mergeCell ref="B76:B81"/>
    <mergeCell ref="C76:C81"/>
    <mergeCell ref="L76:L81"/>
    <mergeCell ref="M76:M81"/>
    <mergeCell ref="N76:N81"/>
    <mergeCell ref="O76:O81"/>
    <mergeCell ref="A70:A75"/>
    <mergeCell ref="B70:B75"/>
    <mergeCell ref="C70:C75"/>
    <mergeCell ref="L70:L75"/>
    <mergeCell ref="M70:M75"/>
    <mergeCell ref="N70:N75"/>
    <mergeCell ref="O58:O63"/>
    <mergeCell ref="A64:A69"/>
    <mergeCell ref="B64:B69"/>
    <mergeCell ref="C64:C69"/>
    <mergeCell ref="L64:L69"/>
    <mergeCell ref="M64:M69"/>
    <mergeCell ref="N64:N69"/>
    <mergeCell ref="O64:O69"/>
    <mergeCell ref="A58:A63"/>
    <mergeCell ref="B58:B63"/>
    <mergeCell ref="C58:C63"/>
    <mergeCell ref="L58:L63"/>
    <mergeCell ref="M58:M63"/>
    <mergeCell ref="N58:N63"/>
    <mergeCell ref="O46:O51"/>
    <mergeCell ref="A52:A57"/>
    <mergeCell ref="B52:B57"/>
    <mergeCell ref="C52:C57"/>
    <mergeCell ref="L52:L57"/>
    <mergeCell ref="M52:M57"/>
    <mergeCell ref="N52:N57"/>
    <mergeCell ref="O52:O57"/>
    <mergeCell ref="A46:A51"/>
    <mergeCell ref="B46:B51"/>
    <mergeCell ref="C46:C51"/>
    <mergeCell ref="L46:L51"/>
    <mergeCell ref="M46:M51"/>
    <mergeCell ref="N46:N51"/>
    <mergeCell ref="O34:O39"/>
    <mergeCell ref="A40:A45"/>
    <mergeCell ref="B40:B45"/>
    <mergeCell ref="C40:C45"/>
    <mergeCell ref="L40:L45"/>
    <mergeCell ref="M40:M45"/>
    <mergeCell ref="N40:N45"/>
    <mergeCell ref="O40:O45"/>
    <mergeCell ref="A34:A39"/>
    <mergeCell ref="B34:B39"/>
    <mergeCell ref="C34:C39"/>
    <mergeCell ref="L34:L39"/>
    <mergeCell ref="M34:M39"/>
    <mergeCell ref="N34:N39"/>
    <mergeCell ref="O22:O27"/>
    <mergeCell ref="A28:A33"/>
    <mergeCell ref="B28:B33"/>
    <mergeCell ref="C28:C33"/>
    <mergeCell ref="L28:L33"/>
    <mergeCell ref="M28:M33"/>
    <mergeCell ref="N28:N33"/>
    <mergeCell ref="O28:O33"/>
    <mergeCell ref="A22:A27"/>
    <mergeCell ref="B22:B27"/>
    <mergeCell ref="C22:C27"/>
    <mergeCell ref="L22:L27"/>
    <mergeCell ref="M22:M27"/>
    <mergeCell ref="N22:N27"/>
    <mergeCell ref="O10:O15"/>
    <mergeCell ref="A16:A21"/>
    <mergeCell ref="B16:B21"/>
    <mergeCell ref="C16:C21"/>
    <mergeCell ref="L16:L21"/>
    <mergeCell ref="M16:M21"/>
    <mergeCell ref="N16:N21"/>
    <mergeCell ref="O16:O21"/>
    <mergeCell ref="A10:A15"/>
    <mergeCell ref="B10:B15"/>
    <mergeCell ref="C10:C15"/>
    <mergeCell ref="L10:L15"/>
    <mergeCell ref="M10:M15"/>
    <mergeCell ref="N10:N15"/>
    <mergeCell ref="A1:C1"/>
    <mergeCell ref="M2:M3"/>
    <mergeCell ref="N2:N3"/>
    <mergeCell ref="O2:O3"/>
    <mergeCell ref="A4:A9"/>
    <mergeCell ref="B4:B9"/>
    <mergeCell ref="C4:C9"/>
    <mergeCell ref="L4:L9"/>
    <mergeCell ref="M4:M9"/>
    <mergeCell ref="N4:N9"/>
    <mergeCell ref="O4:O9"/>
    <mergeCell ref="G2:G3"/>
    <mergeCell ref="H2:H3"/>
    <mergeCell ref="I2:I3"/>
    <mergeCell ref="J2:J3"/>
    <mergeCell ref="K2:K3"/>
    <mergeCell ref="L2:L3"/>
    <mergeCell ref="A2:A3"/>
    <mergeCell ref="B2:B3"/>
    <mergeCell ref="C2:C3"/>
    <mergeCell ref="D2:D3"/>
    <mergeCell ref="E2:E3"/>
    <mergeCell ref="F2:F3"/>
  </mergeCells>
  <phoneticPr fontId="8" type="noConversion"/>
  <conditionalFormatting sqref="D2:H2 J2:O2">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D6494-05C7-4AAD-AD95-F03276B7929B}">
  <dimension ref="A1:O129"/>
  <sheetViews>
    <sheetView zoomScale="140" zoomScaleNormal="140" workbookViewId="0">
      <pane ySplit="3" topLeftCell="A4" activePane="bottomLeft" state="frozen"/>
      <selection pane="bottomLeft" sqref="A1:C1"/>
    </sheetView>
  </sheetViews>
  <sheetFormatPr defaultRowHeight="14.4" x14ac:dyDescent="0.3"/>
  <cols>
    <col min="9" max="9" width="21.109375" bestFit="1" customWidth="1"/>
    <col min="15" max="15" width="27.6640625" customWidth="1"/>
  </cols>
  <sheetData>
    <row r="1" spans="1:15" x14ac:dyDescent="0.3">
      <c r="A1" s="53" t="s">
        <v>73</v>
      </c>
      <c r="B1" s="53"/>
      <c r="C1" s="53"/>
    </row>
    <row r="2" spans="1:15" x14ac:dyDescent="0.3">
      <c r="A2" s="63" t="s">
        <v>0</v>
      </c>
      <c r="B2" s="64" t="s">
        <v>1</v>
      </c>
      <c r="C2" s="63" t="s">
        <v>2</v>
      </c>
      <c r="D2" s="63" t="s">
        <v>3</v>
      </c>
      <c r="E2" s="63" t="s">
        <v>4</v>
      </c>
      <c r="F2" s="54" t="s">
        <v>5</v>
      </c>
      <c r="G2" s="54" t="s">
        <v>6</v>
      </c>
      <c r="H2" s="54" t="s">
        <v>5</v>
      </c>
      <c r="I2" s="63" t="s">
        <v>7</v>
      </c>
      <c r="J2" s="54" t="s">
        <v>8</v>
      </c>
      <c r="K2" s="54" t="s">
        <v>9</v>
      </c>
      <c r="L2" s="54" t="s">
        <v>10</v>
      </c>
      <c r="M2" s="54" t="s">
        <v>11</v>
      </c>
      <c r="N2" s="54" t="s">
        <v>12</v>
      </c>
      <c r="O2" s="54" t="s">
        <v>13</v>
      </c>
    </row>
    <row r="3" spans="1:15" x14ac:dyDescent="0.3">
      <c r="A3" s="63"/>
      <c r="B3" s="65"/>
      <c r="C3" s="63"/>
      <c r="D3" s="63"/>
      <c r="E3" s="63"/>
      <c r="F3" s="54"/>
      <c r="G3" s="54"/>
      <c r="H3" s="54"/>
      <c r="I3" s="63"/>
      <c r="J3" s="54"/>
      <c r="K3" s="54"/>
      <c r="L3" s="54"/>
      <c r="M3" s="54"/>
      <c r="N3" s="54"/>
      <c r="O3" s="54"/>
    </row>
    <row r="4" spans="1:15" x14ac:dyDescent="0.3">
      <c r="A4" s="55" t="s">
        <v>71</v>
      </c>
      <c r="B4" s="55"/>
      <c r="C4" s="58">
        <v>1</v>
      </c>
      <c r="D4" s="1">
        <v>1</v>
      </c>
      <c r="E4" s="1" t="s">
        <v>14</v>
      </c>
      <c r="F4" s="1"/>
      <c r="G4" s="1" t="s">
        <v>14</v>
      </c>
      <c r="H4" s="1"/>
      <c r="I4" s="1" t="str">
        <f t="shared" ref="I4:I45" si="0">H4&amp;" ppm:"&amp;G4&amp;"   "&amp;F4&amp;" ppm:"&amp;E4</f>
        <v xml:space="preserve"> ppm:blank    ppm:blank</v>
      </c>
      <c r="J4" s="1">
        <v>228</v>
      </c>
      <c r="K4" s="1">
        <f>RANK(J4,J4:J9,1)</f>
        <v>6</v>
      </c>
      <c r="L4" s="59">
        <f>MAX(J4:J9)</f>
        <v>228</v>
      </c>
      <c r="M4" s="59">
        <f>MIN(J4:J9)</f>
        <v>106</v>
      </c>
      <c r="N4" s="58">
        <f>+(L4-M4)</f>
        <v>122</v>
      </c>
      <c r="O4" s="60" t="s">
        <v>62</v>
      </c>
    </row>
    <row r="5" spans="1:15" x14ac:dyDescent="0.3">
      <c r="A5" s="56"/>
      <c r="B5" s="56"/>
      <c r="C5" s="58"/>
      <c r="D5" s="1">
        <v>2</v>
      </c>
      <c r="E5" s="1">
        <v>7767</v>
      </c>
      <c r="F5" s="1">
        <v>0.5</v>
      </c>
      <c r="G5" s="1" t="s">
        <v>61</v>
      </c>
      <c r="H5" s="1">
        <v>20</v>
      </c>
      <c r="I5" s="1" t="str">
        <f t="shared" si="0"/>
        <v>20 ppm:2537A   0.5 ppm:7767</v>
      </c>
      <c r="J5" s="1">
        <v>115</v>
      </c>
      <c r="K5" s="1">
        <f>RANK(J5,J4:J9,1)</f>
        <v>2</v>
      </c>
      <c r="L5" s="59"/>
      <c r="M5" s="59"/>
      <c r="N5" s="58"/>
      <c r="O5" s="61"/>
    </row>
    <row r="6" spans="1:15" x14ac:dyDescent="0.3">
      <c r="A6" s="56"/>
      <c r="B6" s="56"/>
      <c r="C6" s="58"/>
      <c r="D6" s="1">
        <v>3</v>
      </c>
      <c r="E6" s="1">
        <v>7767</v>
      </c>
      <c r="F6" s="1">
        <v>0.5</v>
      </c>
      <c r="G6" s="1">
        <v>2490</v>
      </c>
      <c r="H6" s="1">
        <v>20</v>
      </c>
      <c r="I6" s="1" t="str">
        <f t="shared" si="0"/>
        <v>20 ppm:2490   0.5 ppm:7767</v>
      </c>
      <c r="J6" s="1">
        <v>106</v>
      </c>
      <c r="K6" s="1">
        <f>RANK(J6,J4:J9,1)</f>
        <v>1</v>
      </c>
      <c r="L6" s="59"/>
      <c r="M6" s="59"/>
      <c r="N6" s="58"/>
      <c r="O6" s="61"/>
    </row>
    <row r="7" spans="1:15" x14ac:dyDescent="0.3">
      <c r="A7" s="56"/>
      <c r="B7" s="56"/>
      <c r="C7" s="58"/>
      <c r="D7" s="1">
        <v>4</v>
      </c>
      <c r="E7" s="1">
        <v>7767</v>
      </c>
      <c r="F7" s="1">
        <v>0.5</v>
      </c>
      <c r="G7" s="1">
        <v>8190</v>
      </c>
      <c r="H7" s="1">
        <v>20</v>
      </c>
      <c r="I7" s="1" t="str">
        <f t="shared" si="0"/>
        <v>20 ppm:8190   0.5 ppm:7767</v>
      </c>
      <c r="J7" s="1">
        <v>137</v>
      </c>
      <c r="K7" s="1">
        <f>RANK(J7,J4:J9,1)</f>
        <v>4</v>
      </c>
      <c r="L7" s="59"/>
      <c r="M7" s="59"/>
      <c r="N7" s="58"/>
      <c r="O7" s="61"/>
    </row>
    <row r="8" spans="1:15" x14ac:dyDescent="0.3">
      <c r="A8" s="56"/>
      <c r="B8" s="56"/>
      <c r="C8" s="58"/>
      <c r="D8" s="1">
        <v>5</v>
      </c>
      <c r="E8" s="1">
        <v>7767</v>
      </c>
      <c r="F8" s="1">
        <v>0.5</v>
      </c>
      <c r="G8" s="1">
        <v>1580</v>
      </c>
      <c r="H8" s="1">
        <v>20</v>
      </c>
      <c r="I8" s="1" t="str">
        <f t="shared" si="0"/>
        <v>20 ppm:1580   0.5 ppm:7767</v>
      </c>
      <c r="J8" s="1">
        <v>146</v>
      </c>
      <c r="K8" s="1">
        <f>RANK(J8,J4:J9,1)</f>
        <v>5</v>
      </c>
      <c r="L8" s="59"/>
      <c r="M8" s="59"/>
      <c r="N8" s="58"/>
      <c r="O8" s="61"/>
    </row>
    <row r="9" spans="1:15" x14ac:dyDescent="0.3">
      <c r="A9" s="57"/>
      <c r="B9" s="57"/>
      <c r="C9" s="58"/>
      <c r="D9" s="1">
        <v>6</v>
      </c>
      <c r="E9" s="1">
        <v>7767</v>
      </c>
      <c r="F9" s="1">
        <v>0.5</v>
      </c>
      <c r="G9" s="1">
        <v>8105</v>
      </c>
      <c r="H9" s="1">
        <v>20</v>
      </c>
      <c r="I9" s="1" t="str">
        <f t="shared" si="0"/>
        <v>20 ppm:8105   0.5 ppm:7767</v>
      </c>
      <c r="J9" s="1">
        <v>126</v>
      </c>
      <c r="K9" s="1">
        <f>RANK(J9,J4:J9,1)</f>
        <v>3</v>
      </c>
      <c r="L9" s="59"/>
      <c r="M9" s="59"/>
      <c r="N9" s="58"/>
      <c r="O9" s="62"/>
    </row>
    <row r="10" spans="1:15" x14ac:dyDescent="0.3">
      <c r="A10" s="72" t="s">
        <v>71</v>
      </c>
      <c r="B10" s="72"/>
      <c r="C10" s="75">
        <v>2</v>
      </c>
      <c r="D10" s="2">
        <v>1</v>
      </c>
      <c r="E10" s="2">
        <v>2531</v>
      </c>
      <c r="F10" s="2">
        <v>0.5</v>
      </c>
      <c r="G10" s="2">
        <v>1252</v>
      </c>
      <c r="H10" s="2">
        <v>20</v>
      </c>
      <c r="I10" s="2" t="str">
        <f t="shared" si="0"/>
        <v>20 ppm:1252   0.5 ppm:2531</v>
      </c>
      <c r="J10" s="2">
        <v>375</v>
      </c>
      <c r="K10" s="2">
        <f>RANK(J10,J10:J15,1)</f>
        <v>6</v>
      </c>
      <c r="L10" s="76">
        <f>MAX(J10:J15)</f>
        <v>375</v>
      </c>
      <c r="M10" s="76">
        <f>MIN(J10:J15)</f>
        <v>47.2</v>
      </c>
      <c r="N10" s="75">
        <f>+(L10-M10)</f>
        <v>327.8</v>
      </c>
      <c r="O10" s="66" t="s">
        <v>65</v>
      </c>
    </row>
    <row r="11" spans="1:15" x14ac:dyDescent="0.3">
      <c r="A11" s="73"/>
      <c r="B11" s="73"/>
      <c r="C11" s="75"/>
      <c r="D11" s="2">
        <v>2</v>
      </c>
      <c r="E11" s="2">
        <v>7767</v>
      </c>
      <c r="F11" s="2">
        <v>0.5</v>
      </c>
      <c r="G11" s="2" t="s">
        <v>61</v>
      </c>
      <c r="H11" s="2">
        <v>20</v>
      </c>
      <c r="I11" s="2" t="str">
        <f t="shared" si="0"/>
        <v>20 ppm:2537A   0.5 ppm:7767</v>
      </c>
      <c r="J11" s="2">
        <v>47.2</v>
      </c>
      <c r="K11" s="2">
        <f>RANK(J11,J10:J15,1)</f>
        <v>1</v>
      </c>
      <c r="L11" s="76"/>
      <c r="M11" s="76"/>
      <c r="N11" s="75"/>
      <c r="O11" s="67"/>
    </row>
    <row r="12" spans="1:15" x14ac:dyDescent="0.3">
      <c r="A12" s="73"/>
      <c r="B12" s="73"/>
      <c r="C12" s="75"/>
      <c r="D12" s="2">
        <v>3</v>
      </c>
      <c r="E12" s="2">
        <v>7878</v>
      </c>
      <c r="F12" s="2">
        <v>0.5</v>
      </c>
      <c r="G12" s="2" t="s">
        <v>61</v>
      </c>
      <c r="H12" s="2">
        <v>20</v>
      </c>
      <c r="I12" s="2" t="str">
        <f t="shared" si="0"/>
        <v>20 ppm:2537A   0.5 ppm:7878</v>
      </c>
      <c r="J12" s="2">
        <v>53.4</v>
      </c>
      <c r="K12" s="2">
        <f>RANK(J12,J10:J15,1)</f>
        <v>2</v>
      </c>
      <c r="L12" s="76"/>
      <c r="M12" s="76"/>
      <c r="N12" s="75"/>
      <c r="O12" s="67"/>
    </row>
    <row r="13" spans="1:15" x14ac:dyDescent="0.3">
      <c r="A13" s="73"/>
      <c r="B13" s="73"/>
      <c r="C13" s="75"/>
      <c r="D13" s="2">
        <v>4</v>
      </c>
      <c r="E13" s="2">
        <v>8181</v>
      </c>
      <c r="F13" s="2">
        <v>0.5</v>
      </c>
      <c r="G13" s="2" t="s">
        <v>61</v>
      </c>
      <c r="H13" s="2">
        <v>20</v>
      </c>
      <c r="I13" s="2" t="str">
        <f t="shared" si="0"/>
        <v>20 ppm:2537A   0.5 ppm:8181</v>
      </c>
      <c r="J13" s="2">
        <v>87.1</v>
      </c>
      <c r="K13" s="2">
        <f>RANK(J13,J10:J15,1)</f>
        <v>3</v>
      </c>
      <c r="L13" s="76"/>
      <c r="M13" s="76"/>
      <c r="N13" s="75"/>
      <c r="O13" s="67"/>
    </row>
    <row r="14" spans="1:15" x14ac:dyDescent="0.3">
      <c r="A14" s="73"/>
      <c r="B14" s="73"/>
      <c r="C14" s="75"/>
      <c r="D14" s="2">
        <v>5</v>
      </c>
      <c r="E14" s="2">
        <v>61610</v>
      </c>
      <c r="F14" s="2">
        <v>0.5</v>
      </c>
      <c r="G14" s="2" t="s">
        <v>61</v>
      </c>
      <c r="H14" s="2">
        <v>20</v>
      </c>
      <c r="I14" s="2" t="str">
        <f t="shared" si="0"/>
        <v>20 ppm:2537A   0.5 ppm:61610</v>
      </c>
      <c r="J14" s="2">
        <v>261</v>
      </c>
      <c r="K14" s="2">
        <f>RANK(J14,J10:J15,1)</f>
        <v>5</v>
      </c>
      <c r="L14" s="76"/>
      <c r="M14" s="76"/>
      <c r="N14" s="75"/>
      <c r="O14" s="67"/>
    </row>
    <row r="15" spans="1:15" x14ac:dyDescent="0.3">
      <c r="A15" s="74"/>
      <c r="B15" s="74"/>
      <c r="C15" s="75"/>
      <c r="D15" s="2">
        <v>6</v>
      </c>
      <c r="E15" s="2">
        <v>7757</v>
      </c>
      <c r="F15" s="2">
        <v>0.5</v>
      </c>
      <c r="G15" s="2" t="s">
        <v>61</v>
      </c>
      <c r="H15" s="2">
        <v>20</v>
      </c>
      <c r="I15" s="2" t="str">
        <f t="shared" si="0"/>
        <v>20 ppm:2537A   0.5 ppm:7757</v>
      </c>
      <c r="J15" s="2">
        <v>224</v>
      </c>
      <c r="K15" s="2">
        <f>RANK(J15,J10:J15,1)</f>
        <v>4</v>
      </c>
      <c r="L15" s="76"/>
      <c r="M15" s="76"/>
      <c r="N15" s="75"/>
      <c r="O15" s="68"/>
    </row>
    <row r="16" spans="1:15" x14ac:dyDescent="0.3">
      <c r="A16" s="69" t="s">
        <v>72</v>
      </c>
      <c r="B16" s="69"/>
      <c r="C16" s="58">
        <v>3</v>
      </c>
      <c r="D16" s="1">
        <v>1</v>
      </c>
      <c r="E16" s="1" t="s">
        <v>14</v>
      </c>
      <c r="F16" s="1"/>
      <c r="G16" s="1" t="s">
        <v>14</v>
      </c>
      <c r="H16" s="1"/>
      <c r="I16" s="1" t="str">
        <f t="shared" si="0"/>
        <v xml:space="preserve"> ppm:blank    ppm:blank</v>
      </c>
      <c r="J16" s="1">
        <v>304</v>
      </c>
      <c r="K16" s="1">
        <f>RANK(J16,J16:J21,1)</f>
        <v>6</v>
      </c>
      <c r="L16" s="59">
        <f>MAX(J16:J21)</f>
        <v>304</v>
      </c>
      <c r="M16" s="59">
        <f>MIN(J16:J21)</f>
        <v>108</v>
      </c>
      <c r="N16" s="58">
        <f>+(L16-M16)</f>
        <v>196</v>
      </c>
      <c r="O16" s="60"/>
    </row>
    <row r="17" spans="1:15" x14ac:dyDescent="0.3">
      <c r="A17" s="70"/>
      <c r="B17" s="70"/>
      <c r="C17" s="58"/>
      <c r="D17" s="1">
        <v>2</v>
      </c>
      <c r="E17" s="1">
        <v>8181</v>
      </c>
      <c r="F17" s="1">
        <v>0.5</v>
      </c>
      <c r="G17" s="1" t="s">
        <v>61</v>
      </c>
      <c r="H17" s="1">
        <v>20</v>
      </c>
      <c r="I17" s="1" t="str">
        <f t="shared" si="0"/>
        <v>20 ppm:2537A   0.5 ppm:8181</v>
      </c>
      <c r="J17" s="1">
        <v>185</v>
      </c>
      <c r="K17" s="1">
        <f>RANK(J17,J16:J21,1)</f>
        <v>5</v>
      </c>
      <c r="L17" s="59"/>
      <c r="M17" s="59"/>
      <c r="N17" s="58"/>
      <c r="O17" s="61"/>
    </row>
    <row r="18" spans="1:15" x14ac:dyDescent="0.3">
      <c r="A18" s="70"/>
      <c r="B18" s="70"/>
      <c r="C18" s="58"/>
      <c r="D18" s="1">
        <v>3</v>
      </c>
      <c r="E18" s="1">
        <v>8181</v>
      </c>
      <c r="F18" s="1">
        <v>0.5</v>
      </c>
      <c r="G18" s="1" t="s">
        <v>61</v>
      </c>
      <c r="H18" s="1">
        <v>30</v>
      </c>
      <c r="I18" s="1" t="str">
        <f t="shared" si="0"/>
        <v>30 ppm:2537A   0.5 ppm:8181</v>
      </c>
      <c r="J18" s="1">
        <v>162</v>
      </c>
      <c r="K18" s="1">
        <f>RANK(J18,J16:J21,1)</f>
        <v>4</v>
      </c>
      <c r="L18" s="59"/>
      <c r="M18" s="59"/>
      <c r="N18" s="58"/>
      <c r="O18" s="61"/>
    </row>
    <row r="19" spans="1:15" x14ac:dyDescent="0.3">
      <c r="A19" s="70"/>
      <c r="B19" s="70"/>
      <c r="C19" s="58"/>
      <c r="D19" s="1">
        <v>4</v>
      </c>
      <c r="E19" s="1">
        <v>8181</v>
      </c>
      <c r="F19" s="1">
        <v>0.5</v>
      </c>
      <c r="G19" s="1" t="s">
        <v>61</v>
      </c>
      <c r="H19" s="1">
        <v>40</v>
      </c>
      <c r="I19" s="1" t="str">
        <f t="shared" si="0"/>
        <v>40 ppm:2537A   0.5 ppm:8181</v>
      </c>
      <c r="J19" s="1">
        <v>120</v>
      </c>
      <c r="K19" s="1">
        <f>RANK(J19,J16:J21,1)</f>
        <v>2</v>
      </c>
      <c r="L19" s="59"/>
      <c r="M19" s="59"/>
      <c r="N19" s="58"/>
      <c r="O19" s="61"/>
    </row>
    <row r="20" spans="1:15" x14ac:dyDescent="0.3">
      <c r="A20" s="70"/>
      <c r="B20" s="70"/>
      <c r="C20" s="58"/>
      <c r="D20" s="1">
        <v>5</v>
      </c>
      <c r="E20" s="1">
        <v>8181</v>
      </c>
      <c r="F20" s="1">
        <v>0.5</v>
      </c>
      <c r="G20" s="1" t="s">
        <v>61</v>
      </c>
      <c r="H20" s="1">
        <v>50</v>
      </c>
      <c r="I20" s="1" t="str">
        <f t="shared" si="0"/>
        <v>50 ppm:2537A   0.5 ppm:8181</v>
      </c>
      <c r="J20" s="1">
        <v>108</v>
      </c>
      <c r="K20" s="1">
        <f>RANK(J20,J16:J21,1)</f>
        <v>1</v>
      </c>
      <c r="L20" s="59"/>
      <c r="M20" s="59"/>
      <c r="N20" s="58"/>
      <c r="O20" s="61"/>
    </row>
    <row r="21" spans="1:15" x14ac:dyDescent="0.3">
      <c r="A21" s="71"/>
      <c r="B21" s="71"/>
      <c r="C21" s="58"/>
      <c r="D21" s="1">
        <v>6</v>
      </c>
      <c r="E21" s="1">
        <v>8181</v>
      </c>
      <c r="F21" s="1">
        <v>1</v>
      </c>
      <c r="G21" s="1" t="s">
        <v>61</v>
      </c>
      <c r="H21" s="1">
        <v>20</v>
      </c>
      <c r="I21" s="1" t="str">
        <f t="shared" si="0"/>
        <v>20 ppm:2537A   1 ppm:8181</v>
      </c>
      <c r="J21" s="1">
        <v>125</v>
      </c>
      <c r="K21" s="1">
        <f>RANK(J21,J16:J21,1)</f>
        <v>3</v>
      </c>
      <c r="L21" s="59"/>
      <c r="M21" s="59"/>
      <c r="N21" s="58"/>
      <c r="O21" s="62"/>
    </row>
    <row r="22" spans="1:15" x14ac:dyDescent="0.3">
      <c r="A22" s="72" t="s">
        <v>72</v>
      </c>
      <c r="B22" s="72"/>
      <c r="C22" s="75">
        <v>4</v>
      </c>
      <c r="D22" s="2">
        <v>1</v>
      </c>
      <c r="E22" s="2" t="s">
        <v>14</v>
      </c>
      <c r="F22" s="2"/>
      <c r="G22" s="2" t="s">
        <v>14</v>
      </c>
      <c r="H22" s="2"/>
      <c r="I22" s="2" t="str">
        <f t="shared" si="0"/>
        <v xml:space="preserve"> ppm:blank    ppm:blank</v>
      </c>
      <c r="J22" s="2">
        <v>214</v>
      </c>
      <c r="K22" s="2">
        <f>RANK(J22,J22:J27,1)</f>
        <v>6</v>
      </c>
      <c r="L22" s="76">
        <f>MAX(J22:J27)</f>
        <v>214</v>
      </c>
      <c r="M22" s="76">
        <f>MIN(J22:J27)</f>
        <v>43.5</v>
      </c>
      <c r="N22" s="75">
        <f>+(L22-M22)</f>
        <v>170.5</v>
      </c>
      <c r="O22" s="66" t="s">
        <v>66</v>
      </c>
    </row>
    <row r="23" spans="1:15" x14ac:dyDescent="0.3">
      <c r="A23" s="73"/>
      <c r="B23" s="73"/>
      <c r="C23" s="75"/>
      <c r="D23" s="2">
        <v>2</v>
      </c>
      <c r="E23" s="2">
        <v>8181</v>
      </c>
      <c r="F23" s="2">
        <v>0.5</v>
      </c>
      <c r="G23" s="2" t="s">
        <v>61</v>
      </c>
      <c r="H23" s="2">
        <v>20</v>
      </c>
      <c r="I23" s="2" t="str">
        <f t="shared" si="0"/>
        <v>20 ppm:2537A   0.5 ppm:8181</v>
      </c>
      <c r="J23" s="2">
        <v>105</v>
      </c>
      <c r="K23" s="2">
        <f>RANK(J23,J22:J27,1)</f>
        <v>2</v>
      </c>
      <c r="L23" s="76"/>
      <c r="M23" s="76"/>
      <c r="N23" s="75"/>
      <c r="O23" s="67"/>
    </row>
    <row r="24" spans="1:15" x14ac:dyDescent="0.3">
      <c r="A24" s="73"/>
      <c r="B24" s="73"/>
      <c r="C24" s="75"/>
      <c r="D24" s="2">
        <v>3</v>
      </c>
      <c r="E24" s="2">
        <v>8181</v>
      </c>
      <c r="F24" s="2">
        <v>1</v>
      </c>
      <c r="G24" s="2" t="s">
        <v>61</v>
      </c>
      <c r="H24" s="2">
        <v>20</v>
      </c>
      <c r="I24" s="2" t="str">
        <f t="shared" si="0"/>
        <v>20 ppm:2537A   1 ppm:8181</v>
      </c>
      <c r="J24" s="2">
        <v>159</v>
      </c>
      <c r="K24" s="2">
        <f>RANK(J24,J22:J27,1)</f>
        <v>4</v>
      </c>
      <c r="L24" s="76"/>
      <c r="M24" s="76"/>
      <c r="N24" s="75"/>
      <c r="O24" s="67"/>
    </row>
    <row r="25" spans="1:15" x14ac:dyDescent="0.3">
      <c r="A25" s="73"/>
      <c r="B25" s="73"/>
      <c r="C25" s="75"/>
      <c r="D25" s="2">
        <v>4</v>
      </c>
      <c r="E25" s="2">
        <v>8181</v>
      </c>
      <c r="F25" s="2">
        <v>1.5</v>
      </c>
      <c r="G25" s="2" t="s">
        <v>61</v>
      </c>
      <c r="H25" s="2">
        <v>20</v>
      </c>
      <c r="I25" s="2" t="str">
        <f t="shared" si="0"/>
        <v>20 ppm:2537A   1.5 ppm:8181</v>
      </c>
      <c r="J25" s="2">
        <v>168</v>
      </c>
      <c r="K25" s="2">
        <f>RANK(J25,J22:J27,1)</f>
        <v>5</v>
      </c>
      <c r="L25" s="76"/>
      <c r="M25" s="76"/>
      <c r="N25" s="75"/>
      <c r="O25" s="67"/>
    </row>
    <row r="26" spans="1:15" x14ac:dyDescent="0.3">
      <c r="A26" s="73"/>
      <c r="B26" s="73"/>
      <c r="C26" s="75"/>
      <c r="D26" s="2">
        <v>5</v>
      </c>
      <c r="E26" s="2">
        <v>8181</v>
      </c>
      <c r="F26" s="2">
        <v>2</v>
      </c>
      <c r="G26" s="2" t="s">
        <v>61</v>
      </c>
      <c r="H26" s="2">
        <v>20</v>
      </c>
      <c r="I26" s="2" t="str">
        <f t="shared" si="0"/>
        <v>20 ppm:2537A   2 ppm:8181</v>
      </c>
      <c r="J26" s="2">
        <v>43.5</v>
      </c>
      <c r="K26" s="2">
        <f>RANK(J26,J22:J27,1)</f>
        <v>1</v>
      </c>
      <c r="L26" s="76"/>
      <c r="M26" s="76"/>
      <c r="N26" s="75"/>
      <c r="O26" s="67"/>
    </row>
    <row r="27" spans="1:15" x14ac:dyDescent="0.3">
      <c r="A27" s="74"/>
      <c r="B27" s="74"/>
      <c r="C27" s="75"/>
      <c r="D27" s="2">
        <v>6</v>
      </c>
      <c r="E27" s="2">
        <v>8181</v>
      </c>
      <c r="F27" s="2">
        <v>2.5</v>
      </c>
      <c r="G27" s="2" t="s">
        <v>61</v>
      </c>
      <c r="H27" s="2">
        <v>20</v>
      </c>
      <c r="I27" s="2" t="str">
        <f t="shared" si="0"/>
        <v>20 ppm:2537A   2.5 ppm:8181</v>
      </c>
      <c r="J27" s="2">
        <v>143</v>
      </c>
      <c r="K27" s="2">
        <f>RANK(J27,J22:J27,1)</f>
        <v>3</v>
      </c>
      <c r="L27" s="76"/>
      <c r="M27" s="76"/>
      <c r="N27" s="75"/>
      <c r="O27" s="68"/>
    </row>
    <row r="28" spans="1:15" x14ac:dyDescent="0.3">
      <c r="A28" s="55" t="s">
        <v>72</v>
      </c>
      <c r="B28" s="69"/>
      <c r="C28" s="58">
        <v>5</v>
      </c>
      <c r="D28" s="1">
        <v>1</v>
      </c>
      <c r="E28" s="1" t="s">
        <v>14</v>
      </c>
      <c r="F28" s="1"/>
      <c r="G28" s="1" t="s">
        <v>14</v>
      </c>
      <c r="H28" s="1"/>
      <c r="I28" s="1" t="str">
        <f t="shared" si="0"/>
        <v xml:space="preserve"> ppm:blank    ppm:blank</v>
      </c>
      <c r="J28" s="1">
        <v>227</v>
      </c>
      <c r="K28" s="1">
        <f>RANK(J28,J28:J33,1)</f>
        <v>6</v>
      </c>
      <c r="L28" s="59">
        <f>MAX(J28:J33)</f>
        <v>227</v>
      </c>
      <c r="M28" s="59">
        <f>MIN(J28:J33)</f>
        <v>91.8</v>
      </c>
      <c r="N28" s="58">
        <f>+(L28-M28)</f>
        <v>135.19999999999999</v>
      </c>
      <c r="O28" s="60" t="s">
        <v>67</v>
      </c>
    </row>
    <row r="29" spans="1:15" x14ac:dyDescent="0.3">
      <c r="A29" s="56"/>
      <c r="B29" s="70"/>
      <c r="C29" s="58"/>
      <c r="D29" s="1">
        <v>2</v>
      </c>
      <c r="E29" s="1">
        <v>8181</v>
      </c>
      <c r="F29" s="1">
        <v>0.5</v>
      </c>
      <c r="G29" s="1" t="s">
        <v>61</v>
      </c>
      <c r="H29" s="1">
        <v>20</v>
      </c>
      <c r="I29" s="1" t="str">
        <f t="shared" si="0"/>
        <v>20 ppm:2537A   0.5 ppm:8181</v>
      </c>
      <c r="J29" s="1">
        <v>171</v>
      </c>
      <c r="K29" s="1">
        <f>RANK(J29,J28:J33,1)</f>
        <v>3</v>
      </c>
      <c r="L29" s="59"/>
      <c r="M29" s="59"/>
      <c r="N29" s="58"/>
      <c r="O29" s="61"/>
    </row>
    <row r="30" spans="1:15" x14ac:dyDescent="0.3">
      <c r="A30" s="56"/>
      <c r="B30" s="70"/>
      <c r="C30" s="58"/>
      <c r="D30" s="1">
        <v>3</v>
      </c>
      <c r="E30" s="1">
        <v>8181</v>
      </c>
      <c r="F30" s="1">
        <v>1</v>
      </c>
      <c r="G30" s="1" t="s">
        <v>61</v>
      </c>
      <c r="H30" s="1">
        <v>20</v>
      </c>
      <c r="I30" s="1" t="str">
        <f t="shared" si="0"/>
        <v>20 ppm:2537A   1 ppm:8181</v>
      </c>
      <c r="J30" s="1">
        <v>92.2</v>
      </c>
      <c r="K30" s="1">
        <f>RANK(J30,J28:J33,1)</f>
        <v>2</v>
      </c>
      <c r="L30" s="59"/>
      <c r="M30" s="59"/>
      <c r="N30" s="58"/>
      <c r="O30" s="61"/>
    </row>
    <row r="31" spans="1:15" x14ac:dyDescent="0.3">
      <c r="A31" s="56"/>
      <c r="B31" s="70"/>
      <c r="C31" s="58"/>
      <c r="D31" s="1">
        <v>4</v>
      </c>
      <c r="E31" s="1">
        <v>8181</v>
      </c>
      <c r="F31" s="1">
        <v>1.5</v>
      </c>
      <c r="G31" s="1" t="s">
        <v>61</v>
      </c>
      <c r="H31" s="1">
        <v>20</v>
      </c>
      <c r="I31" s="1" t="str">
        <f t="shared" si="0"/>
        <v>20 ppm:2537A   1.5 ppm:8181</v>
      </c>
      <c r="J31" s="1">
        <v>179</v>
      </c>
      <c r="K31" s="1">
        <f>RANK(J31,J28:J33,1)</f>
        <v>5</v>
      </c>
      <c r="L31" s="59"/>
      <c r="M31" s="59"/>
      <c r="N31" s="58"/>
      <c r="O31" s="61"/>
    </row>
    <row r="32" spans="1:15" x14ac:dyDescent="0.3">
      <c r="A32" s="56"/>
      <c r="B32" s="70"/>
      <c r="C32" s="58"/>
      <c r="D32" s="1">
        <v>5</v>
      </c>
      <c r="E32" s="1">
        <v>8181</v>
      </c>
      <c r="F32" s="1">
        <v>2</v>
      </c>
      <c r="G32" s="1" t="s">
        <v>61</v>
      </c>
      <c r="H32" s="1">
        <v>20</v>
      </c>
      <c r="I32" s="1" t="str">
        <f t="shared" si="0"/>
        <v>20 ppm:2537A   2 ppm:8181</v>
      </c>
      <c r="J32" s="1">
        <v>172</v>
      </c>
      <c r="K32" s="1">
        <f>RANK(J32,J28:J33,1)</f>
        <v>4</v>
      </c>
      <c r="L32" s="59"/>
      <c r="M32" s="59"/>
      <c r="N32" s="58"/>
      <c r="O32" s="61"/>
    </row>
    <row r="33" spans="1:15" x14ac:dyDescent="0.3">
      <c r="A33" s="57"/>
      <c r="B33" s="71"/>
      <c r="C33" s="58"/>
      <c r="D33" s="1">
        <v>6</v>
      </c>
      <c r="E33" s="1">
        <v>8181</v>
      </c>
      <c r="F33" s="1">
        <v>2.5</v>
      </c>
      <c r="G33" s="1" t="s">
        <v>61</v>
      </c>
      <c r="H33" s="1">
        <v>20</v>
      </c>
      <c r="I33" s="1" t="str">
        <f t="shared" si="0"/>
        <v>20 ppm:2537A   2.5 ppm:8181</v>
      </c>
      <c r="J33" s="1">
        <v>91.8</v>
      </c>
      <c r="K33" s="1">
        <f>RANK(J33,J28:J33,1)</f>
        <v>1</v>
      </c>
      <c r="L33" s="59"/>
      <c r="M33" s="59"/>
      <c r="N33" s="58"/>
      <c r="O33" s="62"/>
    </row>
    <row r="34" spans="1:15" x14ac:dyDescent="0.3">
      <c r="A34" s="78" t="s">
        <v>72</v>
      </c>
      <c r="B34" s="72"/>
      <c r="C34" s="75">
        <v>6</v>
      </c>
      <c r="D34" s="2">
        <v>1</v>
      </c>
      <c r="E34" s="2" t="s">
        <v>14</v>
      </c>
      <c r="F34" s="2"/>
      <c r="G34" s="2" t="s">
        <v>14</v>
      </c>
      <c r="H34" s="2"/>
      <c r="I34" s="2" t="str">
        <f t="shared" si="0"/>
        <v xml:space="preserve"> ppm:blank    ppm:blank</v>
      </c>
      <c r="J34" s="2">
        <v>213</v>
      </c>
      <c r="K34" s="2">
        <f>RANK(J34,J34:J39,1)</f>
        <v>6</v>
      </c>
      <c r="L34" s="76">
        <f>MAX(J34:J39)</f>
        <v>213</v>
      </c>
      <c r="M34" s="76">
        <f>MIN(J34:J39)</f>
        <v>24.3</v>
      </c>
      <c r="N34" s="75">
        <f>+(L34-M34)</f>
        <v>188.7</v>
      </c>
      <c r="O34" s="66" t="s">
        <v>68</v>
      </c>
    </row>
    <row r="35" spans="1:15" x14ac:dyDescent="0.3">
      <c r="A35" s="79"/>
      <c r="B35" s="73"/>
      <c r="C35" s="75"/>
      <c r="D35" s="2">
        <v>2</v>
      </c>
      <c r="E35" s="2">
        <v>8181</v>
      </c>
      <c r="F35" s="2">
        <v>0.5</v>
      </c>
      <c r="G35" s="2" t="s">
        <v>61</v>
      </c>
      <c r="H35" s="2">
        <v>5</v>
      </c>
      <c r="I35" s="2" t="str">
        <f t="shared" si="0"/>
        <v>5 ppm:2537A   0.5 ppm:8181</v>
      </c>
      <c r="J35" s="2">
        <v>181</v>
      </c>
      <c r="K35" s="2">
        <f>RANK(J35,J34:J39,1)</f>
        <v>5</v>
      </c>
      <c r="L35" s="76"/>
      <c r="M35" s="76"/>
      <c r="N35" s="75"/>
      <c r="O35" s="67"/>
    </row>
    <row r="36" spans="1:15" x14ac:dyDescent="0.3">
      <c r="A36" s="79"/>
      <c r="B36" s="73"/>
      <c r="C36" s="75"/>
      <c r="D36" s="2">
        <v>3</v>
      </c>
      <c r="E36" s="2">
        <v>8181</v>
      </c>
      <c r="F36" s="2">
        <v>0.5</v>
      </c>
      <c r="G36" s="2" t="s">
        <v>61</v>
      </c>
      <c r="H36" s="2">
        <v>10</v>
      </c>
      <c r="I36" s="2" t="str">
        <f t="shared" si="0"/>
        <v>10 ppm:2537A   0.5 ppm:8181</v>
      </c>
      <c r="J36" s="2">
        <v>151</v>
      </c>
      <c r="K36" s="2">
        <f>RANK(J36,J34:J39,1)</f>
        <v>2</v>
      </c>
      <c r="L36" s="76"/>
      <c r="M36" s="76"/>
      <c r="N36" s="75"/>
      <c r="O36" s="67"/>
    </row>
    <row r="37" spans="1:15" x14ac:dyDescent="0.3">
      <c r="A37" s="79"/>
      <c r="B37" s="73"/>
      <c r="C37" s="75"/>
      <c r="D37" s="2">
        <v>4</v>
      </c>
      <c r="E37" s="2">
        <v>8181</v>
      </c>
      <c r="F37" s="2">
        <v>0.5</v>
      </c>
      <c r="G37" s="2" t="s">
        <v>61</v>
      </c>
      <c r="H37" s="2">
        <v>15</v>
      </c>
      <c r="I37" s="2" t="str">
        <f t="shared" si="0"/>
        <v>15 ppm:2537A   0.5 ppm:8181</v>
      </c>
      <c r="J37" s="2">
        <v>166</v>
      </c>
      <c r="K37" s="2">
        <f>RANK(J37,J34:J39,1)</f>
        <v>4</v>
      </c>
      <c r="L37" s="76"/>
      <c r="M37" s="76"/>
      <c r="N37" s="75"/>
      <c r="O37" s="67"/>
    </row>
    <row r="38" spans="1:15" x14ac:dyDescent="0.3">
      <c r="A38" s="79"/>
      <c r="B38" s="73"/>
      <c r="C38" s="75"/>
      <c r="D38" s="2">
        <v>5</v>
      </c>
      <c r="E38" s="2">
        <v>8181</v>
      </c>
      <c r="F38" s="2">
        <v>2.5</v>
      </c>
      <c r="G38" s="2" t="s">
        <v>61</v>
      </c>
      <c r="H38" s="2">
        <v>10</v>
      </c>
      <c r="I38" s="2" t="str">
        <f t="shared" si="0"/>
        <v>10 ppm:2537A   2.5 ppm:8181</v>
      </c>
      <c r="J38" s="2">
        <v>159</v>
      </c>
      <c r="K38" s="2">
        <f>RANK(J38,J34:J39,1)</f>
        <v>3</v>
      </c>
      <c r="L38" s="76"/>
      <c r="M38" s="76"/>
      <c r="N38" s="75"/>
      <c r="O38" s="67"/>
    </row>
    <row r="39" spans="1:15" x14ac:dyDescent="0.3">
      <c r="A39" s="80"/>
      <c r="B39" s="74"/>
      <c r="C39" s="75"/>
      <c r="D39" s="2">
        <v>6</v>
      </c>
      <c r="E39" s="2">
        <v>8181</v>
      </c>
      <c r="F39" s="2">
        <v>5</v>
      </c>
      <c r="G39" s="2" t="s">
        <v>61</v>
      </c>
      <c r="H39" s="2">
        <v>10</v>
      </c>
      <c r="I39" s="2" t="str">
        <f t="shared" si="0"/>
        <v>10 ppm:2537A   5 ppm:8181</v>
      </c>
      <c r="J39" s="2">
        <v>24.3</v>
      </c>
      <c r="K39" s="2">
        <f>RANK(J39,J34:J39,1)</f>
        <v>1</v>
      </c>
      <c r="L39" s="76"/>
      <c r="M39" s="76"/>
      <c r="N39" s="75"/>
      <c r="O39" s="68"/>
    </row>
    <row r="40" spans="1:15" x14ac:dyDescent="0.3">
      <c r="A40" s="77" t="s">
        <v>72</v>
      </c>
      <c r="B40" s="69"/>
      <c r="C40" s="58">
        <v>7</v>
      </c>
      <c r="D40" s="1">
        <v>1</v>
      </c>
      <c r="E40" s="1" t="s">
        <v>14</v>
      </c>
      <c r="F40" s="1"/>
      <c r="G40" s="1" t="s">
        <v>14</v>
      </c>
      <c r="H40" s="1"/>
      <c r="I40" s="1" t="str">
        <f t="shared" si="0"/>
        <v xml:space="preserve"> ppm:blank    ppm:blank</v>
      </c>
      <c r="J40" s="1">
        <v>210</v>
      </c>
      <c r="K40" s="1">
        <f>RANK(J40,J40:J45,1)</f>
        <v>6</v>
      </c>
      <c r="L40" s="59">
        <f>MAX(J40:J45)</f>
        <v>210</v>
      </c>
      <c r="M40" s="59">
        <f>MIN(J40:J45)</f>
        <v>36.5</v>
      </c>
      <c r="N40" s="58">
        <f>+(L40-M40)</f>
        <v>173.5</v>
      </c>
      <c r="O40" s="60" t="s">
        <v>69</v>
      </c>
    </row>
    <row r="41" spans="1:15" x14ac:dyDescent="0.3">
      <c r="A41" s="58"/>
      <c r="B41" s="70"/>
      <c r="C41" s="58"/>
      <c r="D41" s="1">
        <v>2</v>
      </c>
      <c r="E41" s="1">
        <v>8181</v>
      </c>
      <c r="F41" s="1">
        <v>2</v>
      </c>
      <c r="G41" s="1" t="s">
        <v>61</v>
      </c>
      <c r="H41" s="1">
        <v>10</v>
      </c>
      <c r="I41" s="1" t="str">
        <f t="shared" si="0"/>
        <v>10 ppm:2537A   2 ppm:8181</v>
      </c>
      <c r="J41" s="1">
        <v>194</v>
      </c>
      <c r="K41" s="1">
        <f>RANK(J41,J40:J45,1)</f>
        <v>5</v>
      </c>
      <c r="L41" s="59"/>
      <c r="M41" s="59"/>
      <c r="N41" s="58"/>
      <c r="O41" s="61"/>
    </row>
    <row r="42" spans="1:15" x14ac:dyDescent="0.3">
      <c r="A42" s="58"/>
      <c r="B42" s="70"/>
      <c r="C42" s="58"/>
      <c r="D42" s="1">
        <v>3</v>
      </c>
      <c r="E42" s="1">
        <v>8181</v>
      </c>
      <c r="F42" s="1">
        <v>4</v>
      </c>
      <c r="G42" s="1" t="s">
        <v>61</v>
      </c>
      <c r="H42" s="1">
        <v>10</v>
      </c>
      <c r="I42" s="1" t="str">
        <f t="shared" si="0"/>
        <v>10 ppm:2537A   4 ppm:8181</v>
      </c>
      <c r="J42" s="1">
        <v>159</v>
      </c>
      <c r="K42" s="1">
        <f>RANK(J42,J40:J45,1)</f>
        <v>4</v>
      </c>
      <c r="L42" s="59"/>
      <c r="M42" s="59"/>
      <c r="N42" s="58"/>
      <c r="O42" s="61"/>
    </row>
    <row r="43" spans="1:15" x14ac:dyDescent="0.3">
      <c r="A43" s="58"/>
      <c r="B43" s="70"/>
      <c r="C43" s="58"/>
      <c r="D43" s="1">
        <v>4</v>
      </c>
      <c r="E43" s="1">
        <v>8181</v>
      </c>
      <c r="F43" s="1">
        <v>6</v>
      </c>
      <c r="G43" s="1" t="s">
        <v>61</v>
      </c>
      <c r="H43" s="1">
        <v>10</v>
      </c>
      <c r="I43" s="1" t="str">
        <f t="shared" si="0"/>
        <v>10 ppm:2537A   6 ppm:8181</v>
      </c>
      <c r="J43" s="1">
        <v>44.4</v>
      </c>
      <c r="K43" s="1">
        <f>RANK(J43,J40:J45,1)</f>
        <v>2</v>
      </c>
      <c r="L43" s="59"/>
      <c r="M43" s="59"/>
      <c r="N43" s="58"/>
      <c r="O43" s="61"/>
    </row>
    <row r="44" spans="1:15" x14ac:dyDescent="0.3">
      <c r="A44" s="58"/>
      <c r="B44" s="70"/>
      <c r="C44" s="58"/>
      <c r="D44" s="1">
        <v>5</v>
      </c>
      <c r="E44" s="1">
        <v>8181</v>
      </c>
      <c r="F44" s="1">
        <v>8</v>
      </c>
      <c r="G44" s="1" t="s">
        <v>61</v>
      </c>
      <c r="H44" s="1">
        <v>10</v>
      </c>
      <c r="I44" s="1" t="str">
        <f t="shared" si="0"/>
        <v>10 ppm:2537A   8 ppm:8181</v>
      </c>
      <c r="J44" s="1">
        <v>36.5</v>
      </c>
      <c r="K44" s="1">
        <f>RANK(J44,J40:J45,1)</f>
        <v>1</v>
      </c>
      <c r="L44" s="59"/>
      <c r="M44" s="59"/>
      <c r="N44" s="58"/>
      <c r="O44" s="61"/>
    </row>
    <row r="45" spans="1:15" x14ac:dyDescent="0.3">
      <c r="A45" s="58"/>
      <c r="B45" s="71"/>
      <c r="C45" s="58"/>
      <c r="D45" s="1">
        <v>6</v>
      </c>
      <c r="E45" s="1">
        <v>8181</v>
      </c>
      <c r="F45" s="1">
        <v>4</v>
      </c>
      <c r="G45" s="1" t="s">
        <v>61</v>
      </c>
      <c r="H45" s="1">
        <v>0</v>
      </c>
      <c r="I45" s="1" t="str">
        <f t="shared" si="0"/>
        <v>0 ppm:2537A   4 ppm:8181</v>
      </c>
      <c r="J45" s="1">
        <v>94.6</v>
      </c>
      <c r="K45" s="1">
        <f>RANK(J45,J40:J45,1)</f>
        <v>3</v>
      </c>
      <c r="L45" s="59"/>
      <c r="M45" s="59"/>
      <c r="N45" s="58"/>
      <c r="O45" s="62"/>
    </row>
    <row r="46" spans="1:15" x14ac:dyDescent="0.3">
      <c r="A46" s="81"/>
      <c r="B46" s="66"/>
      <c r="C46" s="75"/>
      <c r="D46" s="2"/>
      <c r="E46" s="2"/>
      <c r="F46" s="2"/>
      <c r="G46" s="2"/>
      <c r="H46" s="2"/>
      <c r="I46" s="2"/>
      <c r="J46" s="2"/>
      <c r="K46" s="2" t="e">
        <f>RANK(J46,J46:J51,1)</f>
        <v>#N/A</v>
      </c>
      <c r="L46" s="66">
        <f>MAX(J46:J51)</f>
        <v>67.900000000000006</v>
      </c>
      <c r="M46" s="66">
        <f>MIN(J46:J51)</f>
        <v>21.3</v>
      </c>
      <c r="N46" s="66">
        <f>+(L46-M46)</f>
        <v>46.600000000000009</v>
      </c>
      <c r="O46" s="66" t="s">
        <v>70</v>
      </c>
    </row>
    <row r="47" spans="1:15" x14ac:dyDescent="0.3">
      <c r="A47" s="75"/>
      <c r="B47" s="67"/>
      <c r="C47" s="75"/>
      <c r="D47" s="2"/>
      <c r="E47" s="2"/>
      <c r="F47" s="2"/>
      <c r="G47" s="2"/>
      <c r="H47" s="2"/>
      <c r="I47" s="2"/>
      <c r="J47" s="2">
        <v>67.900000000000006</v>
      </c>
      <c r="K47" s="2">
        <f>RANK(J47,J46:J51,1)</f>
        <v>5</v>
      </c>
      <c r="L47" s="67"/>
      <c r="M47" s="67"/>
      <c r="N47" s="67"/>
      <c r="O47" s="67"/>
    </row>
    <row r="48" spans="1:15" x14ac:dyDescent="0.3">
      <c r="A48" s="75"/>
      <c r="B48" s="67"/>
      <c r="C48" s="75"/>
      <c r="D48" s="2"/>
      <c r="E48" s="2"/>
      <c r="F48" s="2"/>
      <c r="G48" s="2"/>
      <c r="H48" s="2"/>
      <c r="I48" s="2"/>
      <c r="J48" s="2">
        <v>62.3</v>
      </c>
      <c r="K48" s="2">
        <f>RANK(J48,J46:J51,1)</f>
        <v>4</v>
      </c>
      <c r="L48" s="67"/>
      <c r="M48" s="67"/>
      <c r="N48" s="67"/>
      <c r="O48" s="67"/>
    </row>
    <row r="49" spans="1:15" x14ac:dyDescent="0.3">
      <c r="A49" s="75"/>
      <c r="B49" s="67"/>
      <c r="C49" s="75"/>
      <c r="D49" s="2"/>
      <c r="E49" s="2"/>
      <c r="F49" s="2"/>
      <c r="G49" s="2"/>
      <c r="H49" s="2"/>
      <c r="I49" s="2"/>
      <c r="J49" s="2">
        <v>41.9</v>
      </c>
      <c r="K49" s="2">
        <f>RANK(J49,J46:J51,1)</f>
        <v>3</v>
      </c>
      <c r="L49" s="67"/>
      <c r="M49" s="67"/>
      <c r="N49" s="67"/>
      <c r="O49" s="67"/>
    </row>
    <row r="50" spans="1:15" x14ac:dyDescent="0.3">
      <c r="A50" s="75"/>
      <c r="B50" s="67"/>
      <c r="C50" s="75"/>
      <c r="D50" s="2"/>
      <c r="E50" s="2"/>
      <c r="F50" s="2"/>
      <c r="G50" s="2"/>
      <c r="H50" s="2"/>
      <c r="I50" s="2"/>
      <c r="J50" s="2">
        <v>21.3</v>
      </c>
      <c r="K50" s="2">
        <f>RANK(J50,J46:J51,1)</f>
        <v>1</v>
      </c>
      <c r="L50" s="67"/>
      <c r="M50" s="67"/>
      <c r="N50" s="67"/>
      <c r="O50" s="67"/>
    </row>
    <row r="51" spans="1:15" x14ac:dyDescent="0.3">
      <c r="A51" s="75"/>
      <c r="B51" s="68"/>
      <c r="C51" s="75"/>
      <c r="D51" s="2"/>
      <c r="E51" s="2"/>
      <c r="F51" s="2"/>
      <c r="G51" s="2"/>
      <c r="H51" s="2"/>
      <c r="I51" s="2"/>
      <c r="J51" s="2">
        <v>34.700000000000003</v>
      </c>
      <c r="K51" s="2">
        <f>RANK(J51,J46:J51,1)</f>
        <v>2</v>
      </c>
      <c r="L51" s="68"/>
      <c r="M51" s="68"/>
      <c r="N51" s="68"/>
      <c r="O51" s="68"/>
    </row>
    <row r="52" spans="1:15" x14ac:dyDescent="0.3">
      <c r="A52" s="77" t="s">
        <v>74</v>
      </c>
      <c r="B52" s="60"/>
      <c r="C52" s="58">
        <v>8</v>
      </c>
      <c r="D52" s="1">
        <v>1</v>
      </c>
      <c r="E52" s="1" t="s">
        <v>14</v>
      </c>
      <c r="F52" s="1"/>
      <c r="G52" s="1" t="s">
        <v>14</v>
      </c>
      <c r="H52" s="1"/>
      <c r="I52" s="1" t="str">
        <f t="shared" ref="I52:I93" si="1">H52&amp;" ppm:"&amp;G52&amp;"   "&amp;F52&amp;" ppm:"&amp;E52</f>
        <v xml:space="preserve"> ppm:blank    ppm:blank</v>
      </c>
      <c r="J52" s="1">
        <v>221</v>
      </c>
      <c r="K52" s="1">
        <f>RANK(J52,J52:J57,1)</f>
        <v>6</v>
      </c>
      <c r="L52" s="59">
        <f>MAX(J52:J57)</f>
        <v>221</v>
      </c>
      <c r="M52" s="59">
        <f>MIN(J52:J57)</f>
        <v>45</v>
      </c>
      <c r="N52" s="58">
        <f>+(L52-M52)</f>
        <v>176</v>
      </c>
      <c r="O52" s="60" t="s">
        <v>75</v>
      </c>
    </row>
    <row r="53" spans="1:15" x14ac:dyDescent="0.3">
      <c r="A53" s="58"/>
      <c r="B53" s="61"/>
      <c r="C53" s="58"/>
      <c r="D53" s="1">
        <v>2</v>
      </c>
      <c r="E53" s="1">
        <v>8181</v>
      </c>
      <c r="F53" s="1">
        <v>2</v>
      </c>
      <c r="G53" s="1" t="s">
        <v>61</v>
      </c>
      <c r="H53" s="1">
        <v>10</v>
      </c>
      <c r="I53" s="1" t="str">
        <f t="shared" si="1"/>
        <v>10 ppm:2537A   2 ppm:8181</v>
      </c>
      <c r="J53" s="1">
        <v>174</v>
      </c>
      <c r="K53" s="1">
        <f>RANK(J53,J52:J57,1)</f>
        <v>5</v>
      </c>
      <c r="L53" s="59"/>
      <c r="M53" s="59"/>
      <c r="N53" s="58"/>
      <c r="O53" s="61"/>
    </row>
    <row r="54" spans="1:15" x14ac:dyDescent="0.3">
      <c r="A54" s="58"/>
      <c r="B54" s="61"/>
      <c r="C54" s="58"/>
      <c r="D54" s="1">
        <v>3</v>
      </c>
      <c r="E54" s="1">
        <v>8181</v>
      </c>
      <c r="F54" s="1">
        <v>2</v>
      </c>
      <c r="G54" s="1" t="s">
        <v>61</v>
      </c>
      <c r="H54" s="1">
        <v>20</v>
      </c>
      <c r="I54" s="1" t="str">
        <f t="shared" si="1"/>
        <v>20 ppm:2537A   2 ppm:8181</v>
      </c>
      <c r="J54" s="1">
        <v>147</v>
      </c>
      <c r="K54" s="1">
        <f>RANK(J54,J52:J57,1)</f>
        <v>3</v>
      </c>
      <c r="L54" s="59"/>
      <c r="M54" s="59"/>
      <c r="N54" s="58"/>
      <c r="O54" s="61"/>
    </row>
    <row r="55" spans="1:15" x14ac:dyDescent="0.3">
      <c r="A55" s="58"/>
      <c r="B55" s="61"/>
      <c r="C55" s="58"/>
      <c r="D55" s="1">
        <v>4</v>
      </c>
      <c r="E55" s="1">
        <v>8181</v>
      </c>
      <c r="F55" s="1">
        <v>2</v>
      </c>
      <c r="G55" s="1" t="s">
        <v>61</v>
      </c>
      <c r="H55" s="1">
        <v>30</v>
      </c>
      <c r="I55" s="1" t="str">
        <f t="shared" si="1"/>
        <v>30 ppm:2537A   2 ppm:8181</v>
      </c>
      <c r="J55" s="1">
        <v>148</v>
      </c>
      <c r="K55" s="1">
        <f>RANK(J55,J52:J57,1)</f>
        <v>4</v>
      </c>
      <c r="L55" s="59"/>
      <c r="M55" s="59"/>
      <c r="N55" s="58"/>
      <c r="O55" s="61"/>
    </row>
    <row r="56" spans="1:15" x14ac:dyDescent="0.3">
      <c r="A56" s="58"/>
      <c r="B56" s="61"/>
      <c r="C56" s="58"/>
      <c r="D56" s="1">
        <v>5</v>
      </c>
      <c r="E56" s="1">
        <v>8181</v>
      </c>
      <c r="F56" s="1">
        <v>2</v>
      </c>
      <c r="G56" s="1" t="s">
        <v>61</v>
      </c>
      <c r="H56" s="1">
        <v>40</v>
      </c>
      <c r="I56" s="1" t="str">
        <f t="shared" si="1"/>
        <v>40 ppm:2537A   2 ppm:8181</v>
      </c>
      <c r="J56" s="1">
        <v>126</v>
      </c>
      <c r="K56" s="1">
        <f>RANK(J56,J52:J57,1)</f>
        <v>2</v>
      </c>
      <c r="L56" s="59"/>
      <c r="M56" s="59"/>
      <c r="N56" s="58"/>
      <c r="O56" s="61"/>
    </row>
    <row r="57" spans="1:15" x14ac:dyDescent="0.3">
      <c r="A57" s="58"/>
      <c r="B57" s="62"/>
      <c r="C57" s="58"/>
      <c r="D57" s="1">
        <v>6</v>
      </c>
      <c r="E57" s="1">
        <v>8181</v>
      </c>
      <c r="F57" s="1">
        <v>2</v>
      </c>
      <c r="G57" s="1" t="s">
        <v>61</v>
      </c>
      <c r="H57" s="1">
        <v>50</v>
      </c>
      <c r="I57" s="1" t="str">
        <f t="shared" si="1"/>
        <v>50 ppm:2537A   2 ppm:8181</v>
      </c>
      <c r="J57" s="1">
        <v>45</v>
      </c>
      <c r="K57" s="1">
        <f>RANK(J57,J52:J57,1)</f>
        <v>1</v>
      </c>
      <c r="L57" s="59"/>
      <c r="M57" s="59"/>
      <c r="N57" s="58"/>
      <c r="O57" s="62"/>
    </row>
    <row r="58" spans="1:15" x14ac:dyDescent="0.3">
      <c r="A58" s="81"/>
      <c r="B58" s="66"/>
      <c r="C58" s="75">
        <v>9</v>
      </c>
      <c r="D58" s="2">
        <v>1</v>
      </c>
      <c r="E58" s="2" t="s">
        <v>14</v>
      </c>
      <c r="F58" s="2"/>
      <c r="G58" s="2" t="s">
        <v>14</v>
      </c>
      <c r="H58" s="2"/>
      <c r="I58" s="2" t="str">
        <f t="shared" si="1"/>
        <v xml:space="preserve"> ppm:blank    ppm:blank</v>
      </c>
      <c r="J58" s="2">
        <v>196</v>
      </c>
      <c r="K58" s="2">
        <f>RANK(J58,J58:J63,1)</f>
        <v>4</v>
      </c>
      <c r="L58" s="66">
        <f>MAX(J58:J63)</f>
        <v>321</v>
      </c>
      <c r="M58" s="66">
        <f>MIN(J58:J63)</f>
        <v>127</v>
      </c>
      <c r="N58" s="66">
        <f>+(L58-M58)</f>
        <v>194</v>
      </c>
      <c r="O58" s="66" t="s">
        <v>76</v>
      </c>
    </row>
    <row r="59" spans="1:15" x14ac:dyDescent="0.3">
      <c r="A59" s="75"/>
      <c r="B59" s="67"/>
      <c r="C59" s="75"/>
      <c r="D59" s="2">
        <v>2</v>
      </c>
      <c r="E59" s="2">
        <v>8181</v>
      </c>
      <c r="F59" s="2">
        <v>2</v>
      </c>
      <c r="G59" s="2" t="s">
        <v>61</v>
      </c>
      <c r="H59" s="2">
        <v>25</v>
      </c>
      <c r="I59" s="2" t="str">
        <f t="shared" si="1"/>
        <v>25 ppm:2537A   2 ppm:8181</v>
      </c>
      <c r="J59" s="2">
        <v>179</v>
      </c>
      <c r="K59" s="2">
        <f>RANK(J59,J58:J63,1)</f>
        <v>2</v>
      </c>
      <c r="L59" s="67"/>
      <c r="M59" s="67"/>
      <c r="N59" s="67"/>
      <c r="O59" s="67"/>
    </row>
    <row r="60" spans="1:15" x14ac:dyDescent="0.3">
      <c r="A60" s="75"/>
      <c r="B60" s="67"/>
      <c r="C60" s="75"/>
      <c r="D60" s="2">
        <v>3</v>
      </c>
      <c r="E60" s="2">
        <v>8181</v>
      </c>
      <c r="F60" s="2">
        <v>2</v>
      </c>
      <c r="G60" s="2">
        <v>2490</v>
      </c>
      <c r="H60" s="2">
        <v>25</v>
      </c>
      <c r="I60" s="2" t="str">
        <f t="shared" si="1"/>
        <v>25 ppm:2490   2 ppm:8181</v>
      </c>
      <c r="J60" s="2">
        <v>127</v>
      </c>
      <c r="K60" s="2">
        <f>RANK(J60,J58:J63,1)</f>
        <v>1</v>
      </c>
      <c r="L60" s="67"/>
      <c r="M60" s="67"/>
      <c r="N60" s="67"/>
      <c r="O60" s="67"/>
    </row>
    <row r="61" spans="1:15" x14ac:dyDescent="0.3">
      <c r="A61" s="75"/>
      <c r="B61" s="67"/>
      <c r="C61" s="75"/>
      <c r="D61" s="2">
        <v>4</v>
      </c>
      <c r="E61" s="2">
        <v>8181</v>
      </c>
      <c r="F61" s="2">
        <v>2</v>
      </c>
      <c r="G61" s="2">
        <v>8190</v>
      </c>
      <c r="H61" s="2">
        <v>25</v>
      </c>
      <c r="I61" s="2" t="str">
        <f t="shared" si="1"/>
        <v>25 ppm:8190   2 ppm:8181</v>
      </c>
      <c r="J61" s="2">
        <v>321</v>
      </c>
      <c r="K61" s="2">
        <f>RANK(J61,J58:J63,1)</f>
        <v>6</v>
      </c>
      <c r="L61" s="67"/>
      <c r="M61" s="67"/>
      <c r="N61" s="67"/>
      <c r="O61" s="67"/>
    </row>
    <row r="62" spans="1:15" x14ac:dyDescent="0.3">
      <c r="A62" s="75"/>
      <c r="B62" s="67"/>
      <c r="C62" s="75"/>
      <c r="D62" s="2">
        <v>5</v>
      </c>
      <c r="E62" s="2">
        <v>8181</v>
      </c>
      <c r="F62" s="2">
        <v>2</v>
      </c>
      <c r="G62" s="2">
        <v>1580</v>
      </c>
      <c r="H62" s="2">
        <v>25</v>
      </c>
      <c r="I62" s="2" t="str">
        <f t="shared" si="1"/>
        <v>25 ppm:1580   2 ppm:8181</v>
      </c>
      <c r="J62" s="2">
        <v>194</v>
      </c>
      <c r="K62" s="2">
        <f>RANK(J62,J58:J63,1)</f>
        <v>3</v>
      </c>
      <c r="L62" s="67"/>
      <c r="M62" s="67"/>
      <c r="N62" s="67"/>
      <c r="O62" s="67"/>
    </row>
    <row r="63" spans="1:15" x14ac:dyDescent="0.3">
      <c r="A63" s="75"/>
      <c r="B63" s="68"/>
      <c r="C63" s="75"/>
      <c r="D63" s="2">
        <v>6</v>
      </c>
      <c r="E63" s="2">
        <v>8181</v>
      </c>
      <c r="F63" s="2">
        <v>2</v>
      </c>
      <c r="G63" s="2">
        <v>8105</v>
      </c>
      <c r="H63" s="2">
        <v>25</v>
      </c>
      <c r="I63" s="2" t="str">
        <f t="shared" si="1"/>
        <v>25 ppm:8105   2 ppm:8181</v>
      </c>
      <c r="J63" s="2">
        <v>261</v>
      </c>
      <c r="K63" s="2">
        <f>RANK(J63,J58:J63,1)</f>
        <v>5</v>
      </c>
      <c r="L63" s="68"/>
      <c r="M63" s="68"/>
      <c r="N63" s="68"/>
      <c r="O63" s="68"/>
    </row>
    <row r="64" spans="1:15" x14ac:dyDescent="0.3">
      <c r="A64" s="77"/>
      <c r="B64" s="60"/>
      <c r="C64" s="58">
        <v>10</v>
      </c>
      <c r="D64" s="1">
        <v>1</v>
      </c>
      <c r="E64" s="1" t="s">
        <v>14</v>
      </c>
      <c r="F64" s="1"/>
      <c r="G64" s="1" t="s">
        <v>14</v>
      </c>
      <c r="H64" s="1"/>
      <c r="I64" s="1" t="str">
        <f t="shared" si="1"/>
        <v xml:space="preserve"> ppm:blank    ppm:blank</v>
      </c>
      <c r="J64" s="1">
        <v>295</v>
      </c>
      <c r="K64" s="1">
        <f>RANK(J64,J64:J69,1)</f>
        <v>6</v>
      </c>
      <c r="L64" s="59">
        <f>MAX(J64:J69)</f>
        <v>295</v>
      </c>
      <c r="M64" s="59">
        <f>MIN(J64:J69)</f>
        <v>24.5</v>
      </c>
      <c r="N64" s="58">
        <f>+(L64-M64)</f>
        <v>270.5</v>
      </c>
      <c r="O64" s="60" t="s">
        <v>77</v>
      </c>
    </row>
    <row r="65" spans="1:15" x14ac:dyDescent="0.3">
      <c r="A65" s="58"/>
      <c r="B65" s="61"/>
      <c r="C65" s="58"/>
      <c r="D65" s="1">
        <v>2</v>
      </c>
      <c r="E65" s="1">
        <v>61610</v>
      </c>
      <c r="F65" s="1">
        <v>0.5</v>
      </c>
      <c r="G65" s="1" t="s">
        <v>61</v>
      </c>
      <c r="H65" s="1">
        <v>20</v>
      </c>
      <c r="I65" s="1" t="str">
        <f t="shared" si="1"/>
        <v>20 ppm:2537A   0.5 ppm:61610</v>
      </c>
      <c r="J65" s="1">
        <v>161</v>
      </c>
      <c r="K65" s="1">
        <f>RANK(J65,J64:J69,1)</f>
        <v>5</v>
      </c>
      <c r="L65" s="59"/>
      <c r="M65" s="59"/>
      <c r="N65" s="58"/>
      <c r="O65" s="61"/>
    </row>
    <row r="66" spans="1:15" x14ac:dyDescent="0.3">
      <c r="A66" s="58"/>
      <c r="B66" s="61"/>
      <c r="C66" s="58"/>
      <c r="D66" s="1">
        <v>3</v>
      </c>
      <c r="E66" s="1">
        <v>61610</v>
      </c>
      <c r="F66" s="1">
        <v>1</v>
      </c>
      <c r="G66" s="1" t="s">
        <v>61</v>
      </c>
      <c r="H66" s="1">
        <v>20</v>
      </c>
      <c r="I66" s="1" t="str">
        <f t="shared" si="1"/>
        <v>20 ppm:2537A   1 ppm:61610</v>
      </c>
      <c r="J66" s="1">
        <v>98.7</v>
      </c>
      <c r="K66" s="1">
        <f>RANK(J66,J64:J69,1)</f>
        <v>4</v>
      </c>
      <c r="L66" s="59"/>
      <c r="M66" s="59"/>
      <c r="N66" s="58"/>
      <c r="O66" s="61"/>
    </row>
    <row r="67" spans="1:15" x14ac:dyDescent="0.3">
      <c r="A67" s="58"/>
      <c r="B67" s="61"/>
      <c r="C67" s="58"/>
      <c r="D67" s="1">
        <v>4</v>
      </c>
      <c r="E67" s="1">
        <v>61610</v>
      </c>
      <c r="F67" s="1">
        <v>1.5</v>
      </c>
      <c r="G67" s="1" t="s">
        <v>61</v>
      </c>
      <c r="H67" s="1">
        <v>20</v>
      </c>
      <c r="I67" s="1" t="str">
        <f t="shared" si="1"/>
        <v>20 ppm:2537A   1.5 ppm:61610</v>
      </c>
      <c r="J67" s="1">
        <v>89.2</v>
      </c>
      <c r="K67" s="1">
        <f>RANK(J67,J64:J69,1)</f>
        <v>3</v>
      </c>
      <c r="L67" s="59"/>
      <c r="M67" s="59"/>
      <c r="N67" s="58"/>
      <c r="O67" s="61"/>
    </row>
    <row r="68" spans="1:15" x14ac:dyDescent="0.3">
      <c r="A68" s="58"/>
      <c r="B68" s="61"/>
      <c r="C68" s="58"/>
      <c r="D68" s="1">
        <v>5</v>
      </c>
      <c r="E68" s="1">
        <v>61610</v>
      </c>
      <c r="F68" s="1">
        <v>2</v>
      </c>
      <c r="G68" s="1" t="s">
        <v>61</v>
      </c>
      <c r="H68" s="1">
        <v>20</v>
      </c>
      <c r="I68" s="1" t="str">
        <f t="shared" si="1"/>
        <v>20 ppm:2537A   2 ppm:61610</v>
      </c>
      <c r="J68" s="1">
        <v>24.5</v>
      </c>
      <c r="K68" s="1">
        <f>RANK(J68,J64:J69,1)</f>
        <v>1</v>
      </c>
      <c r="L68" s="59"/>
      <c r="M68" s="59"/>
      <c r="N68" s="58"/>
      <c r="O68" s="61"/>
    </row>
    <row r="69" spans="1:15" x14ac:dyDescent="0.3">
      <c r="A69" s="58"/>
      <c r="B69" s="62"/>
      <c r="C69" s="58"/>
      <c r="D69" s="1">
        <v>6</v>
      </c>
      <c r="E69" s="1">
        <v>61610</v>
      </c>
      <c r="F69" s="1">
        <v>2.5</v>
      </c>
      <c r="G69" s="1" t="s">
        <v>61</v>
      </c>
      <c r="H69" s="1">
        <v>20</v>
      </c>
      <c r="I69" s="1" t="str">
        <f t="shared" si="1"/>
        <v>20 ppm:2537A   2.5 ppm:61610</v>
      </c>
      <c r="J69" s="1">
        <v>28.1</v>
      </c>
      <c r="K69" s="1">
        <f>RANK(J69,J64:J69,1)</f>
        <v>2</v>
      </c>
      <c r="L69" s="59"/>
      <c r="M69" s="59"/>
      <c r="N69" s="58"/>
      <c r="O69" s="62"/>
    </row>
    <row r="70" spans="1:15" x14ac:dyDescent="0.3">
      <c r="A70" s="81"/>
      <c r="B70" s="66"/>
      <c r="C70" s="75">
        <v>12</v>
      </c>
      <c r="D70" s="2">
        <v>1</v>
      </c>
      <c r="E70" s="2" t="s">
        <v>14</v>
      </c>
      <c r="F70" s="2"/>
      <c r="G70" s="2" t="s">
        <v>14</v>
      </c>
      <c r="H70" s="2"/>
      <c r="I70" s="2" t="str">
        <f t="shared" si="1"/>
        <v xml:space="preserve"> ppm:blank    ppm:blank</v>
      </c>
      <c r="J70" s="2">
        <v>286</v>
      </c>
      <c r="K70" s="2">
        <f>RANK(J70,J70:J75,1)</f>
        <v>6</v>
      </c>
      <c r="L70" s="66">
        <f>MAX(J70:J75)</f>
        <v>286</v>
      </c>
      <c r="M70" s="66">
        <f>MIN(J70:J75)</f>
        <v>34.299999999999997</v>
      </c>
      <c r="N70" s="66">
        <f>+(L70-M70)</f>
        <v>251.7</v>
      </c>
      <c r="O70" s="66" t="s">
        <v>78</v>
      </c>
    </row>
    <row r="71" spans="1:15" x14ac:dyDescent="0.3">
      <c r="A71" s="75"/>
      <c r="B71" s="67"/>
      <c r="C71" s="75"/>
      <c r="D71" s="2">
        <v>2</v>
      </c>
      <c r="E71" s="2">
        <v>61610</v>
      </c>
      <c r="F71" s="2">
        <v>2</v>
      </c>
      <c r="G71" s="2" t="s">
        <v>61</v>
      </c>
      <c r="H71" s="2">
        <v>10</v>
      </c>
      <c r="I71" s="2" t="str">
        <f t="shared" si="1"/>
        <v>10 ppm:2537A   2 ppm:61610</v>
      </c>
      <c r="J71" s="2">
        <v>78.2</v>
      </c>
      <c r="K71" s="2">
        <f>RANK(J71,J70:J75,1)</f>
        <v>5</v>
      </c>
      <c r="L71" s="67"/>
      <c r="M71" s="67"/>
      <c r="N71" s="67"/>
      <c r="O71" s="67"/>
    </row>
    <row r="72" spans="1:15" x14ac:dyDescent="0.3">
      <c r="A72" s="75"/>
      <c r="B72" s="67"/>
      <c r="C72" s="75"/>
      <c r="D72" s="2">
        <v>3</v>
      </c>
      <c r="E72" s="2">
        <v>61610</v>
      </c>
      <c r="F72" s="2">
        <v>2</v>
      </c>
      <c r="G72" s="2" t="s">
        <v>61</v>
      </c>
      <c r="H72" s="2">
        <v>20</v>
      </c>
      <c r="I72" s="2" t="str">
        <f t="shared" si="1"/>
        <v>20 ppm:2537A   2 ppm:61610</v>
      </c>
      <c r="J72" s="2">
        <v>51.7</v>
      </c>
      <c r="K72" s="2">
        <f>RANK(J72,J70:J75,1)</f>
        <v>4</v>
      </c>
      <c r="L72" s="67"/>
      <c r="M72" s="67"/>
      <c r="N72" s="67"/>
      <c r="O72" s="67"/>
    </row>
    <row r="73" spans="1:15" x14ac:dyDescent="0.3">
      <c r="A73" s="75"/>
      <c r="B73" s="67"/>
      <c r="C73" s="75"/>
      <c r="D73" s="2">
        <v>4</v>
      </c>
      <c r="E73" s="2">
        <v>61610</v>
      </c>
      <c r="F73" s="2">
        <v>2</v>
      </c>
      <c r="G73" s="2" t="s">
        <v>61</v>
      </c>
      <c r="H73" s="2">
        <v>30</v>
      </c>
      <c r="I73" s="2" t="str">
        <f t="shared" si="1"/>
        <v>30 ppm:2537A   2 ppm:61610</v>
      </c>
      <c r="J73" s="2">
        <v>36.9</v>
      </c>
      <c r="K73" s="2">
        <f>RANK(J73,J70:J75,1)</f>
        <v>2</v>
      </c>
      <c r="L73" s="67"/>
      <c r="M73" s="67"/>
      <c r="N73" s="67"/>
      <c r="O73" s="67"/>
    </row>
    <row r="74" spans="1:15" x14ac:dyDescent="0.3">
      <c r="A74" s="75"/>
      <c r="B74" s="67"/>
      <c r="C74" s="75"/>
      <c r="D74" s="2">
        <v>5</v>
      </c>
      <c r="E74" s="2">
        <v>61610</v>
      </c>
      <c r="F74" s="2">
        <v>2</v>
      </c>
      <c r="G74" s="2" t="s">
        <v>61</v>
      </c>
      <c r="H74" s="2">
        <v>40</v>
      </c>
      <c r="I74" s="2" t="str">
        <f t="shared" si="1"/>
        <v>40 ppm:2537A   2 ppm:61610</v>
      </c>
      <c r="J74" s="2">
        <v>34.299999999999997</v>
      </c>
      <c r="K74" s="2">
        <f>RANK(J74,J70:J75,1)</f>
        <v>1</v>
      </c>
      <c r="L74" s="67"/>
      <c r="M74" s="67"/>
      <c r="N74" s="67"/>
      <c r="O74" s="67"/>
    </row>
    <row r="75" spans="1:15" x14ac:dyDescent="0.3">
      <c r="A75" s="75"/>
      <c r="B75" s="68"/>
      <c r="C75" s="75"/>
      <c r="D75" s="2">
        <v>6</v>
      </c>
      <c r="E75" s="2">
        <v>61610</v>
      </c>
      <c r="F75" s="2">
        <v>2</v>
      </c>
      <c r="G75" s="2" t="s">
        <v>61</v>
      </c>
      <c r="H75" s="2">
        <v>50</v>
      </c>
      <c r="I75" s="2" t="str">
        <f t="shared" si="1"/>
        <v>50 ppm:2537A   2 ppm:61610</v>
      </c>
      <c r="J75" s="2">
        <v>41.2</v>
      </c>
      <c r="K75" s="2">
        <f>RANK(J75,J70:J75,1)</f>
        <v>3</v>
      </c>
      <c r="L75" s="68"/>
      <c r="M75" s="68"/>
      <c r="N75" s="68"/>
      <c r="O75" s="68"/>
    </row>
    <row r="76" spans="1:15" x14ac:dyDescent="0.3">
      <c r="A76" s="82"/>
      <c r="B76" s="69"/>
      <c r="C76" s="58">
        <v>13</v>
      </c>
      <c r="D76" s="1">
        <v>1</v>
      </c>
      <c r="E76" s="1" t="s">
        <v>14</v>
      </c>
      <c r="F76" s="1"/>
      <c r="G76" s="1" t="s">
        <v>14</v>
      </c>
      <c r="H76" s="1"/>
      <c r="I76" s="1" t="str">
        <f t="shared" si="1"/>
        <v xml:space="preserve"> ppm:blank    ppm:blank</v>
      </c>
      <c r="J76" s="1"/>
      <c r="K76" s="1" t="e">
        <f>RANK(J76,J76:J81,1)</f>
        <v>#N/A</v>
      </c>
      <c r="L76" s="59">
        <f>MAX(J76:J81)</f>
        <v>0</v>
      </c>
      <c r="M76" s="59">
        <f>MIN(J76:J81)</f>
        <v>0</v>
      </c>
      <c r="N76" s="58">
        <f>+(L76-M76)</f>
        <v>0</v>
      </c>
      <c r="O76" s="60"/>
    </row>
    <row r="77" spans="1:15" x14ac:dyDescent="0.3">
      <c r="A77" s="82"/>
      <c r="B77" s="70"/>
      <c r="C77" s="58"/>
      <c r="D77" s="1">
        <v>2</v>
      </c>
      <c r="E77" s="1">
        <v>61610</v>
      </c>
      <c r="F77" s="1">
        <v>2</v>
      </c>
      <c r="G77" s="1" t="s">
        <v>61</v>
      </c>
      <c r="H77" s="1">
        <v>25</v>
      </c>
      <c r="I77" s="1" t="str">
        <f t="shared" si="1"/>
        <v>25 ppm:2537A   2 ppm:61610</v>
      </c>
      <c r="J77" s="1"/>
      <c r="K77" s="1" t="e">
        <f>RANK(J77,J76:J81,1)</f>
        <v>#N/A</v>
      </c>
      <c r="L77" s="59"/>
      <c r="M77" s="59"/>
      <c r="N77" s="58"/>
      <c r="O77" s="61"/>
    </row>
    <row r="78" spans="1:15" x14ac:dyDescent="0.3">
      <c r="A78" s="82"/>
      <c r="B78" s="70"/>
      <c r="C78" s="58"/>
      <c r="D78" s="1">
        <v>3</v>
      </c>
      <c r="E78" s="1">
        <v>61610</v>
      </c>
      <c r="F78" s="1">
        <v>2</v>
      </c>
      <c r="G78" s="1">
        <v>2490</v>
      </c>
      <c r="H78" s="1">
        <v>25</v>
      </c>
      <c r="I78" s="1" t="str">
        <f t="shared" si="1"/>
        <v>25 ppm:2490   2 ppm:61610</v>
      </c>
      <c r="J78" s="1"/>
      <c r="K78" s="1" t="e">
        <f>RANK(J78,J76:J81,1)</f>
        <v>#N/A</v>
      </c>
      <c r="L78" s="59"/>
      <c r="M78" s="59"/>
      <c r="N78" s="58"/>
      <c r="O78" s="61"/>
    </row>
    <row r="79" spans="1:15" x14ac:dyDescent="0.3">
      <c r="A79" s="82"/>
      <c r="B79" s="70"/>
      <c r="C79" s="58"/>
      <c r="D79" s="1">
        <v>4</v>
      </c>
      <c r="E79" s="1">
        <v>61610</v>
      </c>
      <c r="F79" s="1">
        <v>2</v>
      </c>
      <c r="G79" s="1">
        <v>8190</v>
      </c>
      <c r="H79" s="1">
        <v>25</v>
      </c>
      <c r="I79" s="1" t="str">
        <f t="shared" si="1"/>
        <v>25 ppm:8190   2 ppm:61610</v>
      </c>
      <c r="J79" s="1"/>
      <c r="K79" s="1" t="e">
        <f>RANK(J79,J76:J81,1)</f>
        <v>#N/A</v>
      </c>
      <c r="L79" s="59"/>
      <c r="M79" s="59"/>
      <c r="N79" s="58"/>
      <c r="O79" s="61"/>
    </row>
    <row r="80" spans="1:15" x14ac:dyDescent="0.3">
      <c r="A80" s="82"/>
      <c r="B80" s="70"/>
      <c r="C80" s="58"/>
      <c r="D80" s="1">
        <v>5</v>
      </c>
      <c r="E80" s="1">
        <v>61610</v>
      </c>
      <c r="F80" s="1">
        <v>2</v>
      </c>
      <c r="G80" s="1">
        <v>1580</v>
      </c>
      <c r="H80" s="1">
        <v>25</v>
      </c>
      <c r="I80" s="1" t="str">
        <f t="shared" si="1"/>
        <v>25 ppm:1580   2 ppm:61610</v>
      </c>
      <c r="J80" s="1"/>
      <c r="K80" s="1" t="e">
        <f>RANK(J80,J76:J81,1)</f>
        <v>#N/A</v>
      </c>
      <c r="L80" s="59"/>
      <c r="M80" s="59"/>
      <c r="N80" s="58"/>
      <c r="O80" s="61"/>
    </row>
    <row r="81" spans="1:15" x14ac:dyDescent="0.3">
      <c r="A81" s="82"/>
      <c r="B81" s="71"/>
      <c r="C81" s="58"/>
      <c r="D81" s="1">
        <v>6</v>
      </c>
      <c r="E81" s="1">
        <v>61610</v>
      </c>
      <c r="F81" s="1">
        <v>2</v>
      </c>
      <c r="G81" s="1">
        <v>8105</v>
      </c>
      <c r="H81" s="1">
        <v>25</v>
      </c>
      <c r="I81" s="1" t="str">
        <f t="shared" si="1"/>
        <v>25 ppm:8105   2 ppm:61610</v>
      </c>
      <c r="J81" s="1"/>
      <c r="K81" s="1" t="e">
        <f>RANK(J81,J76:J81,1)</f>
        <v>#N/A</v>
      </c>
      <c r="L81" s="59"/>
      <c r="M81" s="59"/>
      <c r="N81" s="58"/>
      <c r="O81" s="62"/>
    </row>
    <row r="82" spans="1:15" x14ac:dyDescent="0.3">
      <c r="A82" s="81"/>
      <c r="B82" s="66"/>
      <c r="C82" s="75">
        <v>14</v>
      </c>
      <c r="D82" s="2">
        <v>1</v>
      </c>
      <c r="E82" s="2" t="s">
        <v>14</v>
      </c>
      <c r="F82" s="2"/>
      <c r="G82" s="2"/>
      <c r="H82" s="2"/>
      <c r="I82" s="2" t="str">
        <f t="shared" si="1"/>
        <v xml:space="preserve"> ppm:    ppm:blank</v>
      </c>
      <c r="J82" s="2"/>
      <c r="K82" s="2" t="e">
        <f>RANK(J82,J82:J87,1)</f>
        <v>#N/A</v>
      </c>
      <c r="L82" s="66">
        <f>MAX(J82:J87)</f>
        <v>0</v>
      </c>
      <c r="M82" s="66">
        <f>MIN(J82:J87)</f>
        <v>0</v>
      </c>
      <c r="N82" s="66">
        <f>+(L82-M82)</f>
        <v>0</v>
      </c>
      <c r="O82" s="66"/>
    </row>
    <row r="83" spans="1:15" x14ac:dyDescent="0.3">
      <c r="A83" s="75"/>
      <c r="B83" s="67"/>
      <c r="C83" s="75"/>
      <c r="D83" s="2">
        <v>2</v>
      </c>
      <c r="E83" s="2">
        <v>61610</v>
      </c>
      <c r="F83" s="2"/>
      <c r="G83" s="2"/>
      <c r="H83" s="2"/>
      <c r="I83" s="2" t="str">
        <f t="shared" si="1"/>
        <v xml:space="preserve"> ppm:    ppm:61610</v>
      </c>
      <c r="J83" s="2"/>
      <c r="K83" s="2" t="e">
        <f>RANK(J83,J82:J87,1)</f>
        <v>#N/A</v>
      </c>
      <c r="L83" s="67"/>
      <c r="M83" s="67"/>
      <c r="N83" s="67"/>
      <c r="O83" s="67"/>
    </row>
    <row r="84" spans="1:15" x14ac:dyDescent="0.3">
      <c r="A84" s="75"/>
      <c r="B84" s="67"/>
      <c r="C84" s="75"/>
      <c r="D84" s="2">
        <v>3</v>
      </c>
      <c r="E84" s="2">
        <v>61610</v>
      </c>
      <c r="F84" s="2"/>
      <c r="G84" s="2"/>
      <c r="H84" s="2"/>
      <c r="I84" s="2" t="str">
        <f t="shared" si="1"/>
        <v xml:space="preserve"> ppm:    ppm:61610</v>
      </c>
      <c r="J84" s="2"/>
      <c r="K84" s="2" t="e">
        <f>RANK(J84,J82:J87,1)</f>
        <v>#N/A</v>
      </c>
      <c r="L84" s="67"/>
      <c r="M84" s="67"/>
      <c r="N84" s="67"/>
      <c r="O84" s="67"/>
    </row>
    <row r="85" spans="1:15" x14ac:dyDescent="0.3">
      <c r="A85" s="75"/>
      <c r="B85" s="67"/>
      <c r="C85" s="75"/>
      <c r="D85" s="2">
        <v>4</v>
      </c>
      <c r="E85" s="2">
        <v>61610</v>
      </c>
      <c r="F85" s="2"/>
      <c r="G85" s="2"/>
      <c r="H85" s="2"/>
      <c r="I85" s="2" t="str">
        <f t="shared" si="1"/>
        <v xml:space="preserve"> ppm:    ppm:61610</v>
      </c>
      <c r="J85" s="2"/>
      <c r="K85" s="2" t="e">
        <f>RANK(J85,J82:J87,1)</f>
        <v>#N/A</v>
      </c>
      <c r="L85" s="67"/>
      <c r="M85" s="67"/>
      <c r="N85" s="67"/>
      <c r="O85" s="67"/>
    </row>
    <row r="86" spans="1:15" x14ac:dyDescent="0.3">
      <c r="A86" s="75"/>
      <c r="B86" s="67"/>
      <c r="C86" s="75"/>
      <c r="D86" s="2">
        <v>5</v>
      </c>
      <c r="E86" s="2">
        <v>61610</v>
      </c>
      <c r="F86" s="2"/>
      <c r="G86" s="2"/>
      <c r="H86" s="2"/>
      <c r="I86" s="2" t="str">
        <f t="shared" si="1"/>
        <v xml:space="preserve"> ppm:    ppm:61610</v>
      </c>
      <c r="J86" s="2"/>
      <c r="K86" s="2" t="e">
        <f>RANK(J86,J82:J87,1)</f>
        <v>#N/A</v>
      </c>
      <c r="L86" s="67"/>
      <c r="M86" s="67"/>
      <c r="N86" s="67"/>
      <c r="O86" s="67"/>
    </row>
    <row r="87" spans="1:15" x14ac:dyDescent="0.3">
      <c r="A87" s="75"/>
      <c r="B87" s="68"/>
      <c r="C87" s="75"/>
      <c r="D87" s="2">
        <v>6</v>
      </c>
      <c r="E87" s="2">
        <v>61610</v>
      </c>
      <c r="F87" s="2"/>
      <c r="G87" s="2"/>
      <c r="H87" s="2"/>
      <c r="I87" s="2" t="str">
        <f t="shared" si="1"/>
        <v xml:space="preserve"> ppm:    ppm:61610</v>
      </c>
      <c r="J87" s="2"/>
      <c r="K87" s="2" t="e">
        <f>RANK(J87,J82:J87,1)</f>
        <v>#N/A</v>
      </c>
      <c r="L87" s="68"/>
      <c r="M87" s="68"/>
      <c r="N87" s="68"/>
      <c r="O87" s="68"/>
    </row>
    <row r="88" spans="1:15" ht="15" customHeight="1" x14ac:dyDescent="0.3">
      <c r="A88" s="82"/>
      <c r="B88" s="69"/>
      <c r="C88" s="58">
        <v>15</v>
      </c>
      <c r="D88" s="1">
        <v>1</v>
      </c>
      <c r="E88" s="1"/>
      <c r="F88" s="1"/>
      <c r="G88" s="1"/>
      <c r="H88" s="1"/>
      <c r="I88" s="1" t="str">
        <f t="shared" si="1"/>
        <v xml:space="preserve"> ppm:    ppm:</v>
      </c>
      <c r="J88" s="1"/>
      <c r="K88" s="1" t="e">
        <f>RANK(J88,J88:J93,1)</f>
        <v>#N/A</v>
      </c>
      <c r="L88" s="60">
        <f>MAX(J88:J93)</f>
        <v>0</v>
      </c>
      <c r="M88" s="60">
        <f>MIN(J88:J93)</f>
        <v>0</v>
      </c>
      <c r="N88" s="83">
        <f>+(L88-M88)</f>
        <v>0</v>
      </c>
      <c r="O88" s="60"/>
    </row>
    <row r="89" spans="1:15" x14ac:dyDescent="0.3">
      <c r="A89" s="82"/>
      <c r="B89" s="70"/>
      <c r="C89" s="58"/>
      <c r="D89" s="1">
        <v>2</v>
      </c>
      <c r="E89" s="1"/>
      <c r="F89" s="1"/>
      <c r="G89" s="1"/>
      <c r="H89" s="1"/>
      <c r="I89" s="1" t="str">
        <f t="shared" si="1"/>
        <v xml:space="preserve"> ppm:    ppm:</v>
      </c>
      <c r="J89" s="1"/>
      <c r="K89" s="1" t="e">
        <f>RANK(J89,J88:J93,1)</f>
        <v>#N/A</v>
      </c>
      <c r="L89" s="61"/>
      <c r="M89" s="61"/>
      <c r="N89" s="84"/>
      <c r="O89" s="61"/>
    </row>
    <row r="90" spans="1:15" x14ac:dyDescent="0.3">
      <c r="A90" s="82"/>
      <c r="B90" s="70"/>
      <c r="C90" s="58"/>
      <c r="D90" s="1">
        <v>3</v>
      </c>
      <c r="E90" s="1"/>
      <c r="F90" s="1"/>
      <c r="G90" s="1"/>
      <c r="H90" s="1"/>
      <c r="I90" s="1" t="str">
        <f t="shared" si="1"/>
        <v xml:space="preserve"> ppm:    ppm:</v>
      </c>
      <c r="J90" s="1"/>
      <c r="K90" s="1" t="e">
        <f>RANK(J90,J88:J93,1)</f>
        <v>#N/A</v>
      </c>
      <c r="L90" s="61"/>
      <c r="M90" s="61"/>
      <c r="N90" s="84"/>
      <c r="O90" s="61"/>
    </row>
    <row r="91" spans="1:15" x14ac:dyDescent="0.3">
      <c r="A91" s="82"/>
      <c r="B91" s="70"/>
      <c r="C91" s="58"/>
      <c r="D91" s="1">
        <v>4</v>
      </c>
      <c r="E91" s="1"/>
      <c r="F91" s="1"/>
      <c r="G91" s="1"/>
      <c r="H91" s="1"/>
      <c r="I91" s="1" t="str">
        <f t="shared" si="1"/>
        <v xml:space="preserve"> ppm:    ppm:</v>
      </c>
      <c r="J91" s="1"/>
      <c r="K91" s="1" t="e">
        <f>RANK(J91,J88:J93,1)</f>
        <v>#N/A</v>
      </c>
      <c r="L91" s="61"/>
      <c r="M91" s="61"/>
      <c r="N91" s="84"/>
      <c r="O91" s="61"/>
    </row>
    <row r="92" spans="1:15" x14ac:dyDescent="0.3">
      <c r="A92" s="82"/>
      <c r="B92" s="70"/>
      <c r="C92" s="58"/>
      <c r="D92" s="1">
        <v>5</v>
      </c>
      <c r="E92" s="1"/>
      <c r="F92" s="1"/>
      <c r="G92" s="1"/>
      <c r="H92" s="1"/>
      <c r="I92" s="1" t="str">
        <f t="shared" si="1"/>
        <v xml:space="preserve"> ppm:    ppm:</v>
      </c>
      <c r="J92" s="1"/>
      <c r="K92" s="1" t="e">
        <f>RANK(J92,J88:J93,1)</f>
        <v>#N/A</v>
      </c>
      <c r="L92" s="61"/>
      <c r="M92" s="61"/>
      <c r="N92" s="84"/>
      <c r="O92" s="61"/>
    </row>
    <row r="93" spans="1:15" x14ac:dyDescent="0.3">
      <c r="A93" s="82"/>
      <c r="B93" s="71"/>
      <c r="C93" s="58"/>
      <c r="D93" s="1">
        <v>6</v>
      </c>
      <c r="E93" s="1"/>
      <c r="F93" s="1"/>
      <c r="G93" s="1"/>
      <c r="H93" s="1"/>
      <c r="I93" s="1" t="str">
        <f t="shared" si="1"/>
        <v xml:space="preserve"> ppm:    ppm:</v>
      </c>
      <c r="J93" s="1"/>
      <c r="K93" s="1" t="e">
        <f>RANK(J93,J88:J93,1)</f>
        <v>#N/A</v>
      </c>
      <c r="L93" s="62"/>
      <c r="M93" s="62"/>
      <c r="N93" s="85"/>
      <c r="O93" s="62"/>
    </row>
    <row r="94" spans="1:15" x14ac:dyDescent="0.3">
      <c r="A94" s="86"/>
      <c r="B94" s="66"/>
      <c r="C94" s="75"/>
      <c r="D94" s="2"/>
      <c r="E94" s="2"/>
      <c r="F94" s="2"/>
      <c r="G94" s="2"/>
      <c r="H94" s="2"/>
      <c r="I94" s="2"/>
      <c r="J94" s="2"/>
      <c r="K94" s="2"/>
      <c r="L94" s="66"/>
      <c r="M94" s="66"/>
      <c r="N94" s="87"/>
      <c r="O94" s="66"/>
    </row>
    <row r="95" spans="1:15" x14ac:dyDescent="0.3">
      <c r="A95" s="86"/>
      <c r="B95" s="67"/>
      <c r="C95" s="75"/>
      <c r="D95" s="2"/>
      <c r="E95" s="2"/>
      <c r="F95" s="2"/>
      <c r="G95" s="2"/>
      <c r="H95" s="2"/>
      <c r="I95" s="2"/>
      <c r="J95" s="2"/>
      <c r="K95" s="2"/>
      <c r="L95" s="67"/>
      <c r="M95" s="67"/>
      <c r="N95" s="88"/>
      <c r="O95" s="67"/>
    </row>
    <row r="96" spans="1:15" x14ac:dyDescent="0.3">
      <c r="A96" s="86"/>
      <c r="B96" s="67"/>
      <c r="C96" s="75"/>
      <c r="D96" s="2"/>
      <c r="E96" s="2"/>
      <c r="F96" s="2"/>
      <c r="G96" s="2"/>
      <c r="H96" s="2"/>
      <c r="I96" s="2"/>
      <c r="J96" s="2"/>
      <c r="K96" s="2"/>
      <c r="L96" s="67"/>
      <c r="M96" s="67"/>
      <c r="N96" s="88"/>
      <c r="O96" s="67"/>
    </row>
    <row r="97" spans="1:15" x14ac:dyDescent="0.3">
      <c r="A97" s="86"/>
      <c r="B97" s="67"/>
      <c r="C97" s="75"/>
      <c r="D97" s="2"/>
      <c r="E97" s="2"/>
      <c r="F97" s="2"/>
      <c r="G97" s="2"/>
      <c r="H97" s="2"/>
      <c r="I97" s="2"/>
      <c r="J97" s="2"/>
      <c r="K97" s="2"/>
      <c r="L97" s="67"/>
      <c r="M97" s="67"/>
      <c r="N97" s="88"/>
      <c r="O97" s="67"/>
    </row>
    <row r="98" spans="1:15" x14ac:dyDescent="0.3">
      <c r="A98" s="86"/>
      <c r="B98" s="67"/>
      <c r="C98" s="75"/>
      <c r="D98" s="2"/>
      <c r="E98" s="2"/>
      <c r="F98" s="2"/>
      <c r="G98" s="2"/>
      <c r="H98" s="2"/>
      <c r="I98" s="2"/>
      <c r="J98" s="2"/>
      <c r="K98" s="2"/>
      <c r="L98" s="67"/>
      <c r="M98" s="67"/>
      <c r="N98" s="88"/>
      <c r="O98" s="67"/>
    </row>
    <row r="99" spans="1:15" x14ac:dyDescent="0.3">
      <c r="A99" s="86"/>
      <c r="B99" s="68"/>
      <c r="C99" s="75"/>
      <c r="D99" s="2"/>
      <c r="E99" s="2"/>
      <c r="F99" s="2"/>
      <c r="G99" s="2"/>
      <c r="H99" s="2"/>
      <c r="I99" s="2"/>
      <c r="J99" s="2"/>
      <c r="K99" s="2"/>
      <c r="L99" s="68"/>
      <c r="M99" s="68"/>
      <c r="N99" s="89"/>
      <c r="O99" s="68"/>
    </row>
    <row r="100" spans="1:15" x14ac:dyDescent="0.3">
      <c r="A100" s="77"/>
      <c r="B100" s="60"/>
      <c r="C100" s="58"/>
      <c r="D100" s="1"/>
      <c r="E100" s="48"/>
      <c r="F100" s="48"/>
      <c r="G100" s="48"/>
      <c r="H100" s="48"/>
      <c r="I100" s="1"/>
      <c r="J100" s="1"/>
      <c r="K100" s="1"/>
      <c r="L100" s="60"/>
      <c r="M100" s="60"/>
      <c r="N100" s="60"/>
      <c r="O100" s="60"/>
    </row>
    <row r="101" spans="1:15" x14ac:dyDescent="0.3">
      <c r="A101" s="58"/>
      <c r="B101" s="61"/>
      <c r="C101" s="58"/>
      <c r="D101" s="1"/>
      <c r="E101" s="48"/>
      <c r="F101" s="48"/>
      <c r="G101" s="48"/>
      <c r="H101" s="48"/>
      <c r="I101" s="1"/>
      <c r="J101" s="1"/>
      <c r="K101" s="1"/>
      <c r="L101" s="61"/>
      <c r="M101" s="61"/>
      <c r="N101" s="61"/>
      <c r="O101" s="61"/>
    </row>
    <row r="102" spans="1:15" x14ac:dyDescent="0.3">
      <c r="A102" s="58"/>
      <c r="B102" s="61"/>
      <c r="C102" s="58"/>
      <c r="D102" s="1"/>
      <c r="E102" s="48"/>
      <c r="F102" s="48"/>
      <c r="G102" s="48"/>
      <c r="H102" s="48"/>
      <c r="I102" s="1"/>
      <c r="J102" s="1"/>
      <c r="K102" s="1"/>
      <c r="L102" s="61"/>
      <c r="M102" s="61"/>
      <c r="N102" s="61"/>
      <c r="O102" s="61"/>
    </row>
    <row r="103" spans="1:15" x14ac:dyDescent="0.3">
      <c r="A103" s="58"/>
      <c r="B103" s="61"/>
      <c r="C103" s="58"/>
      <c r="D103" s="1"/>
      <c r="E103" s="48"/>
      <c r="F103" s="48"/>
      <c r="G103" s="48"/>
      <c r="H103" s="48"/>
      <c r="I103" s="1"/>
      <c r="J103" s="1"/>
      <c r="K103" s="1"/>
      <c r="L103" s="61"/>
      <c r="M103" s="61"/>
      <c r="N103" s="61"/>
      <c r="O103" s="61"/>
    </row>
    <row r="104" spans="1:15" x14ac:dyDescent="0.3">
      <c r="A104" s="58"/>
      <c r="B104" s="61"/>
      <c r="C104" s="58"/>
      <c r="D104" s="1"/>
      <c r="E104" s="48"/>
      <c r="F104" s="48"/>
      <c r="G104" s="48"/>
      <c r="H104" s="48"/>
      <c r="I104" s="1"/>
      <c r="J104" s="1"/>
      <c r="K104" s="1"/>
      <c r="L104" s="61"/>
      <c r="M104" s="61"/>
      <c r="N104" s="61"/>
      <c r="O104" s="61"/>
    </row>
    <row r="105" spans="1:15" x14ac:dyDescent="0.3">
      <c r="A105" s="58"/>
      <c r="B105" s="62"/>
      <c r="C105" s="58"/>
      <c r="D105" s="1"/>
      <c r="E105" s="48"/>
      <c r="F105" s="48"/>
      <c r="G105" s="48"/>
      <c r="H105" s="48"/>
      <c r="I105" s="1"/>
      <c r="J105" s="1"/>
      <c r="K105" s="1"/>
      <c r="L105" s="62"/>
      <c r="M105" s="62"/>
      <c r="N105" s="62"/>
      <c r="O105" s="62"/>
    </row>
    <row r="106" spans="1:15" x14ac:dyDescent="0.3">
      <c r="A106" s="86"/>
      <c r="B106" s="66"/>
      <c r="C106" s="75"/>
      <c r="D106" s="2"/>
      <c r="E106" s="2"/>
      <c r="F106" s="49"/>
      <c r="G106" s="2"/>
      <c r="H106" s="2"/>
      <c r="I106" s="2"/>
      <c r="J106" s="2"/>
      <c r="K106" s="2"/>
      <c r="L106" s="66"/>
      <c r="M106" s="66"/>
      <c r="N106" s="87"/>
      <c r="O106" s="66"/>
    </row>
    <row r="107" spans="1:15" x14ac:dyDescent="0.3">
      <c r="A107" s="86"/>
      <c r="B107" s="67"/>
      <c r="C107" s="75"/>
      <c r="D107" s="2"/>
      <c r="E107" s="2"/>
      <c r="F107" s="49"/>
      <c r="G107" s="2"/>
      <c r="H107" s="2"/>
      <c r="I107" s="2"/>
      <c r="J107" s="2"/>
      <c r="K107" s="2"/>
      <c r="L107" s="67"/>
      <c r="M107" s="67"/>
      <c r="N107" s="88"/>
      <c r="O107" s="67"/>
    </row>
    <row r="108" spans="1:15" x14ac:dyDescent="0.3">
      <c r="A108" s="86"/>
      <c r="B108" s="67"/>
      <c r="C108" s="75"/>
      <c r="D108" s="2"/>
      <c r="E108" s="2"/>
      <c r="F108" s="49"/>
      <c r="G108" s="2"/>
      <c r="H108" s="2"/>
      <c r="I108" s="2"/>
      <c r="J108" s="2"/>
      <c r="K108" s="2"/>
      <c r="L108" s="67"/>
      <c r="M108" s="67"/>
      <c r="N108" s="88"/>
      <c r="O108" s="67"/>
    </row>
    <row r="109" spans="1:15" x14ac:dyDescent="0.3">
      <c r="A109" s="86"/>
      <c r="B109" s="67"/>
      <c r="C109" s="75"/>
      <c r="D109" s="2"/>
      <c r="E109" s="2"/>
      <c r="F109" s="49"/>
      <c r="G109" s="2"/>
      <c r="H109" s="2"/>
      <c r="I109" s="2"/>
      <c r="J109" s="2"/>
      <c r="K109" s="2"/>
      <c r="L109" s="67"/>
      <c r="M109" s="67"/>
      <c r="N109" s="88"/>
      <c r="O109" s="67"/>
    </row>
    <row r="110" spans="1:15" x14ac:dyDescent="0.3">
      <c r="A110" s="86"/>
      <c r="B110" s="67"/>
      <c r="C110" s="75"/>
      <c r="D110" s="2"/>
      <c r="E110" s="2"/>
      <c r="F110" s="49"/>
      <c r="G110" s="2"/>
      <c r="H110" s="2"/>
      <c r="I110" s="2"/>
      <c r="J110" s="2"/>
      <c r="K110" s="2"/>
      <c r="L110" s="67"/>
      <c r="M110" s="67"/>
      <c r="N110" s="88"/>
      <c r="O110" s="67"/>
    </row>
    <row r="111" spans="1:15" x14ac:dyDescent="0.3">
      <c r="A111" s="86"/>
      <c r="B111" s="68"/>
      <c r="C111" s="75"/>
      <c r="D111" s="2"/>
      <c r="E111" s="2"/>
      <c r="F111" s="49"/>
      <c r="G111" s="2"/>
      <c r="H111" s="2"/>
      <c r="I111" s="2"/>
      <c r="J111" s="2"/>
      <c r="K111" s="2"/>
      <c r="L111" s="68"/>
      <c r="M111" s="68"/>
      <c r="N111" s="89"/>
      <c r="O111" s="68"/>
    </row>
    <row r="112" spans="1:15" x14ac:dyDescent="0.3">
      <c r="A112" s="77"/>
      <c r="B112" s="60"/>
      <c r="C112" s="58"/>
      <c r="D112" s="1"/>
      <c r="E112" s="1"/>
      <c r="F112" s="48"/>
      <c r="G112" s="1"/>
      <c r="H112" s="1"/>
      <c r="I112" s="1"/>
      <c r="J112" s="1"/>
      <c r="K112" s="1"/>
      <c r="L112" s="60"/>
      <c r="M112" s="60"/>
      <c r="N112" s="60"/>
      <c r="O112" s="60"/>
    </row>
    <row r="113" spans="1:15" x14ac:dyDescent="0.3">
      <c r="A113" s="58"/>
      <c r="B113" s="61"/>
      <c r="C113" s="58"/>
      <c r="D113" s="1"/>
      <c r="E113" s="1"/>
      <c r="F113" s="48"/>
      <c r="G113" s="1"/>
      <c r="H113" s="1"/>
      <c r="I113" s="1"/>
      <c r="J113" s="1"/>
      <c r="K113" s="1"/>
      <c r="L113" s="61"/>
      <c r="M113" s="61"/>
      <c r="N113" s="61"/>
      <c r="O113" s="61"/>
    </row>
    <row r="114" spans="1:15" x14ac:dyDescent="0.3">
      <c r="A114" s="58"/>
      <c r="B114" s="61"/>
      <c r="C114" s="58"/>
      <c r="D114" s="1"/>
      <c r="E114" s="1"/>
      <c r="F114" s="48"/>
      <c r="G114" s="1"/>
      <c r="H114" s="1"/>
      <c r="I114" s="1"/>
      <c r="J114" s="1"/>
      <c r="K114" s="1"/>
      <c r="L114" s="61"/>
      <c r="M114" s="61"/>
      <c r="N114" s="61"/>
      <c r="O114" s="61"/>
    </row>
    <row r="115" spans="1:15" x14ac:dyDescent="0.3">
      <c r="A115" s="58"/>
      <c r="B115" s="61"/>
      <c r="C115" s="58"/>
      <c r="D115" s="1"/>
      <c r="E115" s="1"/>
      <c r="F115" s="48"/>
      <c r="G115" s="1"/>
      <c r="H115" s="1"/>
      <c r="I115" s="1"/>
      <c r="J115" s="1"/>
      <c r="K115" s="1"/>
      <c r="L115" s="61"/>
      <c r="M115" s="61"/>
      <c r="N115" s="61"/>
      <c r="O115" s="61"/>
    </row>
    <row r="116" spans="1:15" x14ac:dyDescent="0.3">
      <c r="A116" s="58"/>
      <c r="B116" s="61"/>
      <c r="C116" s="58"/>
      <c r="D116" s="1"/>
      <c r="E116" s="1"/>
      <c r="F116" s="48"/>
      <c r="G116" s="1"/>
      <c r="H116" s="1"/>
      <c r="I116" s="1"/>
      <c r="J116" s="1"/>
      <c r="K116" s="1"/>
      <c r="L116" s="61"/>
      <c r="M116" s="61"/>
      <c r="N116" s="61"/>
      <c r="O116" s="61"/>
    </row>
    <row r="117" spans="1:15" x14ac:dyDescent="0.3">
      <c r="A117" s="58"/>
      <c r="B117" s="62"/>
      <c r="C117" s="58"/>
      <c r="D117" s="1"/>
      <c r="E117" s="1"/>
      <c r="F117" s="48"/>
      <c r="G117" s="1"/>
      <c r="H117" s="1"/>
      <c r="I117" s="1"/>
      <c r="J117" s="1"/>
      <c r="K117" s="1"/>
      <c r="L117" s="62"/>
      <c r="M117" s="62"/>
      <c r="N117" s="62"/>
      <c r="O117" s="62"/>
    </row>
    <row r="118" spans="1:15" x14ac:dyDescent="0.3">
      <c r="A118" s="86"/>
      <c r="B118" s="66"/>
      <c r="C118" s="75"/>
      <c r="D118" s="2"/>
      <c r="E118" s="2"/>
      <c r="F118" s="2"/>
      <c r="G118" s="2"/>
      <c r="H118" s="2"/>
      <c r="I118" s="2"/>
      <c r="J118" s="2"/>
      <c r="K118" s="2"/>
      <c r="L118" s="66"/>
      <c r="M118" s="66"/>
      <c r="N118" s="87"/>
      <c r="O118" s="66"/>
    </row>
    <row r="119" spans="1:15" x14ac:dyDescent="0.3">
      <c r="A119" s="86"/>
      <c r="B119" s="67"/>
      <c r="C119" s="75"/>
      <c r="D119" s="2"/>
      <c r="E119" s="2"/>
      <c r="F119" s="2"/>
      <c r="G119" s="2"/>
      <c r="H119" s="2"/>
      <c r="I119" s="2"/>
      <c r="J119" s="2"/>
      <c r="K119" s="2"/>
      <c r="L119" s="67"/>
      <c r="M119" s="67"/>
      <c r="N119" s="88"/>
      <c r="O119" s="67"/>
    </row>
    <row r="120" spans="1:15" x14ac:dyDescent="0.3">
      <c r="A120" s="86"/>
      <c r="B120" s="67"/>
      <c r="C120" s="75"/>
      <c r="D120" s="2"/>
      <c r="E120" s="2"/>
      <c r="F120" s="2"/>
      <c r="G120" s="2"/>
      <c r="H120" s="2"/>
      <c r="I120" s="2"/>
      <c r="J120" s="2"/>
      <c r="K120" s="2"/>
      <c r="L120" s="67"/>
      <c r="M120" s="67"/>
      <c r="N120" s="88"/>
      <c r="O120" s="67"/>
    </row>
    <row r="121" spans="1:15" x14ac:dyDescent="0.3">
      <c r="A121" s="86"/>
      <c r="B121" s="67"/>
      <c r="C121" s="75"/>
      <c r="D121" s="2"/>
      <c r="E121" s="2"/>
      <c r="F121" s="2"/>
      <c r="G121" s="2"/>
      <c r="H121" s="2"/>
      <c r="I121" s="2"/>
      <c r="J121" s="2"/>
      <c r="K121" s="2"/>
      <c r="L121" s="67"/>
      <c r="M121" s="67"/>
      <c r="N121" s="88"/>
      <c r="O121" s="67"/>
    </row>
    <row r="122" spans="1:15" x14ac:dyDescent="0.3">
      <c r="A122" s="86"/>
      <c r="B122" s="67"/>
      <c r="C122" s="75"/>
      <c r="D122" s="2"/>
      <c r="E122" s="2"/>
      <c r="F122" s="2"/>
      <c r="G122" s="2"/>
      <c r="H122" s="2"/>
      <c r="I122" s="2"/>
      <c r="J122" s="2"/>
      <c r="K122" s="2"/>
      <c r="L122" s="67"/>
      <c r="M122" s="67"/>
      <c r="N122" s="88"/>
      <c r="O122" s="67"/>
    </row>
    <row r="123" spans="1:15" x14ac:dyDescent="0.3">
      <c r="A123" s="86"/>
      <c r="B123" s="68"/>
      <c r="C123" s="75"/>
      <c r="D123" s="2"/>
      <c r="E123" s="2"/>
      <c r="F123" s="2"/>
      <c r="G123" s="2"/>
      <c r="H123" s="2"/>
      <c r="I123" s="2"/>
      <c r="J123" s="2"/>
      <c r="K123" s="2"/>
      <c r="L123" s="68"/>
      <c r="M123" s="68"/>
      <c r="N123" s="89"/>
      <c r="O123" s="68"/>
    </row>
    <row r="124" spans="1:15" x14ac:dyDescent="0.3">
      <c r="A124" s="82"/>
      <c r="B124" s="60"/>
      <c r="C124" s="58"/>
      <c r="D124" s="1"/>
      <c r="E124" s="1"/>
      <c r="F124" s="1"/>
      <c r="G124" s="1"/>
      <c r="H124" s="1"/>
      <c r="I124" s="1"/>
      <c r="J124" s="1"/>
      <c r="K124" s="1"/>
      <c r="L124" s="60"/>
      <c r="M124" s="60"/>
      <c r="N124" s="83"/>
      <c r="O124" s="60"/>
    </row>
    <row r="125" spans="1:15" x14ac:dyDescent="0.3">
      <c r="A125" s="82"/>
      <c r="B125" s="61"/>
      <c r="C125" s="58"/>
      <c r="D125" s="1"/>
      <c r="E125" s="1"/>
      <c r="F125" s="1"/>
      <c r="G125" s="1"/>
      <c r="H125" s="1"/>
      <c r="I125" s="1"/>
      <c r="J125" s="1"/>
      <c r="K125" s="1"/>
      <c r="L125" s="61"/>
      <c r="M125" s="61"/>
      <c r="N125" s="84"/>
      <c r="O125" s="61"/>
    </row>
    <row r="126" spans="1:15" x14ac:dyDescent="0.3">
      <c r="A126" s="82"/>
      <c r="B126" s="61"/>
      <c r="C126" s="58"/>
      <c r="D126" s="1"/>
      <c r="E126" s="1"/>
      <c r="F126" s="1"/>
      <c r="G126" s="1"/>
      <c r="H126" s="1"/>
      <c r="I126" s="1"/>
      <c r="J126" s="1"/>
      <c r="K126" s="1"/>
      <c r="L126" s="61"/>
      <c r="M126" s="61"/>
      <c r="N126" s="84"/>
      <c r="O126" s="61"/>
    </row>
    <row r="127" spans="1:15" x14ac:dyDescent="0.3">
      <c r="A127" s="82"/>
      <c r="B127" s="61"/>
      <c r="C127" s="58"/>
      <c r="D127" s="1"/>
      <c r="E127" s="1"/>
      <c r="F127" s="1"/>
      <c r="G127" s="1"/>
      <c r="H127" s="1"/>
      <c r="I127" s="1"/>
      <c r="J127" s="1"/>
      <c r="K127" s="1"/>
      <c r="L127" s="61"/>
      <c r="M127" s="61"/>
      <c r="N127" s="84"/>
      <c r="O127" s="61"/>
    </row>
    <row r="128" spans="1:15" x14ac:dyDescent="0.3">
      <c r="A128" s="82"/>
      <c r="B128" s="61"/>
      <c r="C128" s="58"/>
      <c r="D128" s="1"/>
      <c r="E128" s="1"/>
      <c r="F128" s="1"/>
      <c r="G128" s="1"/>
      <c r="H128" s="1"/>
      <c r="I128" s="1"/>
      <c r="J128" s="1"/>
      <c r="K128" s="1"/>
      <c r="L128" s="61"/>
      <c r="M128" s="61"/>
      <c r="N128" s="84"/>
      <c r="O128" s="61"/>
    </row>
    <row r="129" spans="1:15" x14ac:dyDescent="0.3">
      <c r="A129" s="82"/>
      <c r="B129" s="62"/>
      <c r="C129" s="58"/>
      <c r="D129" s="1"/>
      <c r="E129" s="1"/>
      <c r="F129" s="1"/>
      <c r="G129" s="1"/>
      <c r="H129" s="1"/>
      <c r="I129" s="1"/>
      <c r="J129" s="1"/>
      <c r="K129" s="1"/>
      <c r="L129" s="62"/>
      <c r="M129" s="62"/>
      <c r="N129" s="85"/>
      <c r="O129" s="62"/>
    </row>
  </sheetData>
  <mergeCells count="163">
    <mergeCell ref="A1:C1"/>
    <mergeCell ref="M2:M3"/>
    <mergeCell ref="N2:N3"/>
    <mergeCell ref="O2:O3"/>
    <mergeCell ref="A4:A9"/>
    <mergeCell ref="B4:B9"/>
    <mergeCell ref="C4:C9"/>
    <mergeCell ref="L4:L9"/>
    <mergeCell ref="M4:M9"/>
    <mergeCell ref="N4:N9"/>
    <mergeCell ref="N16:N21"/>
    <mergeCell ref="O16:O21"/>
    <mergeCell ref="A10:A15"/>
    <mergeCell ref="B10:B15"/>
    <mergeCell ref="A2:A3"/>
    <mergeCell ref="B2:B3"/>
    <mergeCell ref="C2:C3"/>
    <mergeCell ref="D2:D3"/>
    <mergeCell ref="E2:E3"/>
    <mergeCell ref="F2:F3"/>
    <mergeCell ref="O4:O9"/>
    <mergeCell ref="G2:G3"/>
    <mergeCell ref="H2:H3"/>
    <mergeCell ref="I2:I3"/>
    <mergeCell ref="J2:J3"/>
    <mergeCell ref="K2:K3"/>
    <mergeCell ref="L2:L3"/>
    <mergeCell ref="N28:N33"/>
    <mergeCell ref="O28:O33"/>
    <mergeCell ref="A22:A27"/>
    <mergeCell ref="B22:B27"/>
    <mergeCell ref="C22:C27"/>
    <mergeCell ref="L22:L27"/>
    <mergeCell ref="M22:M27"/>
    <mergeCell ref="N22:N27"/>
    <mergeCell ref="C10:C15"/>
    <mergeCell ref="L10:L15"/>
    <mergeCell ref="M10:M15"/>
    <mergeCell ref="N10:N15"/>
    <mergeCell ref="O22:O27"/>
    <mergeCell ref="A28:A33"/>
    <mergeCell ref="B28:B33"/>
    <mergeCell ref="C28:C33"/>
    <mergeCell ref="L28:L33"/>
    <mergeCell ref="M28:M33"/>
    <mergeCell ref="O10:O15"/>
    <mergeCell ref="A16:A21"/>
    <mergeCell ref="B16:B21"/>
    <mergeCell ref="C16:C21"/>
    <mergeCell ref="L16:L21"/>
    <mergeCell ref="M16:M21"/>
    <mergeCell ref="C34:C39"/>
    <mergeCell ref="L34:L39"/>
    <mergeCell ref="M34:M39"/>
    <mergeCell ref="N34:N39"/>
    <mergeCell ref="O46:O51"/>
    <mergeCell ref="A52:A57"/>
    <mergeCell ref="B52:B57"/>
    <mergeCell ref="C52:C57"/>
    <mergeCell ref="L52:L57"/>
    <mergeCell ref="M52:M57"/>
    <mergeCell ref="O34:O39"/>
    <mergeCell ref="A40:A45"/>
    <mergeCell ref="B40:B45"/>
    <mergeCell ref="C40:C45"/>
    <mergeCell ref="L40:L45"/>
    <mergeCell ref="M40:M45"/>
    <mergeCell ref="N40:N45"/>
    <mergeCell ref="O40:O45"/>
    <mergeCell ref="A34:A39"/>
    <mergeCell ref="B34:B39"/>
    <mergeCell ref="N64:N69"/>
    <mergeCell ref="O64:O69"/>
    <mergeCell ref="A58:A63"/>
    <mergeCell ref="B58:B63"/>
    <mergeCell ref="N52:N57"/>
    <mergeCell ref="O52:O57"/>
    <mergeCell ref="A46:A51"/>
    <mergeCell ref="B46:B51"/>
    <mergeCell ref="C46:C51"/>
    <mergeCell ref="L46:L51"/>
    <mergeCell ref="M46:M51"/>
    <mergeCell ref="N46:N51"/>
    <mergeCell ref="N76:N81"/>
    <mergeCell ref="O76:O81"/>
    <mergeCell ref="A70:A75"/>
    <mergeCell ref="B70:B75"/>
    <mergeCell ref="C70:C75"/>
    <mergeCell ref="L70:L75"/>
    <mergeCell ref="M70:M75"/>
    <mergeCell ref="N70:N75"/>
    <mergeCell ref="C58:C63"/>
    <mergeCell ref="L58:L63"/>
    <mergeCell ref="M58:M63"/>
    <mergeCell ref="N58:N63"/>
    <mergeCell ref="O70:O75"/>
    <mergeCell ref="A76:A81"/>
    <mergeCell ref="B76:B81"/>
    <mergeCell ref="C76:C81"/>
    <mergeCell ref="L76:L81"/>
    <mergeCell ref="M76:M81"/>
    <mergeCell ref="O58:O63"/>
    <mergeCell ref="A64:A69"/>
    <mergeCell ref="B64:B69"/>
    <mergeCell ref="C64:C69"/>
    <mergeCell ref="L64:L69"/>
    <mergeCell ref="M64:M69"/>
    <mergeCell ref="C82:C87"/>
    <mergeCell ref="L82:L87"/>
    <mergeCell ref="M82:M87"/>
    <mergeCell ref="N82:N87"/>
    <mergeCell ref="O94:O99"/>
    <mergeCell ref="A100:A105"/>
    <mergeCell ref="B100:B105"/>
    <mergeCell ref="C100:C105"/>
    <mergeCell ref="L100:L105"/>
    <mergeCell ref="M100:M105"/>
    <mergeCell ref="O82:O87"/>
    <mergeCell ref="A88:A93"/>
    <mergeCell ref="B88:B93"/>
    <mergeCell ref="C88:C93"/>
    <mergeCell ref="L88:L93"/>
    <mergeCell ref="M88:M93"/>
    <mergeCell ref="N88:N93"/>
    <mergeCell ref="O88:O93"/>
    <mergeCell ref="A82:A87"/>
    <mergeCell ref="B82:B87"/>
    <mergeCell ref="N112:N117"/>
    <mergeCell ref="O112:O117"/>
    <mergeCell ref="A106:A111"/>
    <mergeCell ref="B106:B111"/>
    <mergeCell ref="N100:N105"/>
    <mergeCell ref="O100:O105"/>
    <mergeCell ref="A94:A99"/>
    <mergeCell ref="B94:B99"/>
    <mergeCell ref="C94:C99"/>
    <mergeCell ref="L94:L99"/>
    <mergeCell ref="M94:M99"/>
    <mergeCell ref="N94:N99"/>
    <mergeCell ref="N124:N129"/>
    <mergeCell ref="O124:O129"/>
    <mergeCell ref="A118:A123"/>
    <mergeCell ref="B118:B123"/>
    <mergeCell ref="C118:C123"/>
    <mergeCell ref="L118:L123"/>
    <mergeCell ref="M118:M123"/>
    <mergeCell ref="N118:N123"/>
    <mergeCell ref="C106:C111"/>
    <mergeCell ref="L106:L111"/>
    <mergeCell ref="M106:M111"/>
    <mergeCell ref="N106:N111"/>
    <mergeCell ref="O118:O123"/>
    <mergeCell ref="A124:A129"/>
    <mergeCell ref="B124:B129"/>
    <mergeCell ref="C124:C129"/>
    <mergeCell ref="L124:L129"/>
    <mergeCell ref="M124:M129"/>
    <mergeCell ref="O106:O111"/>
    <mergeCell ref="A112:A117"/>
    <mergeCell ref="B112:B117"/>
    <mergeCell ref="C112:C117"/>
    <mergeCell ref="L112:L117"/>
    <mergeCell ref="M112:M117"/>
  </mergeCells>
  <conditionalFormatting sqref="D2:H2 J2:O2">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1A551-BF44-4DB8-BA42-7AB628858A3B}">
  <dimension ref="A1:G14"/>
  <sheetViews>
    <sheetView workbookViewId="0">
      <selection activeCell="J8" sqref="J8"/>
    </sheetView>
  </sheetViews>
  <sheetFormatPr defaultRowHeight="14.4" x14ac:dyDescent="0.3"/>
  <cols>
    <col min="2" max="2" width="12.6640625" bestFit="1" customWidth="1"/>
    <col min="3" max="3" width="11.33203125" bestFit="1" customWidth="1"/>
    <col min="4" max="4" width="13.6640625" bestFit="1" customWidth="1"/>
    <col min="5" max="5" width="9.88671875" bestFit="1" customWidth="1"/>
    <col min="6" max="6" width="26.88671875" bestFit="1" customWidth="1"/>
    <col min="7" max="7" width="9.44140625" bestFit="1" customWidth="1"/>
  </cols>
  <sheetData>
    <row r="1" spans="1:7" ht="29.4" thickBot="1" x14ac:dyDescent="0.35">
      <c r="A1" s="14" t="s">
        <v>3</v>
      </c>
      <c r="B1" s="15" t="s">
        <v>35</v>
      </c>
      <c r="C1" t="s">
        <v>36</v>
      </c>
      <c r="D1" s="15" t="s">
        <v>37</v>
      </c>
      <c r="E1" s="15" t="s">
        <v>38</v>
      </c>
      <c r="F1" s="15" t="s">
        <v>39</v>
      </c>
      <c r="G1" s="15" t="s">
        <v>40</v>
      </c>
    </row>
    <row r="2" spans="1:7" ht="15" thickTop="1" x14ac:dyDescent="0.3">
      <c r="A2" s="16">
        <v>1</v>
      </c>
      <c r="B2" s="17" t="s">
        <v>14</v>
      </c>
      <c r="C2" s="17"/>
      <c r="D2" s="17" t="s">
        <v>14</v>
      </c>
      <c r="E2" s="17"/>
      <c r="F2" s="16" t="s">
        <v>14</v>
      </c>
      <c r="G2" s="17">
        <v>221</v>
      </c>
    </row>
    <row r="3" spans="1:7" x14ac:dyDescent="0.3">
      <c r="A3" s="18">
        <v>2</v>
      </c>
      <c r="B3" s="19">
        <v>8181</v>
      </c>
      <c r="C3" s="19">
        <v>2</v>
      </c>
      <c r="D3" s="19" t="s">
        <v>61</v>
      </c>
      <c r="E3" s="19">
        <v>10</v>
      </c>
      <c r="F3" s="20" t="s">
        <v>102</v>
      </c>
      <c r="G3" s="19">
        <v>174</v>
      </c>
    </row>
    <row r="4" spans="1:7" x14ac:dyDescent="0.3">
      <c r="A4" s="16">
        <v>3</v>
      </c>
      <c r="B4" s="17">
        <v>8181</v>
      </c>
      <c r="C4" s="17">
        <v>2</v>
      </c>
      <c r="D4" s="17" t="s">
        <v>61</v>
      </c>
      <c r="E4" s="17">
        <v>20</v>
      </c>
      <c r="F4" s="16" t="s">
        <v>95</v>
      </c>
      <c r="G4" s="17">
        <v>147</v>
      </c>
    </row>
    <row r="5" spans="1:7" x14ac:dyDescent="0.3">
      <c r="A5" s="18">
        <v>4</v>
      </c>
      <c r="B5" s="19">
        <v>8181</v>
      </c>
      <c r="C5" s="19">
        <v>2</v>
      </c>
      <c r="D5" s="19" t="s">
        <v>61</v>
      </c>
      <c r="E5" s="19">
        <v>30</v>
      </c>
      <c r="F5" s="20" t="s">
        <v>107</v>
      </c>
      <c r="G5" s="19">
        <v>148</v>
      </c>
    </row>
    <row r="6" spans="1:7" x14ac:dyDescent="0.3">
      <c r="A6" s="16">
        <v>5</v>
      </c>
      <c r="B6" s="41">
        <v>8181</v>
      </c>
      <c r="C6" s="42">
        <v>2</v>
      </c>
      <c r="D6" s="42" t="s">
        <v>61</v>
      </c>
      <c r="E6" s="42">
        <v>40</v>
      </c>
      <c r="F6" s="43" t="s">
        <v>108</v>
      </c>
      <c r="G6" s="44">
        <v>126</v>
      </c>
    </row>
    <row r="7" spans="1:7" x14ac:dyDescent="0.3">
      <c r="A7" s="21">
        <v>6</v>
      </c>
      <c r="B7" s="45">
        <v>8181</v>
      </c>
      <c r="C7" s="46">
        <v>2</v>
      </c>
      <c r="D7" s="46" t="s">
        <v>61</v>
      </c>
      <c r="E7" s="46">
        <v>50</v>
      </c>
      <c r="F7" s="40" t="s">
        <v>109</v>
      </c>
      <c r="G7" s="47">
        <v>45</v>
      </c>
    </row>
    <row r="8" spans="1:7" x14ac:dyDescent="0.3">
      <c r="A8" s="16"/>
      <c r="B8" s="17"/>
      <c r="C8" s="17"/>
      <c r="D8" s="17"/>
      <c r="E8" s="17"/>
      <c r="F8" s="16"/>
      <c r="G8" s="17"/>
    </row>
    <row r="9" spans="1:7" x14ac:dyDescent="0.3">
      <c r="A9" s="18">
        <v>5</v>
      </c>
      <c r="B9" s="19" t="s">
        <v>14</v>
      </c>
      <c r="C9" s="19"/>
      <c r="D9" s="19" t="s">
        <v>14</v>
      </c>
      <c r="E9" s="19"/>
      <c r="F9" s="20" t="s">
        <v>14</v>
      </c>
      <c r="G9" s="19">
        <v>286</v>
      </c>
    </row>
    <row r="10" spans="1:7" x14ac:dyDescent="0.3">
      <c r="A10" s="16">
        <v>6</v>
      </c>
      <c r="B10" s="17">
        <v>61610</v>
      </c>
      <c r="C10" s="17">
        <v>2</v>
      </c>
      <c r="D10" s="17" t="s">
        <v>61</v>
      </c>
      <c r="E10" s="17">
        <v>10</v>
      </c>
      <c r="F10" s="16" t="s">
        <v>119</v>
      </c>
      <c r="G10" s="17">
        <v>78.2</v>
      </c>
    </row>
    <row r="11" spans="1:7" x14ac:dyDescent="0.3">
      <c r="A11" s="18">
        <v>5</v>
      </c>
      <c r="B11" s="19">
        <v>61610</v>
      </c>
      <c r="C11" s="19">
        <v>2</v>
      </c>
      <c r="D11" s="19" t="s">
        <v>61</v>
      </c>
      <c r="E11" s="19">
        <v>20</v>
      </c>
      <c r="F11" s="20" t="s">
        <v>117</v>
      </c>
      <c r="G11" s="19">
        <v>51.7</v>
      </c>
    </row>
    <row r="12" spans="1:7" x14ac:dyDescent="0.3">
      <c r="A12" s="16">
        <v>6</v>
      </c>
      <c r="B12" s="17">
        <v>61610</v>
      </c>
      <c r="C12" s="17">
        <v>2</v>
      </c>
      <c r="D12" s="17" t="s">
        <v>61</v>
      </c>
      <c r="E12" s="17">
        <v>30</v>
      </c>
      <c r="F12" s="16" t="s">
        <v>120</v>
      </c>
      <c r="G12" s="17">
        <v>36.9</v>
      </c>
    </row>
    <row r="13" spans="1:7" x14ac:dyDescent="0.3">
      <c r="A13" s="21">
        <v>5</v>
      </c>
      <c r="B13" s="19">
        <v>61610</v>
      </c>
      <c r="C13" s="19">
        <v>2</v>
      </c>
      <c r="D13" s="19" t="s">
        <v>61</v>
      </c>
      <c r="E13" s="19">
        <v>40</v>
      </c>
      <c r="F13" s="20" t="s">
        <v>121</v>
      </c>
      <c r="G13" s="19">
        <v>34.299999999999997</v>
      </c>
    </row>
    <row r="14" spans="1:7" x14ac:dyDescent="0.3">
      <c r="A14" s="16">
        <v>6</v>
      </c>
      <c r="B14" s="17">
        <v>61610</v>
      </c>
      <c r="C14" s="17">
        <v>2</v>
      </c>
      <c r="D14" s="17" t="s">
        <v>61</v>
      </c>
      <c r="E14" s="17">
        <v>50</v>
      </c>
      <c r="F14" s="16" t="s">
        <v>122</v>
      </c>
      <c r="G14" s="17">
        <v>41.2</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F6A51-5E68-4D44-A442-AE502B3B3416}">
  <dimension ref="A1:G14"/>
  <sheetViews>
    <sheetView topLeftCell="A10" workbookViewId="0">
      <selection activeCell="O17" sqref="O17"/>
    </sheetView>
  </sheetViews>
  <sheetFormatPr defaultRowHeight="14.4" x14ac:dyDescent="0.3"/>
  <cols>
    <col min="2" max="2" width="12.6640625" bestFit="1" customWidth="1"/>
    <col min="3" max="3" width="11.33203125" bestFit="1" customWidth="1"/>
    <col min="4" max="4" width="13.6640625" bestFit="1" customWidth="1"/>
    <col min="5" max="5" width="9.88671875" bestFit="1" customWidth="1"/>
    <col min="6" max="6" width="26.88671875" bestFit="1" customWidth="1"/>
    <col min="7" max="7" width="9.44140625" bestFit="1" customWidth="1"/>
  </cols>
  <sheetData>
    <row r="1" spans="1:7" ht="29.4" thickBot="1" x14ac:dyDescent="0.35">
      <c r="A1" s="14" t="s">
        <v>3</v>
      </c>
      <c r="B1" s="15" t="s">
        <v>35</v>
      </c>
      <c r="C1" t="s">
        <v>36</v>
      </c>
      <c r="D1" s="15" t="s">
        <v>37</v>
      </c>
      <c r="E1" s="15" t="s">
        <v>38</v>
      </c>
      <c r="F1" s="15" t="s">
        <v>39</v>
      </c>
      <c r="G1" s="15" t="s">
        <v>40</v>
      </c>
    </row>
    <row r="2" spans="1:7" ht="15" thickTop="1" x14ac:dyDescent="0.3">
      <c r="A2" s="16">
        <v>1</v>
      </c>
      <c r="B2" s="17" t="s">
        <v>14</v>
      </c>
      <c r="C2" s="17"/>
      <c r="D2" s="17" t="s">
        <v>14</v>
      </c>
      <c r="E2" s="17"/>
      <c r="F2" s="16" t="s">
        <v>79</v>
      </c>
      <c r="G2" s="17">
        <v>227</v>
      </c>
    </row>
    <row r="3" spans="1:7" x14ac:dyDescent="0.3">
      <c r="A3" s="18">
        <v>2</v>
      </c>
      <c r="B3" s="19">
        <v>8181</v>
      </c>
      <c r="C3" s="19">
        <v>0.5</v>
      </c>
      <c r="D3" s="19" t="s">
        <v>61</v>
      </c>
      <c r="E3" s="19">
        <v>20</v>
      </c>
      <c r="F3" s="20" t="s">
        <v>87</v>
      </c>
      <c r="G3" s="19">
        <v>171</v>
      </c>
    </row>
    <row r="4" spans="1:7" x14ac:dyDescent="0.3">
      <c r="A4" s="16">
        <v>3</v>
      </c>
      <c r="B4" s="17">
        <v>8181</v>
      </c>
      <c r="C4" s="17">
        <v>1</v>
      </c>
      <c r="D4" s="17" t="s">
        <v>61</v>
      </c>
      <c r="E4" s="17">
        <v>20</v>
      </c>
      <c r="F4" s="16" t="s">
        <v>93</v>
      </c>
      <c r="G4" s="17">
        <v>92.2</v>
      </c>
    </row>
    <row r="5" spans="1:7" x14ac:dyDescent="0.3">
      <c r="A5" s="18">
        <v>4</v>
      </c>
      <c r="B5" s="19">
        <v>8181</v>
      </c>
      <c r="C5" s="19">
        <v>1.5</v>
      </c>
      <c r="D5" s="19" t="s">
        <v>61</v>
      </c>
      <c r="E5" s="19">
        <v>20</v>
      </c>
      <c r="F5" s="20" t="s">
        <v>94</v>
      </c>
      <c r="G5" s="19">
        <v>179</v>
      </c>
    </row>
    <row r="6" spans="1:7" x14ac:dyDescent="0.3">
      <c r="A6" s="16">
        <v>5</v>
      </c>
      <c r="B6" s="41">
        <v>8181</v>
      </c>
      <c r="C6" s="42">
        <v>2</v>
      </c>
      <c r="D6" s="42" t="s">
        <v>61</v>
      </c>
      <c r="E6" s="42">
        <v>20</v>
      </c>
      <c r="F6" s="43" t="s">
        <v>95</v>
      </c>
      <c r="G6" s="44">
        <v>172</v>
      </c>
    </row>
    <row r="7" spans="1:7" x14ac:dyDescent="0.3">
      <c r="A7" s="21">
        <v>6</v>
      </c>
      <c r="B7" s="45">
        <v>8181</v>
      </c>
      <c r="C7" s="46">
        <v>2.5</v>
      </c>
      <c r="D7" s="46" t="s">
        <v>61</v>
      </c>
      <c r="E7" s="46">
        <v>20</v>
      </c>
      <c r="F7" s="40" t="s">
        <v>96</v>
      </c>
      <c r="G7" s="47">
        <v>91.8</v>
      </c>
    </row>
    <row r="8" spans="1:7" x14ac:dyDescent="0.3">
      <c r="A8" s="16"/>
      <c r="B8" s="17"/>
      <c r="C8" s="17"/>
      <c r="D8" s="17"/>
      <c r="E8" s="17"/>
      <c r="F8" s="16"/>
      <c r="G8" s="17"/>
    </row>
    <row r="9" spans="1:7" x14ac:dyDescent="0.3">
      <c r="A9" s="18">
        <v>5</v>
      </c>
      <c r="B9" s="19" t="s">
        <v>14</v>
      </c>
      <c r="C9" s="19"/>
      <c r="D9" s="19" t="s">
        <v>14</v>
      </c>
      <c r="E9" s="19"/>
      <c r="F9" s="20" t="s">
        <v>79</v>
      </c>
      <c r="G9" s="19">
        <v>295</v>
      </c>
    </row>
    <row r="10" spans="1:7" x14ac:dyDescent="0.3">
      <c r="A10" s="16">
        <v>6</v>
      </c>
      <c r="B10" s="17">
        <v>61610</v>
      </c>
      <c r="C10" s="17">
        <v>0.5</v>
      </c>
      <c r="D10" s="17" t="s">
        <v>61</v>
      </c>
      <c r="E10" s="17">
        <v>20</v>
      </c>
      <c r="F10" s="16" t="s">
        <v>88</v>
      </c>
      <c r="G10" s="17">
        <v>161</v>
      </c>
    </row>
    <row r="11" spans="1:7" x14ac:dyDescent="0.3">
      <c r="A11" s="18">
        <v>5</v>
      </c>
      <c r="B11" s="19">
        <v>61610</v>
      </c>
      <c r="C11" s="19">
        <v>1</v>
      </c>
      <c r="D11" s="19" t="s">
        <v>61</v>
      </c>
      <c r="E11" s="19">
        <v>20</v>
      </c>
      <c r="F11" s="20" t="s">
        <v>115</v>
      </c>
      <c r="G11" s="19">
        <v>98.7</v>
      </c>
    </row>
    <row r="12" spans="1:7" x14ac:dyDescent="0.3">
      <c r="A12" s="16">
        <v>6</v>
      </c>
      <c r="B12" s="17">
        <v>61610</v>
      </c>
      <c r="C12" s="17">
        <v>1.5</v>
      </c>
      <c r="D12" s="17" t="s">
        <v>61</v>
      </c>
      <c r="E12" s="17">
        <v>20</v>
      </c>
      <c r="F12" s="16" t="s">
        <v>116</v>
      </c>
      <c r="G12" s="17">
        <v>89.2</v>
      </c>
    </row>
    <row r="13" spans="1:7" x14ac:dyDescent="0.3">
      <c r="A13" s="21">
        <v>5</v>
      </c>
      <c r="B13" s="19">
        <v>61610</v>
      </c>
      <c r="C13" s="19">
        <v>2</v>
      </c>
      <c r="D13" s="19" t="s">
        <v>61</v>
      </c>
      <c r="E13" s="19">
        <v>20</v>
      </c>
      <c r="F13" s="20" t="s">
        <v>117</v>
      </c>
      <c r="G13" s="19">
        <v>24.5</v>
      </c>
    </row>
    <row r="14" spans="1:7" x14ac:dyDescent="0.3">
      <c r="A14" s="16">
        <v>6</v>
      </c>
      <c r="B14" s="17">
        <v>61610</v>
      </c>
      <c r="C14" s="17">
        <v>2.5</v>
      </c>
      <c r="D14" s="17" t="s">
        <v>61</v>
      </c>
      <c r="E14" s="17">
        <v>20</v>
      </c>
      <c r="F14" s="16" t="s">
        <v>118</v>
      </c>
      <c r="G14" s="17">
        <v>28.1</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CF494-E7B7-4A30-9397-0CC1C6C17B5E}">
  <dimension ref="A1:N14"/>
  <sheetViews>
    <sheetView topLeftCell="A4" workbookViewId="0">
      <selection activeCell="I2" sqref="I2:P7"/>
    </sheetView>
  </sheetViews>
  <sheetFormatPr defaultRowHeight="14.4" x14ac:dyDescent="0.3"/>
  <cols>
    <col min="2" max="2" width="12.6640625" bestFit="1" customWidth="1"/>
    <col min="3" max="3" width="11.33203125" bestFit="1" customWidth="1"/>
    <col min="4" max="4" width="13.6640625" bestFit="1" customWidth="1"/>
    <col min="5" max="5" width="9.88671875" bestFit="1" customWidth="1"/>
    <col min="6" max="6" width="26.88671875" bestFit="1" customWidth="1"/>
    <col min="7" max="7" width="9.44140625" bestFit="1" customWidth="1"/>
  </cols>
  <sheetData>
    <row r="1" spans="1:14" ht="29.4" thickBot="1" x14ac:dyDescent="0.35">
      <c r="A1" s="14" t="s">
        <v>3</v>
      </c>
      <c r="B1" s="15" t="s">
        <v>35</v>
      </c>
      <c r="C1" t="s">
        <v>36</v>
      </c>
      <c r="D1" s="15" t="s">
        <v>37</v>
      </c>
      <c r="E1" s="15" t="s">
        <v>38</v>
      </c>
      <c r="F1" s="15" t="s">
        <v>39</v>
      </c>
      <c r="G1" s="15" t="s">
        <v>40</v>
      </c>
    </row>
    <row r="2" spans="1:14" ht="15" thickTop="1" x14ac:dyDescent="0.3">
      <c r="A2" s="16">
        <v>1</v>
      </c>
      <c r="B2" s="17" t="s">
        <v>14</v>
      </c>
      <c r="C2" s="17"/>
      <c r="D2" s="17" t="s">
        <v>14</v>
      </c>
      <c r="E2" s="17"/>
      <c r="F2" s="16" t="s">
        <v>14</v>
      </c>
      <c r="G2" s="17">
        <v>196</v>
      </c>
      <c r="I2" s="45"/>
      <c r="J2" s="46"/>
      <c r="K2" s="46"/>
      <c r="L2" s="46"/>
      <c r="M2" s="40"/>
      <c r="N2" s="47"/>
    </row>
    <row r="3" spans="1:14" x14ac:dyDescent="0.3">
      <c r="A3" s="18">
        <v>2</v>
      </c>
      <c r="B3" s="19">
        <v>8181</v>
      </c>
      <c r="C3" s="19">
        <v>2</v>
      </c>
      <c r="D3" s="19" t="s">
        <v>61</v>
      </c>
      <c r="E3" s="19">
        <v>25</v>
      </c>
      <c r="F3" s="20" t="s">
        <v>110</v>
      </c>
      <c r="G3" s="19">
        <v>179</v>
      </c>
      <c r="I3" s="41"/>
      <c r="J3" s="42"/>
      <c r="K3" s="42"/>
      <c r="L3" s="42"/>
      <c r="M3" s="43"/>
      <c r="N3" s="44"/>
    </row>
    <row r="4" spans="1:14" x14ac:dyDescent="0.3">
      <c r="A4" s="16">
        <v>3</v>
      </c>
      <c r="B4" s="17">
        <v>8181</v>
      </c>
      <c r="C4" s="17">
        <v>2</v>
      </c>
      <c r="D4" s="17">
        <v>2490</v>
      </c>
      <c r="E4" s="17">
        <v>25</v>
      </c>
      <c r="F4" s="16" t="s">
        <v>111</v>
      </c>
      <c r="G4" s="17">
        <v>127</v>
      </c>
      <c r="I4" s="45"/>
      <c r="J4" s="46"/>
      <c r="K4" s="46"/>
      <c r="L4" s="46"/>
      <c r="M4" s="40"/>
      <c r="N4" s="47"/>
    </row>
    <row r="5" spans="1:14" x14ac:dyDescent="0.3">
      <c r="A5" s="18">
        <v>4</v>
      </c>
      <c r="B5" s="19">
        <v>8181</v>
      </c>
      <c r="C5" s="19">
        <v>2</v>
      </c>
      <c r="D5" s="19">
        <v>8190</v>
      </c>
      <c r="E5" s="19">
        <v>25</v>
      </c>
      <c r="F5" s="20" t="s">
        <v>112</v>
      </c>
      <c r="G5" s="19">
        <v>321</v>
      </c>
      <c r="I5" s="41"/>
      <c r="J5" s="42"/>
      <c r="K5" s="42"/>
      <c r="L5" s="42"/>
      <c r="M5" s="43"/>
      <c r="N5" s="44"/>
    </row>
    <row r="6" spans="1:14" x14ac:dyDescent="0.3">
      <c r="A6" s="16">
        <v>5</v>
      </c>
      <c r="B6" s="41">
        <v>8181</v>
      </c>
      <c r="C6" s="42">
        <v>2</v>
      </c>
      <c r="D6" s="42">
        <v>1580</v>
      </c>
      <c r="E6" s="42">
        <v>25</v>
      </c>
      <c r="F6" s="43" t="s">
        <v>113</v>
      </c>
      <c r="G6" s="44">
        <v>194</v>
      </c>
      <c r="I6" s="45"/>
      <c r="J6" s="46"/>
      <c r="K6" s="46"/>
      <c r="L6" s="46"/>
      <c r="M6" s="40"/>
      <c r="N6" s="47"/>
    </row>
    <row r="7" spans="1:14" x14ac:dyDescent="0.3">
      <c r="A7" s="21">
        <v>6</v>
      </c>
      <c r="B7" s="45">
        <v>8181</v>
      </c>
      <c r="C7" s="46">
        <v>2</v>
      </c>
      <c r="D7" s="46">
        <v>8105</v>
      </c>
      <c r="E7" s="46">
        <v>25</v>
      </c>
      <c r="F7" s="40" t="s">
        <v>114</v>
      </c>
      <c r="G7" s="47">
        <v>261</v>
      </c>
      <c r="I7" s="50"/>
      <c r="J7" s="51"/>
      <c r="K7" s="51"/>
      <c r="L7" s="51"/>
      <c r="M7" s="43"/>
      <c r="N7" s="52"/>
    </row>
    <row r="8" spans="1:14" x14ac:dyDescent="0.3">
      <c r="A8" s="16"/>
      <c r="B8" s="17"/>
      <c r="C8" s="17"/>
      <c r="D8" s="17"/>
      <c r="E8" s="17"/>
      <c r="F8" s="16"/>
      <c r="G8" s="17"/>
    </row>
    <row r="9" spans="1:14" x14ac:dyDescent="0.3">
      <c r="A9" s="18">
        <v>5</v>
      </c>
      <c r="B9" s="19" t="s">
        <v>14</v>
      </c>
      <c r="C9" s="19"/>
      <c r="D9" s="19" t="s">
        <v>14</v>
      </c>
      <c r="E9" s="19"/>
      <c r="F9" s="20" t="s">
        <v>79</v>
      </c>
      <c r="G9" s="19">
        <v>228</v>
      </c>
    </row>
    <row r="10" spans="1:14" x14ac:dyDescent="0.3">
      <c r="A10" s="16">
        <v>6</v>
      </c>
      <c r="B10" s="17">
        <v>7767</v>
      </c>
      <c r="C10" s="17">
        <v>0.5</v>
      </c>
      <c r="D10" s="17" t="s">
        <v>61</v>
      </c>
      <c r="E10" s="17">
        <v>20</v>
      </c>
      <c r="F10" s="16" t="s">
        <v>80</v>
      </c>
      <c r="G10" s="17">
        <v>115</v>
      </c>
    </row>
    <row r="11" spans="1:14" x14ac:dyDescent="0.3">
      <c r="A11" s="18">
        <v>5</v>
      </c>
      <c r="B11" s="19">
        <v>7767</v>
      </c>
      <c r="C11" s="19">
        <v>0.5</v>
      </c>
      <c r="D11" s="19">
        <v>2490</v>
      </c>
      <c r="E11" s="19">
        <v>20</v>
      </c>
      <c r="F11" s="20" t="s">
        <v>81</v>
      </c>
      <c r="G11" s="19">
        <v>106</v>
      </c>
    </row>
    <row r="12" spans="1:14" x14ac:dyDescent="0.3">
      <c r="A12" s="16">
        <v>6</v>
      </c>
      <c r="B12" s="17">
        <v>7767</v>
      </c>
      <c r="C12" s="17">
        <v>0.5</v>
      </c>
      <c r="D12" s="17">
        <v>8190</v>
      </c>
      <c r="E12" s="17">
        <v>20</v>
      </c>
      <c r="F12" s="16" t="s">
        <v>82</v>
      </c>
      <c r="G12" s="17">
        <v>137</v>
      </c>
    </row>
    <row r="13" spans="1:14" x14ac:dyDescent="0.3">
      <c r="A13" s="21">
        <v>5</v>
      </c>
      <c r="B13" s="19">
        <v>7767</v>
      </c>
      <c r="C13" s="19">
        <v>0.5</v>
      </c>
      <c r="D13" s="19">
        <v>1580</v>
      </c>
      <c r="E13" s="19">
        <v>20</v>
      </c>
      <c r="F13" s="20" t="s">
        <v>83</v>
      </c>
      <c r="G13" s="19">
        <v>146</v>
      </c>
    </row>
    <row r="14" spans="1:14" x14ac:dyDescent="0.3">
      <c r="A14" s="16">
        <v>6</v>
      </c>
      <c r="B14" s="17">
        <v>7767</v>
      </c>
      <c r="C14" s="17">
        <v>0.5</v>
      </c>
      <c r="D14" s="17">
        <v>8105</v>
      </c>
      <c r="E14" s="17">
        <v>20</v>
      </c>
      <c r="F14" s="16" t="s">
        <v>84</v>
      </c>
      <c r="G14" s="17">
        <v>126</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A80E1-482C-4DD6-845A-A8A1AB8C2DAC}">
  <dimension ref="A1:G14"/>
  <sheetViews>
    <sheetView topLeftCell="A7" workbookViewId="0">
      <selection activeCell="N1" sqref="N1:T1048576"/>
    </sheetView>
  </sheetViews>
  <sheetFormatPr defaultRowHeight="14.4" x14ac:dyDescent="0.3"/>
  <cols>
    <col min="2" max="2" width="12.6640625" bestFit="1" customWidth="1"/>
    <col min="3" max="3" width="11.33203125" bestFit="1" customWidth="1"/>
    <col min="4" max="4" width="13.6640625" bestFit="1" customWidth="1"/>
    <col min="5" max="5" width="9.88671875" bestFit="1" customWidth="1"/>
    <col min="6" max="6" width="26.88671875" bestFit="1" customWidth="1"/>
    <col min="7" max="7" width="9.44140625" bestFit="1" customWidth="1"/>
  </cols>
  <sheetData>
    <row r="1" spans="1:7" ht="29.4" thickBot="1" x14ac:dyDescent="0.35">
      <c r="A1" s="14" t="s">
        <v>3</v>
      </c>
      <c r="B1" s="15" t="s">
        <v>35</v>
      </c>
      <c r="C1" t="s">
        <v>36</v>
      </c>
      <c r="D1" s="15" t="s">
        <v>37</v>
      </c>
      <c r="E1" s="15" t="s">
        <v>38</v>
      </c>
      <c r="F1" s="15" t="s">
        <v>39</v>
      </c>
      <c r="G1" s="15" t="s">
        <v>40</v>
      </c>
    </row>
    <row r="2" spans="1:7" ht="15" thickTop="1" x14ac:dyDescent="0.3">
      <c r="A2" s="16">
        <v>1</v>
      </c>
      <c r="B2" s="17" t="s">
        <v>14</v>
      </c>
      <c r="C2" s="17"/>
      <c r="D2" s="17" t="s">
        <v>14</v>
      </c>
      <c r="E2" s="17"/>
      <c r="F2" s="16" t="s">
        <v>14</v>
      </c>
      <c r="G2" s="17">
        <v>221</v>
      </c>
    </row>
    <row r="3" spans="1:7" x14ac:dyDescent="0.3">
      <c r="A3" s="18">
        <v>2</v>
      </c>
      <c r="B3" s="19">
        <v>8181</v>
      </c>
      <c r="C3" s="19">
        <v>2</v>
      </c>
      <c r="D3" s="19" t="s">
        <v>61</v>
      </c>
      <c r="E3" s="19">
        <v>10</v>
      </c>
      <c r="F3" s="20" t="s">
        <v>102</v>
      </c>
      <c r="G3" s="19">
        <v>174</v>
      </c>
    </row>
    <row r="4" spans="1:7" x14ac:dyDescent="0.3">
      <c r="A4" s="16">
        <v>3</v>
      </c>
      <c r="B4" s="17">
        <v>8181</v>
      </c>
      <c r="C4" s="17">
        <v>2</v>
      </c>
      <c r="D4" s="17" t="s">
        <v>61</v>
      </c>
      <c r="E4" s="17">
        <v>20</v>
      </c>
      <c r="F4" s="16" t="s">
        <v>95</v>
      </c>
      <c r="G4" s="17">
        <v>147</v>
      </c>
    </row>
    <row r="5" spans="1:7" x14ac:dyDescent="0.3">
      <c r="A5" s="18">
        <v>4</v>
      </c>
      <c r="B5" s="19">
        <v>8181</v>
      </c>
      <c r="C5" s="19">
        <v>2</v>
      </c>
      <c r="D5" s="19" t="s">
        <v>61</v>
      </c>
      <c r="E5" s="19">
        <v>30</v>
      </c>
      <c r="F5" s="20" t="s">
        <v>107</v>
      </c>
      <c r="G5" s="19">
        <v>148</v>
      </c>
    </row>
    <row r="6" spans="1:7" x14ac:dyDescent="0.3">
      <c r="A6" s="16">
        <v>5</v>
      </c>
      <c r="B6" s="41">
        <v>8181</v>
      </c>
      <c r="C6" s="42">
        <v>2</v>
      </c>
      <c r="D6" s="42" t="s">
        <v>61</v>
      </c>
      <c r="E6" s="42">
        <v>40</v>
      </c>
      <c r="F6" s="43" t="s">
        <v>108</v>
      </c>
      <c r="G6" s="44">
        <v>126</v>
      </c>
    </row>
    <row r="7" spans="1:7" x14ac:dyDescent="0.3">
      <c r="A7" s="21">
        <v>6</v>
      </c>
      <c r="B7" s="45">
        <v>8181</v>
      </c>
      <c r="C7" s="46">
        <v>2</v>
      </c>
      <c r="D7" s="46" t="s">
        <v>61</v>
      </c>
      <c r="E7" s="46">
        <v>50</v>
      </c>
      <c r="F7" s="40" t="s">
        <v>109</v>
      </c>
      <c r="G7" s="47">
        <v>45</v>
      </c>
    </row>
    <row r="8" spans="1:7" x14ac:dyDescent="0.3">
      <c r="A8" s="16"/>
      <c r="B8" s="17"/>
      <c r="C8" s="17"/>
      <c r="D8" s="17"/>
      <c r="E8" s="17"/>
      <c r="F8" s="16"/>
      <c r="G8" s="17"/>
    </row>
    <row r="9" spans="1:7" x14ac:dyDescent="0.3">
      <c r="A9" s="18">
        <v>1</v>
      </c>
      <c r="B9" s="19" t="s">
        <v>14</v>
      </c>
      <c r="C9" s="19"/>
      <c r="D9" s="19" t="s">
        <v>14</v>
      </c>
      <c r="E9" s="19"/>
      <c r="F9" s="20" t="s">
        <v>14</v>
      </c>
      <c r="G9" s="19">
        <v>304</v>
      </c>
    </row>
    <row r="10" spans="1:7" x14ac:dyDescent="0.3">
      <c r="A10" s="16">
        <v>2</v>
      </c>
      <c r="B10" s="17">
        <v>8181</v>
      </c>
      <c r="C10" s="17">
        <v>0.5</v>
      </c>
      <c r="D10" s="17" t="s">
        <v>61</v>
      </c>
      <c r="E10" s="17">
        <v>20</v>
      </c>
      <c r="F10" s="16" t="s">
        <v>87</v>
      </c>
      <c r="G10" s="17">
        <v>185</v>
      </c>
    </row>
    <row r="11" spans="1:7" x14ac:dyDescent="0.3">
      <c r="A11" s="18">
        <v>3</v>
      </c>
      <c r="B11" s="19">
        <v>8181</v>
      </c>
      <c r="C11" s="19">
        <v>0.5</v>
      </c>
      <c r="D11" s="19" t="s">
        <v>61</v>
      </c>
      <c r="E11" s="19">
        <v>30</v>
      </c>
      <c r="F11" s="20" t="s">
        <v>90</v>
      </c>
      <c r="G11" s="19">
        <v>162</v>
      </c>
    </row>
    <row r="12" spans="1:7" x14ac:dyDescent="0.3">
      <c r="A12" s="16">
        <v>4</v>
      </c>
      <c r="B12" s="17">
        <v>8181</v>
      </c>
      <c r="C12" s="17">
        <v>0.5</v>
      </c>
      <c r="D12" s="17" t="s">
        <v>61</v>
      </c>
      <c r="E12" s="17">
        <v>40</v>
      </c>
      <c r="F12" s="16" t="s">
        <v>91</v>
      </c>
      <c r="G12" s="17">
        <v>120</v>
      </c>
    </row>
    <row r="13" spans="1:7" x14ac:dyDescent="0.3">
      <c r="A13" s="21">
        <v>5</v>
      </c>
      <c r="B13" s="19">
        <v>8181</v>
      </c>
      <c r="C13" s="19">
        <v>0.5</v>
      </c>
      <c r="D13" s="19" t="s">
        <v>61</v>
      </c>
      <c r="E13" s="19">
        <v>50</v>
      </c>
      <c r="F13" s="20" t="s">
        <v>92</v>
      </c>
      <c r="G13" s="19">
        <v>108</v>
      </c>
    </row>
    <row r="14" spans="1:7" x14ac:dyDescent="0.3">
      <c r="A14" s="16">
        <v>6</v>
      </c>
      <c r="B14" s="17">
        <v>8181</v>
      </c>
      <c r="C14" s="17">
        <v>1</v>
      </c>
      <c r="D14" s="17" t="s">
        <v>61</v>
      </c>
      <c r="E14" s="17">
        <v>20</v>
      </c>
      <c r="F14" s="16" t="s">
        <v>93</v>
      </c>
      <c r="G14" s="17">
        <v>125</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AD5EE-72F2-4992-B612-EAEF4C13211E}">
  <dimension ref="A1:G14"/>
  <sheetViews>
    <sheetView topLeftCell="A13" workbookViewId="0">
      <selection activeCell="L12" sqref="L11:L12"/>
    </sheetView>
  </sheetViews>
  <sheetFormatPr defaultRowHeight="14.4" x14ac:dyDescent="0.3"/>
  <cols>
    <col min="2" max="2" width="12.6640625" bestFit="1" customWidth="1"/>
    <col min="3" max="3" width="11.33203125" bestFit="1" customWidth="1"/>
    <col min="4" max="4" width="13.6640625" bestFit="1" customWidth="1"/>
    <col min="5" max="5" width="9.88671875" bestFit="1" customWidth="1"/>
    <col min="6" max="6" width="26.88671875" bestFit="1" customWidth="1"/>
    <col min="7" max="7" width="9.44140625" bestFit="1" customWidth="1"/>
  </cols>
  <sheetData>
    <row r="1" spans="1:7" ht="29.4" thickBot="1" x14ac:dyDescent="0.35">
      <c r="A1" s="14" t="s">
        <v>3</v>
      </c>
      <c r="B1" s="15" t="s">
        <v>35</v>
      </c>
      <c r="C1" t="s">
        <v>36</v>
      </c>
      <c r="D1" s="15" t="s">
        <v>37</v>
      </c>
      <c r="E1" s="15" t="s">
        <v>38</v>
      </c>
      <c r="F1" s="15" t="s">
        <v>39</v>
      </c>
      <c r="G1" s="15" t="s">
        <v>40</v>
      </c>
    </row>
    <row r="2" spans="1:7" ht="15" thickTop="1" x14ac:dyDescent="0.3">
      <c r="A2" s="16">
        <v>1</v>
      </c>
      <c r="B2" s="17" t="s">
        <v>14</v>
      </c>
      <c r="C2" s="17"/>
      <c r="D2" s="17" t="s">
        <v>14</v>
      </c>
      <c r="E2" s="17"/>
      <c r="F2" s="16" t="s">
        <v>79</v>
      </c>
      <c r="G2" s="17">
        <v>213</v>
      </c>
    </row>
    <row r="3" spans="1:7" x14ac:dyDescent="0.3">
      <c r="A3" s="18">
        <v>2</v>
      </c>
      <c r="B3" s="19">
        <v>8181</v>
      </c>
      <c r="C3" s="19">
        <v>0.5</v>
      </c>
      <c r="D3" s="19" t="s">
        <v>61</v>
      </c>
      <c r="E3" s="19">
        <v>5</v>
      </c>
      <c r="F3" s="20" t="s">
        <v>97</v>
      </c>
      <c r="G3" s="19">
        <v>181</v>
      </c>
    </row>
    <row r="4" spans="1:7" x14ac:dyDescent="0.3">
      <c r="A4" s="16">
        <v>3</v>
      </c>
      <c r="B4" s="17">
        <v>8181</v>
      </c>
      <c r="C4" s="17">
        <v>0.5</v>
      </c>
      <c r="D4" s="17" t="s">
        <v>61</v>
      </c>
      <c r="E4" s="17">
        <v>10</v>
      </c>
      <c r="F4" s="16" t="s">
        <v>98</v>
      </c>
      <c r="G4" s="17">
        <v>151</v>
      </c>
    </row>
    <row r="5" spans="1:7" x14ac:dyDescent="0.3">
      <c r="A5" s="18">
        <v>4</v>
      </c>
      <c r="B5" s="19">
        <v>8181</v>
      </c>
      <c r="C5" s="19">
        <v>0.5</v>
      </c>
      <c r="D5" s="19" t="s">
        <v>61</v>
      </c>
      <c r="E5" s="19">
        <v>15</v>
      </c>
      <c r="F5" s="20" t="s">
        <v>99</v>
      </c>
      <c r="G5" s="19">
        <v>166</v>
      </c>
    </row>
    <row r="6" spans="1:7" x14ac:dyDescent="0.3">
      <c r="A6" s="16">
        <v>5</v>
      </c>
      <c r="B6" s="41">
        <v>8181</v>
      </c>
      <c r="C6" s="42">
        <v>2.5</v>
      </c>
      <c r="D6" s="42" t="s">
        <v>61</v>
      </c>
      <c r="E6" s="42">
        <v>10</v>
      </c>
      <c r="F6" s="43" t="s">
        <v>100</v>
      </c>
      <c r="G6" s="44">
        <v>159</v>
      </c>
    </row>
    <row r="7" spans="1:7" x14ac:dyDescent="0.3">
      <c r="A7" s="21">
        <v>6</v>
      </c>
      <c r="B7" s="45">
        <v>8181</v>
      </c>
      <c r="C7" s="46">
        <v>5</v>
      </c>
      <c r="D7" s="46" t="s">
        <v>61</v>
      </c>
      <c r="E7" s="46">
        <v>10</v>
      </c>
      <c r="F7" s="40" t="s">
        <v>101</v>
      </c>
      <c r="G7" s="47">
        <v>24.3</v>
      </c>
    </row>
    <row r="8" spans="1:7" x14ac:dyDescent="0.3">
      <c r="A8" s="16"/>
      <c r="B8" s="17"/>
      <c r="C8" s="17"/>
      <c r="D8" s="17"/>
      <c r="E8" s="17"/>
      <c r="F8" s="16"/>
      <c r="G8" s="17"/>
    </row>
    <row r="9" spans="1:7" x14ac:dyDescent="0.3">
      <c r="A9" s="18">
        <v>5</v>
      </c>
      <c r="B9" s="19" t="s">
        <v>14</v>
      </c>
      <c r="C9" s="19"/>
      <c r="D9" s="19" t="s">
        <v>14</v>
      </c>
      <c r="E9" s="19"/>
      <c r="F9" s="20" t="s">
        <v>79</v>
      </c>
      <c r="G9" s="19">
        <v>210</v>
      </c>
    </row>
    <row r="10" spans="1:7" x14ac:dyDescent="0.3">
      <c r="A10" s="16">
        <v>6</v>
      </c>
      <c r="B10" s="17">
        <v>8181</v>
      </c>
      <c r="C10" s="17">
        <v>2</v>
      </c>
      <c r="D10" s="17" t="s">
        <v>61</v>
      </c>
      <c r="E10" s="17">
        <v>10</v>
      </c>
      <c r="F10" s="16" t="s">
        <v>102</v>
      </c>
      <c r="G10" s="17">
        <v>194</v>
      </c>
    </row>
    <row r="11" spans="1:7" x14ac:dyDescent="0.3">
      <c r="A11" s="18">
        <v>5</v>
      </c>
      <c r="B11" s="19">
        <v>8181</v>
      </c>
      <c r="C11" s="19">
        <v>4</v>
      </c>
      <c r="D11" s="19" t="s">
        <v>61</v>
      </c>
      <c r="E11" s="19">
        <v>10</v>
      </c>
      <c r="F11" s="20" t="s">
        <v>103</v>
      </c>
      <c r="G11" s="19">
        <v>159</v>
      </c>
    </row>
    <row r="12" spans="1:7" x14ac:dyDescent="0.3">
      <c r="A12" s="16">
        <v>6</v>
      </c>
      <c r="B12" s="17">
        <v>8181</v>
      </c>
      <c r="C12" s="17">
        <v>6</v>
      </c>
      <c r="D12" s="17" t="s">
        <v>61</v>
      </c>
      <c r="E12" s="17">
        <v>10</v>
      </c>
      <c r="F12" s="16" t="s">
        <v>104</v>
      </c>
      <c r="G12" s="17">
        <v>44.4</v>
      </c>
    </row>
    <row r="13" spans="1:7" x14ac:dyDescent="0.3">
      <c r="A13" s="21">
        <v>5</v>
      </c>
      <c r="B13" s="19">
        <v>8181</v>
      </c>
      <c r="C13" s="19">
        <v>8</v>
      </c>
      <c r="D13" s="19" t="s">
        <v>61</v>
      </c>
      <c r="E13" s="19">
        <v>10</v>
      </c>
      <c r="F13" s="20" t="s">
        <v>105</v>
      </c>
      <c r="G13" s="19">
        <v>36.5</v>
      </c>
    </row>
    <row r="14" spans="1:7" x14ac:dyDescent="0.3">
      <c r="A14" s="16">
        <v>6</v>
      </c>
      <c r="B14" s="17">
        <v>8181</v>
      </c>
      <c r="C14" s="17">
        <v>4</v>
      </c>
      <c r="D14" s="17" t="s">
        <v>61</v>
      </c>
      <c r="E14" s="17">
        <v>0</v>
      </c>
      <c r="F14" s="16" t="s">
        <v>106</v>
      </c>
      <c r="G14" s="17">
        <v>94.6</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Blend Ratio</vt:lpstr>
      <vt:lpstr>Procedure</vt:lpstr>
      <vt:lpstr>March 2022</vt:lpstr>
      <vt:lpstr>March 2022 - field version</vt:lpstr>
      <vt:lpstr>March - PHASE E - 8 &amp; 11</vt:lpstr>
      <vt:lpstr>March - PHASE E - 5&amp;10</vt:lpstr>
      <vt:lpstr>March - PHASE E - 1&amp;9</vt:lpstr>
      <vt:lpstr>March - PHASE E - 3&amp;8</vt:lpstr>
      <vt:lpstr>March - PHASE E - 6&amp;7</vt:lpstr>
      <vt:lpstr>March - PHASE E - 4&amp;5</vt:lpstr>
      <vt:lpstr>March - PHASE E - 3&amp;4</vt:lpstr>
      <vt:lpstr>March - PHASE E 1&amp;2</vt:lpstr>
      <vt:lpstr>Settling Data Input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Ralph, Corbin</dc:creator>
  <cp:lastModifiedBy>Ralph, Corbin</cp:lastModifiedBy>
  <dcterms:created xsi:type="dcterms:W3CDTF">2021-08-11T20:15:40Z</dcterms:created>
  <dcterms:modified xsi:type="dcterms:W3CDTF">2022-07-25T19:57:15Z</dcterms:modified>
</cp:coreProperties>
</file>