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trlProps/ctrlProp1.xml" ContentType="application/vnd.ms-excel.controlproperties+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trlProps/ctrlProp2.xml" ContentType="application/vnd.ms-excel.controlproperties+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ctrlProps/ctrlProp3.xml" ContentType="application/vnd.ms-excel.controlproperties+xml"/>
  <Override PartName="/xl/tables/table4.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ml.chartshapes+xml"/>
  <Override PartName="/xl/drawings/drawing10.xml" ContentType="application/vnd.openxmlformats-officedocument.drawing+xml"/>
  <Override PartName="/xl/tables/table5.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1.xml" ContentType="application/vnd.openxmlformats-officedocument.drawing+xml"/>
  <Override PartName="/xl/ctrlProps/ctrlProp4.xml" ContentType="application/vnd.ms-excel.controlproperties+xml"/>
  <Override PartName="/xl/tables/table6.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2.xml" ContentType="application/vnd.openxmlformats-officedocument.drawingml.chartshapes+xml"/>
  <Override PartName="/xl/drawings/drawing13.xml" ContentType="application/vnd.openxmlformats-officedocument.drawing+xml"/>
  <Override PartName="/xl/ctrlProps/ctrlProp5.xml" ContentType="application/vnd.ms-excel.controlproperties+xml"/>
  <Override PartName="/xl/tables/table7.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4.xml" ContentType="application/vnd.openxmlformats-officedocument.drawingml.chartshapes+xml"/>
  <Override PartName="/xl/drawings/drawing15.xml" ContentType="application/vnd.openxmlformats-officedocument.drawing+xml"/>
  <Override PartName="/xl/ctrlProps/ctrlProp6.xml" ContentType="application/vnd.ms-excel.controlproperties+xml"/>
  <Override PartName="/xl/tables/table8.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tables/table9.xml" ContentType="application/vnd.openxmlformats-officedocument.spreadsheetml.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https://championx-my.sharepoint.com/personal/corbin_ralph_championx_com/Documents/Desktop/Plant Folders/Cenovus/Christina Lake - Cenovus/Jar Testing/"/>
    </mc:Choice>
  </mc:AlternateContent>
  <xr:revisionPtr revIDLastSave="101" documentId="13_ncr:1_{4DE0F5B1-DB72-460F-B92E-737A956659FE}" xr6:coauthVersionLast="47" xr6:coauthVersionMax="47" xr10:uidLastSave="{5689F8FB-7279-4869-AF56-52333E791581}"/>
  <bookViews>
    <workbookView xWindow="19090" yWindow="-110" windowWidth="19420" windowHeight="10420" activeTab="9" xr2:uid="{39F68093-F20E-436A-B4D5-63B40997D3CC}"/>
  </bookViews>
  <sheets>
    <sheet name="Blend Ratio" sheetId="2" r:id="rId1"/>
    <sheet name="Procedure" sheetId="4" r:id="rId2"/>
    <sheet name="Settling Data Input" sheetId="5" r:id="rId3"/>
    <sheet name="Results - Summer 2021" sheetId="7" r:id="rId4"/>
    <sheet name="Trial test - Sept 2021" sheetId="18" r:id="rId5"/>
    <sheet name="Floc Baseline Plot" sheetId="9" r:id="rId6"/>
    <sheet name="Floc screen - Aug 2021" sheetId="11" r:id="rId7"/>
    <sheet name="Floc screen - Oct 2020" sheetId="12" r:id="rId8"/>
    <sheet name="7767 dosage profile -Aug 2020" sheetId="15" r:id="rId9"/>
    <sheet name="8181 screen" sheetId="17" r:id="rId10"/>
    <sheet name="Coag screen " sheetId="10" r:id="rId11"/>
    <sheet name="Coag dosage profile - Aug 2021" sheetId="13" r:id="rId12"/>
    <sheet name="Coag dosage profile - Oct 2020" sheetId="14" r:id="rId13"/>
    <sheet name="2495 w &amp; wo floc" sheetId="16" r:id="rId14"/>
  </sheets>
  <externalReferences>
    <externalReference r:id="rId15"/>
  </externalReferences>
  <definedNames>
    <definedName name="exp" localSheetId="8" hidden="1">#REF!</definedName>
    <definedName name="exp" localSheetId="11" hidden="1">#REF!</definedName>
    <definedName name="exp" localSheetId="12" hidden="1">#REF!</definedName>
    <definedName name="exp" localSheetId="10" hidden="1">#REF!</definedName>
    <definedName name="exp" localSheetId="6" hidden="1">#REF!</definedName>
    <definedName name="exp" localSheetId="7" hidden="1">#REF!</definedName>
    <definedName name="exp" hidden="1">#REF!</definedName>
    <definedName name="NOV" hidden="1">#REF!</definedName>
    <definedName name="ONE" hidden="1">#REF!</definedName>
    <definedName name="two" hidden="1">#REF!</definedName>
    <definedName name="UNI_AA_VERSION" hidden="1">"202.1.0"</definedName>
    <definedName name="UNI_FILT_END" hidden="1">8</definedName>
    <definedName name="UNI_FILT_OFFSPEC" hidden="1">2</definedName>
    <definedName name="UNI_FILT_ONSPEC" hidden="1">1</definedName>
    <definedName name="UNI_FILT_START" hidden="1">4</definedName>
    <definedName name="UNI_NOTHING" hidden="1">0</definedName>
    <definedName name="UNI_PRES_CLOSEST" hidden="1">512</definedName>
    <definedName name="UNI_PRES_FILTER" hidden="1">1</definedName>
    <definedName name="UNI_PRES_HEADINGS" hidden="1">16</definedName>
    <definedName name="UNI_PRES_INVERT" hidden="1">2</definedName>
    <definedName name="UNI_PRES_MATRIX" hidden="1">4</definedName>
    <definedName name="UNI_PRES_MERGED" hidden="1">8</definedName>
    <definedName name="UNI_PRES_MRECORD" hidden="1">64</definedName>
    <definedName name="UNI_PRES_OUTLIERS" hidden="1">32</definedName>
    <definedName name="UNI_PRES_POST" hidden="1">256</definedName>
    <definedName name="UNI_PRES_PRIOR" hidden="1">2048</definedName>
    <definedName name="UNI_PRES_RECENT" hidden="1">1024</definedName>
    <definedName name="UNI_PRES_STATIC" hidden="1">128</definedName>
    <definedName name="UNI_PRES_TRANSPOSE" hidden="1">4096</definedName>
    <definedName name="UNI_RET_ATTRIB" hidden="1">64</definedName>
    <definedName name="UNI_RET_CONF" hidden="1">32</definedName>
    <definedName name="UNI_RET_DESC" hidden="1">4</definedName>
    <definedName name="UNI_RET_END" hidden="1">16384</definedName>
    <definedName name="UNI_RET_EQUIP" hidden="1">32768</definedName>
    <definedName name="UNI_RET_EVENT" hidden="1">4096</definedName>
    <definedName name="UNI_RET_OFFSPEC" hidden="1">512</definedName>
    <definedName name="UNI_RET_ONSPEC" hidden="1">256</definedName>
    <definedName name="UNI_RET_PROP" hidden="1">131072</definedName>
    <definedName name="UNI_RET_PROPDESC" hidden="1">262144</definedName>
    <definedName name="UNI_RET_SMPLPNT" hidden="1">65536</definedName>
    <definedName name="UNI_RET_SPECMAX" hidden="1">2048</definedName>
    <definedName name="UNI_RET_SPECMIN" hidden="1">1024</definedName>
    <definedName name="UNI_RET_START" hidden="1">8192</definedName>
    <definedName name="UNI_RET_TAG" hidden="1">1</definedName>
    <definedName name="UNI_RET_TESTTIME" hidden="1">128</definedName>
    <definedName name="UNI_RET_TIME" hidden="1">8</definedName>
    <definedName name="UNI_RET_UNIT" hidden="1">2</definedName>
    <definedName name="UNI_RET_VALUE" hidden="1">16</definedName>
    <definedName name="UNIFORMANCES1R13C23" localSheetId="8" hidden="1">#REF!</definedName>
    <definedName name="UNIFORMANCES1R13C23" localSheetId="11" hidden="1">#REF!</definedName>
    <definedName name="UNIFORMANCES1R13C23" localSheetId="12" hidden="1">#REF!</definedName>
    <definedName name="UNIFORMANCES1R13C23" localSheetId="10" hidden="1">#REF!</definedName>
    <definedName name="UNIFORMANCES1R13C23" localSheetId="6" hidden="1">#REF!</definedName>
    <definedName name="UNIFORMANCES1R13C23" localSheetId="7" hidden="1">#REF!</definedName>
    <definedName name="UNIFORMANCES1R13C23" hidden="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44" i="18" l="1"/>
  <c r="K43" i="18"/>
  <c r="K42" i="18"/>
  <c r="K41" i="18"/>
  <c r="K40" i="18"/>
  <c r="K39" i="18"/>
  <c r="I40" i="18"/>
  <c r="I41" i="18"/>
  <c r="I42" i="18"/>
  <c r="I43" i="18"/>
  <c r="I44" i="18"/>
  <c r="I39" i="18"/>
  <c r="I34" i="18"/>
  <c r="I35" i="18"/>
  <c r="I36" i="18"/>
  <c r="I37" i="18"/>
  <c r="I38" i="18"/>
  <c r="I33" i="18"/>
  <c r="I28" i="18"/>
  <c r="I29" i="18"/>
  <c r="I30" i="18"/>
  <c r="I31" i="18"/>
  <c r="I32" i="18"/>
  <c r="I27" i="18"/>
  <c r="K38" i="18"/>
  <c r="K37" i="18"/>
  <c r="K36" i="18"/>
  <c r="K35" i="18"/>
  <c r="K34" i="18"/>
  <c r="K33" i="18"/>
  <c r="K32" i="18"/>
  <c r="K31" i="18"/>
  <c r="K30" i="18"/>
  <c r="K29" i="18"/>
  <c r="K28" i="18"/>
  <c r="K27" i="18"/>
  <c r="K26" i="18"/>
  <c r="K25" i="18"/>
  <c r="K24" i="18"/>
  <c r="K23" i="18"/>
  <c r="K22" i="18"/>
  <c r="K21" i="18"/>
  <c r="I26" i="18"/>
  <c r="I25" i="18"/>
  <c r="I24" i="18"/>
  <c r="I23" i="18"/>
  <c r="I22" i="18"/>
  <c r="I21" i="18"/>
  <c r="K20" i="18"/>
  <c r="I20" i="18"/>
  <c r="K19" i="18"/>
  <c r="I19" i="18"/>
  <c r="K18" i="18"/>
  <c r="I18" i="18"/>
  <c r="K17" i="18"/>
  <c r="I17" i="18"/>
  <c r="K16" i="18"/>
  <c r="I16" i="18"/>
  <c r="M15" i="18"/>
  <c r="L15" i="18"/>
  <c r="N15" i="18" s="1"/>
  <c r="K15" i="18"/>
  <c r="I15" i="18"/>
  <c r="K14" i="18"/>
  <c r="I14" i="18"/>
  <c r="K13" i="18"/>
  <c r="I13" i="18"/>
  <c r="K12" i="18"/>
  <c r="I12" i="18"/>
  <c r="K11" i="18"/>
  <c r="I11" i="18"/>
  <c r="K10" i="18"/>
  <c r="I10" i="18"/>
  <c r="M9" i="18"/>
  <c r="L9" i="18"/>
  <c r="N9" i="18" s="1"/>
  <c r="K9" i="18"/>
  <c r="I9" i="18"/>
  <c r="K8" i="18"/>
  <c r="I8" i="18"/>
  <c r="K7" i="18"/>
  <c r="I7" i="18"/>
  <c r="K6" i="18"/>
  <c r="I6" i="18"/>
  <c r="K5" i="18"/>
  <c r="I5" i="18"/>
  <c r="K4" i="18"/>
  <c r="I4" i="18"/>
  <c r="N3" i="18"/>
  <c r="M3" i="18"/>
  <c r="L3" i="18"/>
  <c r="K3" i="18"/>
  <c r="I3" i="18"/>
  <c r="I122" i="18"/>
  <c r="I121" i="18"/>
  <c r="I120" i="18"/>
  <c r="I119" i="18"/>
  <c r="I118" i="18"/>
  <c r="I117" i="18"/>
  <c r="K116" i="18"/>
  <c r="I116" i="18"/>
  <c r="K115" i="18"/>
  <c r="I115" i="18"/>
  <c r="K114" i="18"/>
  <c r="I114" i="18"/>
  <c r="K113" i="18"/>
  <c r="I113" i="18"/>
  <c r="K112" i="18"/>
  <c r="I112" i="18"/>
  <c r="N111" i="18"/>
  <c r="M111" i="18"/>
  <c r="L111" i="18"/>
  <c r="K111" i="18"/>
  <c r="I111" i="18"/>
  <c r="K110" i="18"/>
  <c r="I110" i="18"/>
  <c r="K109" i="18"/>
  <c r="I109" i="18"/>
  <c r="K108" i="18"/>
  <c r="I108" i="18"/>
  <c r="K107" i="18"/>
  <c r="I107" i="18"/>
  <c r="K106" i="18"/>
  <c r="I106" i="18"/>
  <c r="M105" i="18"/>
  <c r="N105" i="18" s="1"/>
  <c r="L105" i="18"/>
  <c r="K105" i="18"/>
  <c r="I105" i="18"/>
  <c r="K104" i="18"/>
  <c r="I104" i="18"/>
  <c r="K103" i="18"/>
  <c r="I103" i="18"/>
  <c r="K102" i="18"/>
  <c r="I102" i="18"/>
  <c r="K101" i="18"/>
  <c r="I101" i="18"/>
  <c r="K100" i="18"/>
  <c r="I100" i="18"/>
  <c r="M99" i="18"/>
  <c r="L99" i="18"/>
  <c r="N99" i="18" s="1"/>
  <c r="K99" i="18"/>
  <c r="I99" i="18"/>
  <c r="K98" i="18"/>
  <c r="I98" i="18"/>
  <c r="K97" i="18"/>
  <c r="I97" i="18"/>
  <c r="K96" i="18"/>
  <c r="I96" i="18"/>
  <c r="K95" i="18"/>
  <c r="I95" i="18"/>
  <c r="K94" i="18"/>
  <c r="I94" i="18"/>
  <c r="M93" i="18"/>
  <c r="L93" i="18"/>
  <c r="N93" i="18" s="1"/>
  <c r="K93" i="18"/>
  <c r="I93" i="18"/>
  <c r="B4" i="15"/>
  <c r="B4" i="14" l="1"/>
  <c r="K92" i="7"/>
  <c r="I92" i="7"/>
  <c r="K91" i="7"/>
  <c r="I91" i="7"/>
  <c r="K90" i="7"/>
  <c r="I90" i="7"/>
  <c r="K89" i="7"/>
  <c r="I89" i="7"/>
  <c r="K88" i="7"/>
  <c r="I88" i="7"/>
  <c r="M87" i="7"/>
  <c r="L87" i="7"/>
  <c r="K87" i="7"/>
  <c r="I87" i="7"/>
  <c r="B4" i="13"/>
  <c r="B4" i="12"/>
  <c r="B4" i="11"/>
  <c r="I21" i="7"/>
  <c r="I22" i="7"/>
  <c r="I23" i="7"/>
  <c r="I24" i="7"/>
  <c r="I25" i="7"/>
  <c r="I26" i="7"/>
  <c r="B4" i="10"/>
  <c r="N87" i="7" l="1"/>
  <c r="I57" i="7"/>
  <c r="I58" i="7"/>
  <c r="I59" i="7"/>
  <c r="I60" i="7"/>
  <c r="I61" i="7"/>
  <c r="I62" i="7"/>
  <c r="K50" i="7"/>
  <c r="I50" i="7"/>
  <c r="K49" i="7"/>
  <c r="I49" i="7"/>
  <c r="K48" i="7"/>
  <c r="I48" i="7"/>
  <c r="K47" i="7"/>
  <c r="I47" i="7"/>
  <c r="K46" i="7"/>
  <c r="I46" i="7"/>
  <c r="M45" i="7"/>
  <c r="L45" i="7"/>
  <c r="K45" i="7"/>
  <c r="I45" i="7"/>
  <c r="K44" i="7"/>
  <c r="I44" i="7"/>
  <c r="K43" i="7"/>
  <c r="I43" i="7"/>
  <c r="K42" i="7"/>
  <c r="I42" i="7"/>
  <c r="K41" i="7"/>
  <c r="I41" i="7"/>
  <c r="K40" i="7"/>
  <c r="I40" i="7"/>
  <c r="M39" i="7"/>
  <c r="L39" i="7"/>
  <c r="K39" i="7"/>
  <c r="I39" i="7"/>
  <c r="I56" i="7"/>
  <c r="I55" i="7"/>
  <c r="I54" i="7"/>
  <c r="I53" i="7"/>
  <c r="I52" i="7"/>
  <c r="I51" i="7"/>
  <c r="I38" i="7"/>
  <c r="I37" i="7"/>
  <c r="I36" i="7"/>
  <c r="I35" i="7"/>
  <c r="I34" i="7"/>
  <c r="I33" i="7"/>
  <c r="I63" i="7"/>
  <c r="I64" i="7"/>
  <c r="I65" i="7"/>
  <c r="I66" i="7"/>
  <c r="I67" i="7"/>
  <c r="I68" i="7"/>
  <c r="I69" i="7"/>
  <c r="I70" i="7"/>
  <c r="I71" i="7"/>
  <c r="I72" i="7"/>
  <c r="I73" i="7"/>
  <c r="I74" i="7"/>
  <c r="I75" i="7"/>
  <c r="I76" i="7"/>
  <c r="I77" i="7"/>
  <c r="I78" i="7"/>
  <c r="I79" i="7"/>
  <c r="I80" i="7"/>
  <c r="I81" i="7"/>
  <c r="I82" i="7"/>
  <c r="I83" i="7"/>
  <c r="I84" i="7"/>
  <c r="I85" i="7"/>
  <c r="I86" i="7"/>
  <c r="K26" i="7"/>
  <c r="K25" i="7"/>
  <c r="K24" i="7"/>
  <c r="K23" i="7"/>
  <c r="K22" i="7"/>
  <c r="M21" i="7"/>
  <c r="L21" i="7"/>
  <c r="K21" i="7"/>
  <c r="K20" i="7"/>
  <c r="I20" i="7"/>
  <c r="K19" i="7"/>
  <c r="I19" i="7"/>
  <c r="K18" i="7"/>
  <c r="I18" i="7"/>
  <c r="K17" i="7"/>
  <c r="I17" i="7"/>
  <c r="K16" i="7"/>
  <c r="I16" i="7"/>
  <c r="M15" i="7"/>
  <c r="L15" i="7"/>
  <c r="K15" i="7"/>
  <c r="I15" i="7"/>
  <c r="B9" i="2"/>
  <c r="D9" i="2"/>
  <c r="G9" i="2"/>
  <c r="E9" i="2"/>
  <c r="F9" i="2" s="1"/>
  <c r="K86" i="7"/>
  <c r="K85" i="7"/>
  <c r="K84" i="7"/>
  <c r="K83" i="7"/>
  <c r="K82" i="7"/>
  <c r="M81" i="7"/>
  <c r="L81" i="7"/>
  <c r="K81" i="7"/>
  <c r="I32" i="7"/>
  <c r="I31" i="7"/>
  <c r="I30" i="7"/>
  <c r="I29" i="7"/>
  <c r="I28" i="7"/>
  <c r="I27" i="7"/>
  <c r="L27" i="7"/>
  <c r="I14" i="7"/>
  <c r="I13" i="7"/>
  <c r="I12" i="7"/>
  <c r="I11" i="7"/>
  <c r="I10" i="7"/>
  <c r="I9" i="7"/>
  <c r="I3" i="7"/>
  <c r="I4" i="7"/>
  <c r="I5" i="7"/>
  <c r="I6" i="7"/>
  <c r="I7" i="7"/>
  <c r="I8" i="7"/>
  <c r="K80" i="7"/>
  <c r="K79" i="7"/>
  <c r="K78" i="7"/>
  <c r="K77" i="7"/>
  <c r="K76" i="7"/>
  <c r="M75" i="7"/>
  <c r="L75" i="7"/>
  <c r="K75" i="7"/>
  <c r="K74" i="7"/>
  <c r="K73" i="7"/>
  <c r="K72" i="7"/>
  <c r="K71" i="7"/>
  <c r="K70" i="7"/>
  <c r="M69" i="7"/>
  <c r="L69" i="7"/>
  <c r="K69" i="7"/>
  <c r="K68" i="7"/>
  <c r="K67" i="7"/>
  <c r="K66" i="7"/>
  <c r="K65" i="7"/>
  <c r="K64" i="7"/>
  <c r="M63" i="7"/>
  <c r="L63" i="7"/>
  <c r="K63" i="7"/>
  <c r="K62" i="7"/>
  <c r="K61" i="7"/>
  <c r="K60" i="7"/>
  <c r="K59" i="7"/>
  <c r="K58" i="7"/>
  <c r="M57" i="7"/>
  <c r="L57" i="7"/>
  <c r="K57" i="7"/>
  <c r="K56" i="7"/>
  <c r="K55" i="7"/>
  <c r="K54" i="7"/>
  <c r="K53" i="7"/>
  <c r="K52" i="7"/>
  <c r="M51" i="7"/>
  <c r="L51" i="7"/>
  <c r="K51" i="7"/>
  <c r="K38" i="7"/>
  <c r="K37" i="7"/>
  <c r="K36" i="7"/>
  <c r="K35" i="7"/>
  <c r="K34" i="7"/>
  <c r="M33" i="7"/>
  <c r="L33" i="7"/>
  <c r="K33" i="7"/>
  <c r="K32" i="7"/>
  <c r="K31" i="7"/>
  <c r="K30" i="7"/>
  <c r="K28" i="7"/>
  <c r="K27" i="7"/>
  <c r="K14" i="7"/>
  <c r="K13" i="7"/>
  <c r="K12" i="7"/>
  <c r="K11" i="7"/>
  <c r="K10" i="7"/>
  <c r="M9" i="7"/>
  <c r="L9" i="7"/>
  <c r="K9" i="7"/>
  <c r="K8" i="7"/>
  <c r="K7" i="7"/>
  <c r="K6" i="7"/>
  <c r="K5" i="7"/>
  <c r="K4" i="7"/>
  <c r="M3" i="7"/>
  <c r="L3" i="7"/>
  <c r="K3" i="7"/>
  <c r="C38" i="2"/>
  <c r="B38" i="2"/>
  <c r="C37" i="2"/>
  <c r="B37" i="2"/>
  <c r="C36" i="2"/>
  <c r="B36" i="2"/>
  <c r="G35" i="2"/>
  <c r="F35" i="2"/>
  <c r="C35" i="2"/>
  <c r="B35" i="2"/>
  <c r="G34" i="2"/>
  <c r="F34" i="2"/>
  <c r="C34" i="2"/>
  <c r="B34" i="2"/>
  <c r="G33" i="2"/>
  <c r="F33" i="2"/>
  <c r="C33" i="2"/>
  <c r="B33" i="2"/>
  <c r="G32" i="2"/>
  <c r="F32" i="2"/>
  <c r="C32" i="2"/>
  <c r="B32" i="2"/>
  <c r="G31" i="2"/>
  <c r="F31" i="2"/>
  <c r="C31" i="2"/>
  <c r="B31" i="2"/>
  <c r="G30" i="2"/>
  <c r="F30" i="2"/>
  <c r="C30" i="2"/>
  <c r="B30" i="2"/>
  <c r="G29" i="2"/>
  <c r="F29" i="2"/>
  <c r="C29" i="2"/>
  <c r="B29" i="2"/>
  <c r="G28" i="2"/>
  <c r="F28" i="2"/>
  <c r="C28" i="2"/>
  <c r="B28" i="2"/>
  <c r="G27" i="2"/>
  <c r="F27" i="2"/>
  <c r="C27" i="2"/>
  <c r="B27" i="2"/>
  <c r="G26" i="2"/>
  <c r="F26" i="2"/>
  <c r="C26" i="2"/>
  <c r="B26" i="2"/>
  <c r="G25" i="2"/>
  <c r="F25" i="2"/>
  <c r="C25" i="2"/>
  <c r="B25" i="2"/>
  <c r="G24" i="2"/>
  <c r="F24" i="2"/>
  <c r="C24" i="2"/>
  <c r="B24" i="2"/>
  <c r="C17" i="2"/>
  <c r="C21" i="2" s="1"/>
  <c r="B17" i="2"/>
  <c r="B21" i="2" s="1"/>
  <c r="C16" i="2"/>
  <c r="C20" i="2" s="1"/>
  <c r="B16" i="2"/>
  <c r="B20" i="2" s="1"/>
  <c r="D2" i="2"/>
  <c r="D8" i="2" s="1"/>
  <c r="N45" i="7" l="1"/>
  <c r="N81" i="7"/>
  <c r="N39" i="7"/>
  <c r="N21" i="7"/>
  <c r="N15" i="7"/>
  <c r="N33" i="7"/>
  <c r="N51" i="7"/>
  <c r="N57" i="7"/>
  <c r="N63" i="7"/>
  <c r="N69" i="7"/>
  <c r="N75" i="7"/>
  <c r="N9" i="7"/>
  <c r="K29" i="7"/>
  <c r="M27" i="7"/>
  <c r="N27" i="7" s="1"/>
  <c r="N3" i="7"/>
  <c r="E8" i="2"/>
  <c r="F8" i="2" s="1"/>
  <c r="G8" i="2"/>
  <c r="D3" i="2"/>
  <c r="D4" i="2"/>
  <c r="D5" i="2"/>
  <c r="D6" i="2"/>
  <c r="D7" i="2"/>
  <c r="E4" i="2" l="1"/>
  <c r="F4" i="2" s="1"/>
  <c r="G4" i="2"/>
  <c r="E7" i="2"/>
  <c r="F7" i="2" s="1"/>
  <c r="G7" i="2"/>
  <c r="E3" i="2"/>
  <c r="F3" i="2" s="1"/>
  <c r="G3" i="2"/>
  <c r="E6" i="2"/>
  <c r="F6" i="2" s="1"/>
  <c r="G6" i="2"/>
  <c r="E5" i="2"/>
  <c r="F5" i="2" s="1"/>
  <c r="G5" i="2"/>
</calcChain>
</file>

<file path=xl/sharedStrings.xml><?xml version="1.0" encoding="utf-8"?>
<sst xmlns="http://schemas.openxmlformats.org/spreadsheetml/2006/main" count="470" uniqueCount="174">
  <si>
    <t>Date</t>
  </si>
  <si>
    <t>Procedure</t>
  </si>
  <si>
    <t>Test</t>
  </si>
  <si>
    <t>Jar</t>
  </si>
  <si>
    <t>Floc</t>
  </si>
  <si>
    <t>Dosage (ppm)</t>
  </si>
  <si>
    <t>Coag</t>
  </si>
  <si>
    <t>Coagulant:Flocculant</t>
  </si>
  <si>
    <t>Turbs</t>
  </si>
  <si>
    <t>RANK</t>
  </si>
  <si>
    <t>MAX</t>
  </si>
  <si>
    <t>MIN</t>
  </si>
  <si>
    <t>RANGE</t>
  </si>
  <si>
    <t>Comment</t>
  </si>
  <si>
    <t>Composite</t>
  </si>
  <si>
    <t>blank</t>
  </si>
  <si>
    <t>Plant Baseline</t>
  </si>
  <si>
    <t>Rate</t>
  </si>
  <si>
    <t>% composition</t>
  </si>
  <si>
    <t>Normalized to 1000 mL</t>
  </si>
  <si>
    <t>x7</t>
  </si>
  <si>
    <t>normalize 700 ml</t>
  </si>
  <si>
    <t>WLS Streams</t>
  </si>
  <si>
    <t>outlet</t>
  </si>
  <si>
    <t xml:space="preserve">De-oiled Water </t>
  </si>
  <si>
    <t>HLS Sludge</t>
  </si>
  <si>
    <t xml:space="preserve">Low Pressure BD </t>
  </si>
  <si>
    <t>Make up Water</t>
  </si>
  <si>
    <t>Lime</t>
  </si>
  <si>
    <t>Mag</t>
  </si>
  <si>
    <t>ppm</t>
  </si>
  <si>
    <t>1 mL in 1L</t>
  </si>
  <si>
    <t>1 mL in .7 L</t>
  </si>
  <si>
    <t>required dosage (ppm)</t>
  </si>
  <si>
    <t># mL in 1L</t>
  </si>
  <si>
    <t># mL in 0.7 L</t>
  </si>
  <si>
    <t>Flocculant Used</t>
  </si>
  <si>
    <t>Floc ppm</t>
  </si>
  <si>
    <t>Coagulant Used</t>
  </si>
  <si>
    <t>Coag ppm</t>
  </si>
  <si>
    <t>Chemicals</t>
  </si>
  <si>
    <t>NTU</t>
  </si>
  <si>
    <t>Blank</t>
  </si>
  <si>
    <t>10 ppm:8190   0.5 ppm:7878</t>
  </si>
  <si>
    <t>10 ppm:2537   0.5 ppm:7878</t>
  </si>
  <si>
    <t>10 ppm:2495   0.5 ppm:7878</t>
  </si>
  <si>
    <t>Tap</t>
  </si>
  <si>
    <t>total Vol</t>
  </si>
  <si>
    <t>Settling heights (1000 mL Grad cylinder)</t>
  </si>
  <si>
    <t>120 (2 min)</t>
  </si>
  <si>
    <t>180 (3 min)</t>
  </si>
  <si>
    <t>240 (4 min)</t>
  </si>
  <si>
    <t>300 (5 min)</t>
  </si>
  <si>
    <t>5:30 (min)</t>
  </si>
  <si>
    <t>360 (6 min)</t>
  </si>
  <si>
    <t>6:30 (min)</t>
  </si>
  <si>
    <t>420 (7 min)</t>
  </si>
  <si>
    <t>7:30 (min)</t>
  </si>
  <si>
    <t>480 (8 min)</t>
  </si>
  <si>
    <t>8:30 (min)</t>
  </si>
  <si>
    <t>540 (9 min)</t>
  </si>
  <si>
    <t>9:30 (min)</t>
  </si>
  <si>
    <t>600 (10 min)</t>
  </si>
  <si>
    <t>10:30 (min)</t>
  </si>
  <si>
    <t>11:00 (min)</t>
  </si>
  <si>
    <t>10 ppm:17650   0.5 ppm:7767</t>
  </si>
  <si>
    <t>there is a particle size incease with 2495 vs all of the other jars.  Also settles fastest with best water clarity</t>
  </si>
  <si>
    <t>J4 &amp; J6 shows large particle size and lots of FW during stirring.  J6&gt;J4&gt;JJ2&gt;J1&gt;J5&gt;J3 in terms of settling rate.  J6 is showing best water quality</t>
  </si>
  <si>
    <t>same trend as above.  Really liking the response with 8181.  J6 &amp; J4 fastesst settling.  J 3 &amp; J5 are the slowest, this is interesting since the blank actually settles faster than jars with 7878 or 7757 present.</t>
  </si>
  <si>
    <t>these jars all look good.</t>
  </si>
  <si>
    <t>all fast settling, excellent water quality.  Collected at 2 min mark</t>
  </si>
  <si>
    <t>same trends as above.  8181 does an excellent job at particle size. Colleccted turbs at 2 min settling.</t>
  </si>
  <si>
    <t>excellent dosage profile, nice gradient with increased particle size, settling rate &amp; clarity.  Collected turb @ 2mins</t>
  </si>
  <si>
    <t>this was supposed to be exp 12 but screwed up the coag addition so just went with it and removed the floc.  This does show the impact of just coag 2495 with nice gradient in performance.  Collected at 2min</t>
  </si>
  <si>
    <t>excellent dosage profile</t>
  </si>
  <si>
    <t>lots of FW with increasing floc, large particle size.  Settling rate very fast with increasing floc.  The sludge is so thick the settling rates are likely skewed as a result.  2min turb</t>
  </si>
  <si>
    <t>marked difference with 2495 vs 2537 &amp; 17650…FW is observed just with coag addition.  Then with floc the particle size is definitely larger for 2495. settling rates are all very fast2 min turbs</t>
  </si>
  <si>
    <t>7767 shows much better floc formation than 7878 in al jars.  Can see FW in both fast and slow stir.  17650 appears to settle fastest but water quality is not as good as 2537 or 2495.</t>
  </si>
  <si>
    <t>10 ppm:17650   0.5 ppm:7878</t>
  </si>
  <si>
    <t>10 ppm:2537   0.5 ppm:7767</t>
  </si>
  <si>
    <t>10 ppm:2495   0.5 ppm:7767</t>
  </si>
  <si>
    <t>10 ppm:8190   0.5 ppm:7767</t>
  </si>
  <si>
    <t>10 ppm:17650   0.5 ppm:7757</t>
  </si>
  <si>
    <t>10 ppm:17650   0.5 ppm:8181</t>
  </si>
  <si>
    <t>10 ppm:2495   0.5 ppm:7757</t>
  </si>
  <si>
    <t>10 ppm:2495   0.5 ppm:8181</t>
  </si>
  <si>
    <t>10 ppm:2537   0.5 ppm:7757</t>
  </si>
  <si>
    <t>10 ppm:2537   0.5 ppm:8181</t>
  </si>
  <si>
    <t>10 ppm:2537   0.5 ppm:7768</t>
  </si>
  <si>
    <t>10 ppm:2537   0.5 ppm:7763</t>
  </si>
  <si>
    <t>10 ppm:2537   0.5 ppm:61610</t>
  </si>
  <si>
    <t>10 ppm:2495   0.5 ppm:7768</t>
  </si>
  <si>
    <t>10 ppm:2495   0.5 ppm:7763</t>
  </si>
  <si>
    <t>10 ppm:2495   0.5 ppm:61610</t>
  </si>
  <si>
    <t>10 ppm:17650   0.5 ppm:7768</t>
  </si>
  <si>
    <t>10 ppm:17650   0.5 ppm:7763</t>
  </si>
  <si>
    <t>10 ppm:17650   0.5 ppm:61610</t>
  </si>
  <si>
    <t>5 ppm:17650   0.5 ppm:7767</t>
  </si>
  <si>
    <t>15 ppm:17650   0.5 ppm:7767</t>
  </si>
  <si>
    <t>5 ppm:17650   0.5 ppm:8181</t>
  </si>
  <si>
    <t>10 ppm:17650</t>
  </si>
  <si>
    <t>10 ppm:8190</t>
  </si>
  <si>
    <t>2.5 ppm:2495   0.5 ppm:7767</t>
  </si>
  <si>
    <t>5 ppm:2495   0.5 ppm:7767</t>
  </si>
  <si>
    <t>5 ppm:2495   0.5 ppm:8181</t>
  </si>
  <si>
    <t>2.5 ppm:2537   0.5 ppm:7767</t>
  </si>
  <si>
    <t>5 ppm:2537   0.5 ppm:7767</t>
  </si>
  <si>
    <t>5 ppm:2537   0.5 ppm:8181</t>
  </si>
  <si>
    <t>0 ppm:blank   0 ppm:blank</t>
  </si>
  <si>
    <t>2 ppm:17650   0.4 ppm:7767</t>
  </si>
  <si>
    <t>4 ppm:17650   0.4 ppm:7767</t>
  </si>
  <si>
    <t>6 ppm:17650   0.4 ppm:7767</t>
  </si>
  <si>
    <t>8 ppm:17650   0.4 ppm:7767</t>
  </si>
  <si>
    <t>10 ppm:17650   0.4 ppm:7767</t>
  </si>
  <si>
    <t>2 ppm:2495   0.4 ppm:7767</t>
  </si>
  <si>
    <t>4 ppm:2495   0.4 ppm:7767</t>
  </si>
  <si>
    <t>6 ppm:2495   0.4 ppm:7767</t>
  </si>
  <si>
    <t>8 ppm:2495   0.4 ppm:7767</t>
  </si>
  <si>
    <t>10 ppm:2495   0.4 ppm:7767</t>
  </si>
  <si>
    <t>2 ppm:2537   0.4 ppm:7767</t>
  </si>
  <si>
    <t>4 ppm:2537   0.4 ppm:7767</t>
  </si>
  <si>
    <t>6 ppm:2537   0.4 ppm:7767</t>
  </si>
  <si>
    <t>8 ppm:2537   0.4 ppm:7767</t>
  </si>
  <si>
    <t>10 ppm:2537   0.4 ppm:7767</t>
  </si>
  <si>
    <t>5 ppm:2537   0.2 ppm:7767</t>
  </si>
  <si>
    <t>5 ppm:2537   0.4 ppm:7767</t>
  </si>
  <si>
    <t>5 ppm:2537   0.6 ppm:7767</t>
  </si>
  <si>
    <t>5 ppm:2537   0.8 ppm:7767</t>
  </si>
  <si>
    <t>5 ppm:2537   1 ppm:7767</t>
  </si>
  <si>
    <t>5 ppm:2495   0.2 ppm:7767</t>
  </si>
  <si>
    <t>5 ppm:2495   0.4 ppm:7767</t>
  </si>
  <si>
    <t>5 ppm:2495   0.6 ppm:7767</t>
  </si>
  <si>
    <t>5 ppm:2495   0.8 ppm:7767</t>
  </si>
  <si>
    <t>5 ppm:2495   1 ppm:7767</t>
  </si>
  <si>
    <t>10 ppm:17650   0.2 ppm:7767</t>
  </si>
  <si>
    <t>10 ppm:17650   0.6 ppm:7767</t>
  </si>
  <si>
    <t>10 ppm:17650   0.8 ppm:7767</t>
  </si>
  <si>
    <t>10 ppm:17650   1 ppm:7767</t>
  </si>
  <si>
    <t>2 ppm:2495</t>
  </si>
  <si>
    <t xml:space="preserve">4 ppm:2495 </t>
  </si>
  <si>
    <t>6 ppm:2495</t>
  </si>
  <si>
    <t>8 ppm:2495</t>
  </si>
  <si>
    <t>10 ppm:2495</t>
  </si>
  <si>
    <t>10 ppm:17650   0.3 ppm:8181</t>
  </si>
  <si>
    <t>10 ppm:17650   0.6 ppm:8181</t>
  </si>
  <si>
    <t>5 ppm:2537   0.3 ppm:8181</t>
  </si>
  <si>
    <t>5 ppm:2537   0.6 ppm:8181</t>
  </si>
  <si>
    <t>5 ppm:2495   0.3 ppm:8181</t>
  </si>
  <si>
    <t>5 ppm:2495   0.6 ppm:8181</t>
  </si>
  <si>
    <t>particle size increase with floc increase, fw during stir period in j5&amp;6. very similar behaviour from Oct testing.  This is a good product combo in terms of water quality</t>
  </si>
  <si>
    <t>similar trend as exp 5 with J6 &amp; J4 showing best response.  All excellent results wwith 2495, this is same as previous jar testing where 2495 made everything look great.  However, 8181 does rank the best.</t>
  </si>
  <si>
    <t>10 ppm:2537</t>
  </si>
  <si>
    <t>10 ppm:1252</t>
  </si>
  <si>
    <t>10 ppm:1252   0.2 ppm:2531</t>
  </si>
  <si>
    <t>10 ppm:1252   0.4 ppm:2531</t>
  </si>
  <si>
    <t>10 ppm:1252   0.6 ppm:2531</t>
  </si>
  <si>
    <t>10 ppm:1252   0.8 ppm:2531</t>
  </si>
  <si>
    <t>10 ppm:1252   1 ppm:2531</t>
  </si>
  <si>
    <t>10 ppm:17650   0.5 ppm:2531</t>
  </si>
  <si>
    <t>10 ppm:2495   0.5 ppm:2531</t>
  </si>
  <si>
    <t>10 ppm:2537   0.5 ppm:2531</t>
  </si>
  <si>
    <t>10 ppm:1252   0.5 ppm:2531</t>
  </si>
  <si>
    <t>200 rpm fast, then 100 slow</t>
  </si>
  <si>
    <t>definitely poorer water calirty at this rate.  Let settle for 5 mins</t>
  </si>
  <si>
    <t>same as 16</t>
  </si>
  <si>
    <t>good dosage response, increase water clarity with floc increase</t>
  </si>
  <si>
    <t>7767 - plant</t>
  </si>
  <si>
    <t>j2-4 settle very quick and good clarity, J5 was terrible and J6 did settle decent but clarity not great</t>
  </si>
  <si>
    <t>7767 - p</t>
  </si>
  <si>
    <t>same as 1</t>
  </si>
  <si>
    <t>really good respoonse with increasing coag</t>
  </si>
  <si>
    <t>8105 looked really good</t>
  </si>
  <si>
    <t>NCC-CL</t>
  </si>
  <si>
    <t>J5 &amp; J6 visually looks better during the low stir period…seems to generate bigger flocs.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</si>
</sst>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1"/>
      <color theme="1"/>
      <name val="Calibri"/>
      <family val="2"/>
      <scheme val="minor"/>
    </font>
    <font>
      <b/>
      <sz val="8"/>
      <color theme="1"/>
      <name val="Calibri"/>
      <family val="2"/>
      <scheme val="minor"/>
    </font>
    <font>
      <sz val="8"/>
      <color theme="1"/>
      <name val="Calibri"/>
      <family val="2"/>
      <scheme val="minor"/>
    </font>
    <font>
      <b/>
      <sz val="11"/>
      <color theme="0"/>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b/>
      <u/>
      <sz val="10"/>
      <color theme="1"/>
      <name val="Calibri"/>
      <family val="2"/>
      <scheme val="minor"/>
    </font>
    <font>
      <sz val="11"/>
      <color rgb="FF000000"/>
      <name val="Calibri"/>
      <family val="2"/>
    </font>
    <font>
      <sz val="8"/>
      <name val="Calibri"/>
      <family val="2"/>
      <scheme val="minor"/>
    </font>
  </fonts>
  <fills count="16">
    <fill>
      <patternFill patternType="none"/>
    </fill>
    <fill>
      <patternFill patternType="gray125"/>
    </fill>
    <fill>
      <patternFill patternType="solid">
        <fgColor theme="3"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4"/>
        <bgColor theme="4"/>
      </patternFill>
    </fill>
    <fill>
      <patternFill patternType="solid">
        <fgColor theme="4" tint="0.59999389629810485"/>
        <bgColor theme="4" tint="0.79998168889431442"/>
      </patternFill>
    </fill>
    <fill>
      <patternFill patternType="solid">
        <fgColor theme="4" tint="0.59999389629810485"/>
        <bgColor indexed="64"/>
      </patternFill>
    </fill>
    <fill>
      <patternFill patternType="solid">
        <fgColor theme="4" tint="0.79998168889431442"/>
        <bgColor theme="4" tint="0.59999389629810485"/>
      </patternFill>
    </fill>
    <fill>
      <patternFill patternType="solid">
        <fgColor theme="4" tint="0.79998168889431442"/>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6" tint="0.79998168889431442"/>
        <bgColor indexed="64"/>
      </patternFill>
    </fill>
    <fill>
      <patternFill patternType="solid">
        <fgColor theme="0" tint="-0.499984740745262"/>
        <bgColor indexed="64"/>
      </patternFill>
    </fill>
    <fill>
      <patternFill patternType="solid">
        <fgColor theme="7" tint="0.59999389629810485"/>
        <bgColor indexed="64"/>
      </patternFill>
    </fill>
    <fill>
      <patternFill patternType="solid">
        <fgColor theme="4" tint="0.59999389629810485"/>
        <bgColor theme="4" tint="0.59999389629810485"/>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bottom style="thick">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indexed="64"/>
      </left>
      <right/>
      <top/>
      <bottom/>
      <diagonal/>
    </border>
    <border>
      <left style="thin">
        <color indexed="64"/>
      </left>
      <right/>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s>
  <cellStyleXfs count="1">
    <xf numFmtId="0" fontId="0" fillId="0" borderId="0"/>
  </cellStyleXfs>
  <cellXfs count="96">
    <xf numFmtId="0" fontId="0" fillId="0" borderId="0" xfId="0"/>
    <xf numFmtId="0" fontId="2" fillId="3" borderId="1" xfId="0" applyFont="1" applyFill="1" applyBorder="1" applyAlignment="1">
      <alignment horizontal="center"/>
    </xf>
    <xf numFmtId="0" fontId="2" fillId="4" borderId="1" xfId="0" applyFont="1" applyFill="1" applyBorder="1" applyAlignment="1">
      <alignment horizontal="center"/>
    </xf>
    <xf numFmtId="17" fontId="0" fillId="0" borderId="1" xfId="0" applyNumberFormat="1" applyBorder="1" applyAlignment="1">
      <alignment horizontal="center"/>
    </xf>
    <xf numFmtId="0" fontId="0" fillId="0" borderId="1" xfId="0" applyBorder="1" applyAlignment="1">
      <alignment horizontal="center"/>
    </xf>
    <xf numFmtId="2" fontId="0" fillId="0" borderId="1" xfId="0" applyNumberFormat="1"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horizontal="center"/>
    </xf>
    <xf numFmtId="0" fontId="4" fillId="0" borderId="1" xfId="0" applyFont="1" applyBorder="1" applyAlignment="1">
      <alignment horizontal="center"/>
    </xf>
    <xf numFmtId="9" fontId="4" fillId="0" borderId="1" xfId="0" applyNumberFormat="1" applyFont="1" applyBorder="1" applyAlignment="1">
      <alignment horizontal="center"/>
    </xf>
    <xf numFmtId="10" fontId="4" fillId="0" borderId="1" xfId="0" applyNumberFormat="1" applyFont="1" applyBorder="1" applyAlignment="1">
      <alignment horizontal="center"/>
    </xf>
    <xf numFmtId="3" fontId="0" fillId="0" borderId="1" xfId="0" applyNumberFormat="1" applyBorder="1" applyAlignment="1">
      <alignment horizontal="center"/>
    </xf>
    <xf numFmtId="2" fontId="0" fillId="0" borderId="0" xfId="0" applyNumberFormat="1" applyAlignment="1">
      <alignment horizontal="center"/>
    </xf>
    <xf numFmtId="0" fontId="3" fillId="5" borderId="5" xfId="0" applyFont="1" applyFill="1" applyBorder="1" applyAlignment="1">
      <alignment horizontal="center" vertical="center" wrapText="1"/>
    </xf>
    <xf numFmtId="0" fontId="0" fillId="0" borderId="0" xfId="0" applyAlignment="1">
      <alignment horizontal="center" vertical="center" wrapText="1"/>
    </xf>
    <xf numFmtId="0" fontId="0" fillId="6" borderId="6" xfId="0" applyFill="1" applyBorder="1" applyAlignment="1">
      <alignment horizontal="center" vertical="center"/>
    </xf>
    <xf numFmtId="0" fontId="0" fillId="7" borderId="0" xfId="0" applyFill="1" applyAlignment="1">
      <alignment horizontal="center" vertical="center"/>
    </xf>
    <xf numFmtId="0" fontId="0" fillId="8" borderId="6" xfId="0" applyFill="1" applyBorder="1" applyAlignment="1">
      <alignment horizontal="center" vertical="center"/>
    </xf>
    <xf numFmtId="0" fontId="0" fillId="9" borderId="0" xfId="0" applyFill="1" applyAlignment="1">
      <alignment horizontal="center" vertical="center"/>
    </xf>
    <xf numFmtId="0" fontId="0" fillId="10" borderId="6" xfId="0" applyFill="1" applyBorder="1" applyAlignment="1">
      <alignment horizontal="center" vertical="center"/>
    </xf>
    <xf numFmtId="0" fontId="0" fillId="8" borderId="7" xfId="0" applyFill="1" applyBorder="1" applyAlignment="1">
      <alignment horizontal="center" vertical="center"/>
    </xf>
    <xf numFmtId="0" fontId="5" fillId="2" borderId="1" xfId="0" applyFont="1" applyFill="1" applyBorder="1" applyAlignment="1">
      <alignment horizontal="center" vertical="center" wrapText="1"/>
    </xf>
    <xf numFmtId="0" fontId="5" fillId="3" borderId="1" xfId="0" applyFont="1" applyFill="1" applyBorder="1" applyAlignment="1">
      <alignment horizontal="center" vertical="center"/>
    </xf>
    <xf numFmtId="0" fontId="6" fillId="11" borderId="1" xfId="0" applyFont="1" applyFill="1" applyBorder="1" applyAlignment="1">
      <alignment horizontal="center" vertical="center"/>
    </xf>
    <xf numFmtId="0" fontId="5" fillId="11" borderId="1" xfId="0" applyFont="1" applyFill="1" applyBorder="1" applyAlignment="1">
      <alignment horizontal="center" vertical="center"/>
    </xf>
    <xf numFmtId="0" fontId="5" fillId="12" borderId="1" xfId="0" applyFont="1" applyFill="1" applyBorder="1" applyAlignment="1">
      <alignment horizontal="center" vertical="center"/>
    </xf>
    <xf numFmtId="0" fontId="5" fillId="13" borderId="1" xfId="0" applyFont="1" applyFill="1" applyBorder="1" applyAlignment="1">
      <alignment horizontal="center" vertical="center"/>
    </xf>
    <xf numFmtId="0" fontId="6" fillId="13" borderId="1" xfId="0" applyFont="1" applyFill="1" applyBorder="1" applyAlignment="1">
      <alignment horizontal="center" vertical="center"/>
    </xf>
    <xf numFmtId="0" fontId="5" fillId="0" borderId="0" xfId="0" applyFont="1" applyAlignment="1">
      <alignment horizontal="center" vertical="center"/>
    </xf>
    <xf numFmtId="0" fontId="6" fillId="13" borderId="9" xfId="0" applyFont="1" applyFill="1" applyBorder="1" applyAlignment="1">
      <alignment horizontal="center" vertical="center"/>
    </xf>
    <xf numFmtId="0" fontId="5" fillId="14" borderId="10" xfId="0" applyFont="1" applyFill="1" applyBorder="1" applyAlignment="1">
      <alignment horizontal="center" vertical="center"/>
    </xf>
    <xf numFmtId="0" fontId="5" fillId="13" borderId="10" xfId="0" applyFont="1" applyFill="1" applyBorder="1" applyAlignment="1">
      <alignment horizontal="center" vertical="center"/>
    </xf>
    <xf numFmtId="0" fontId="5" fillId="0" borderId="1" xfId="0" applyFont="1" applyBorder="1" applyAlignment="1">
      <alignment horizontal="center" vertical="center"/>
    </xf>
    <xf numFmtId="0" fontId="7" fillId="3" borderId="1" xfId="0" applyFont="1" applyFill="1" applyBorder="1" applyAlignment="1">
      <alignment horizontal="center" vertical="center"/>
    </xf>
    <xf numFmtId="0" fontId="7" fillId="12" borderId="1" xfId="0" applyFont="1" applyFill="1" applyBorder="1" applyAlignment="1">
      <alignment horizontal="center" vertical="center"/>
    </xf>
    <xf numFmtId="0" fontId="5" fillId="14" borderId="1" xfId="0" applyFont="1" applyFill="1" applyBorder="1" applyAlignment="1">
      <alignment horizontal="center" vertical="center"/>
    </xf>
    <xf numFmtId="0" fontId="7" fillId="14" borderId="1" xfId="0" applyFont="1" applyFill="1" applyBorder="1" applyAlignment="1">
      <alignment horizontal="center" vertical="center"/>
    </xf>
    <xf numFmtId="164" fontId="0" fillId="0" borderId="0" xfId="0" applyNumberFormat="1" applyAlignment="1">
      <alignment horizontal="center"/>
    </xf>
    <xf numFmtId="1" fontId="0" fillId="0" borderId="0" xfId="0" applyNumberFormat="1" applyAlignment="1">
      <alignment horizontal="center"/>
    </xf>
    <xf numFmtId="0" fontId="0" fillId="15" borderId="6" xfId="0" applyFill="1" applyBorder="1" applyAlignment="1">
      <alignment horizontal="center" vertical="center"/>
    </xf>
    <xf numFmtId="0" fontId="0" fillId="0" borderId="0" xfId="0" applyAlignment="1">
      <alignment horizontal="center" vertical="center"/>
    </xf>
    <xf numFmtId="0" fontId="0" fillId="15" borderId="7" xfId="0" applyFill="1" applyBorder="1" applyAlignment="1">
      <alignment horizontal="center" vertical="center"/>
    </xf>
    <xf numFmtId="0" fontId="0" fillId="10" borderId="13" xfId="0" applyFont="1" applyFill="1" applyBorder="1" applyAlignment="1">
      <alignment horizontal="center" vertical="center"/>
    </xf>
    <xf numFmtId="0" fontId="0" fillId="10" borderId="6" xfId="0" applyFont="1" applyFill="1" applyBorder="1" applyAlignment="1">
      <alignment horizontal="center" vertical="center"/>
    </xf>
    <xf numFmtId="0" fontId="0" fillId="10" borderId="14" xfId="0" applyFont="1" applyFill="1" applyBorder="1" applyAlignment="1">
      <alignment horizontal="center" vertical="center"/>
    </xf>
    <xf numFmtId="0" fontId="0" fillId="7" borderId="13" xfId="0" applyFont="1" applyFill="1" applyBorder="1" applyAlignment="1">
      <alignment horizontal="center" vertical="center"/>
    </xf>
    <xf numFmtId="0" fontId="0" fillId="7" borderId="6" xfId="0" applyFont="1" applyFill="1" applyBorder="1" applyAlignment="1">
      <alignment horizontal="center" vertical="center"/>
    </xf>
    <xf numFmtId="0" fontId="0" fillId="6" borderId="6" xfId="0" applyFont="1" applyFill="1" applyBorder="1" applyAlignment="1">
      <alignment horizontal="center" vertical="center"/>
    </xf>
    <xf numFmtId="0" fontId="0" fillId="7" borderId="14" xfId="0" applyFont="1" applyFill="1" applyBorder="1" applyAlignment="1">
      <alignment horizontal="center" vertical="center"/>
    </xf>
    <xf numFmtId="0" fontId="0" fillId="9" borderId="13" xfId="0" applyFont="1" applyFill="1" applyBorder="1" applyAlignment="1">
      <alignment horizontal="center" vertical="center"/>
    </xf>
    <xf numFmtId="0" fontId="0" fillId="9" borderId="6" xfId="0" applyFont="1" applyFill="1" applyBorder="1" applyAlignment="1">
      <alignment horizontal="center" vertical="center"/>
    </xf>
    <xf numFmtId="0" fontId="0" fillId="9" borderId="14" xfId="0" applyFont="1" applyFill="1" applyBorder="1" applyAlignment="1">
      <alignment horizontal="center" vertical="center"/>
    </xf>
    <xf numFmtId="0" fontId="9" fillId="3" borderId="1" xfId="0" applyFont="1" applyFill="1" applyBorder="1" applyAlignment="1">
      <alignment horizontal="center"/>
    </xf>
    <xf numFmtId="0" fontId="9" fillId="4" borderId="1" xfId="0" applyFont="1" applyFill="1" applyBorder="1" applyAlignment="1">
      <alignment horizontal="center"/>
    </xf>
    <xf numFmtId="0" fontId="2" fillId="0" borderId="11" xfId="0" applyFont="1" applyBorder="1" applyAlignment="1">
      <alignment horizontal="center" vertical="center" wrapText="1"/>
    </xf>
    <xf numFmtId="0" fontId="2" fillId="0" borderId="8" xfId="0" applyFont="1" applyBorder="1" applyAlignment="1">
      <alignment horizontal="center" vertical="center" wrapText="1"/>
    </xf>
    <xf numFmtId="0" fontId="2" fillId="0" borderId="12" xfId="0" applyFont="1" applyBorder="1" applyAlignment="1">
      <alignment horizontal="center" vertical="center" wrapText="1"/>
    </xf>
    <xf numFmtId="0" fontId="5" fillId="2" borderId="2" xfId="0" applyFont="1" applyFill="1" applyBorder="1" applyAlignment="1">
      <alignment horizontal="center" vertical="center"/>
    </xf>
    <xf numFmtId="0" fontId="5" fillId="2" borderId="4" xfId="0" applyFont="1" applyFill="1" applyBorder="1" applyAlignment="1">
      <alignment horizontal="center" vertical="center"/>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15" fontId="2" fillId="3" borderId="2" xfId="0" applyNumberFormat="1" applyFont="1" applyFill="1" applyBorder="1" applyAlignment="1">
      <alignment horizontal="center" vertical="center" wrapText="1"/>
    </xf>
    <xf numFmtId="15" fontId="2" fillId="3" borderId="4" xfId="0" applyNumberFormat="1" applyFont="1" applyFill="1" applyBorder="1" applyAlignment="1">
      <alignment horizontal="center" vertical="center" wrapText="1"/>
    </xf>
    <xf numFmtId="15" fontId="2" fillId="3" borderId="3" xfId="0" applyNumberFormat="1" applyFont="1" applyFill="1" applyBorder="1" applyAlignment="1">
      <alignment horizontal="center" vertical="center" wrapText="1"/>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15" fontId="2" fillId="4" borderId="1" xfId="0" applyNumberFormat="1" applyFont="1" applyFill="1" applyBorder="1" applyAlignment="1">
      <alignment horizontal="center" vertical="center"/>
    </xf>
    <xf numFmtId="0" fontId="2" fillId="4" borderId="1" xfId="0" applyFont="1" applyFill="1" applyBorder="1" applyAlignment="1">
      <alignment horizontal="center" vertical="center"/>
    </xf>
    <xf numFmtId="15" fontId="2" fillId="4" borderId="2" xfId="0" applyNumberFormat="1" applyFont="1" applyFill="1" applyBorder="1" applyAlignment="1">
      <alignment horizontal="center" vertical="center" wrapText="1"/>
    </xf>
    <xf numFmtId="15" fontId="2" fillId="4" borderId="4" xfId="0" applyNumberFormat="1" applyFont="1" applyFill="1" applyBorder="1" applyAlignment="1">
      <alignment horizontal="center" vertical="center" wrapText="1"/>
    </xf>
    <xf numFmtId="15" fontId="2" fillId="4" borderId="3" xfId="0" applyNumberFormat="1"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4" borderId="3" xfId="0" applyFont="1" applyFill="1" applyBorder="1" applyAlignment="1">
      <alignment horizontal="center" vertical="center" wrapText="1"/>
    </xf>
    <xf numFmtId="15" fontId="2" fillId="3" borderId="1" xfId="0" applyNumberFormat="1" applyFont="1" applyFill="1" applyBorder="1" applyAlignment="1">
      <alignment horizontal="center" vertical="center"/>
    </xf>
    <xf numFmtId="15" fontId="2" fillId="3" borderId="1" xfId="0" applyNumberFormat="1" applyFont="1" applyFill="1" applyBorder="1" applyAlignment="1">
      <alignment horizontal="center" vertical="center" wrapText="1"/>
    </xf>
    <xf numFmtId="0" fontId="2" fillId="3" borderId="2" xfId="0" applyFont="1" applyFill="1" applyBorder="1" applyAlignment="1">
      <alignment horizontal="center" vertical="center"/>
    </xf>
    <xf numFmtId="0" fontId="2" fillId="3" borderId="4" xfId="0" applyFont="1" applyFill="1" applyBorder="1" applyAlignment="1">
      <alignment horizontal="center" vertical="center"/>
    </xf>
    <xf numFmtId="0" fontId="2" fillId="3" borderId="3" xfId="0" applyFont="1" applyFill="1" applyBorder="1" applyAlignment="1">
      <alignment horizontal="center" vertical="center"/>
    </xf>
    <xf numFmtId="15" fontId="2" fillId="4" borderId="1" xfId="0" applyNumberFormat="1" applyFont="1" applyFill="1" applyBorder="1" applyAlignment="1">
      <alignment horizontal="center" vertical="center" wrapText="1"/>
    </xf>
    <xf numFmtId="0" fontId="2" fillId="4" borderId="2" xfId="0" applyFont="1" applyFill="1" applyBorder="1" applyAlignment="1">
      <alignment horizontal="center" vertical="center"/>
    </xf>
    <xf numFmtId="0" fontId="2" fillId="4" borderId="4" xfId="0" applyFont="1" applyFill="1" applyBorder="1" applyAlignment="1">
      <alignment horizontal="center" vertical="center"/>
    </xf>
    <xf numFmtId="0" fontId="2" fillId="4" borderId="3" xfId="0" applyFont="1" applyFill="1" applyBorder="1" applyAlignment="1">
      <alignment horizontal="center" vertical="center"/>
    </xf>
  </cellXfs>
  <cellStyles count="1">
    <cellStyle name="Normal" xfId="0" builtinId="0"/>
  </cellStyles>
  <dxfs count="72">
    <dxf>
      <numFmt numFmtId="0" formatCode="General"/>
    </dxf>
    <dxf>
      <numFmt numFmtId="0" formatCode="General"/>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4.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Baseline Dosage Profile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'Floc Baseline Plot'!$G$1</c:f>
              <c:strCache>
                <c:ptCount val="1"/>
                <c:pt idx="0">
                  <c:v>NTU</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'Floc Baseline Plot'!$F$2:$F$14</c:f>
              <c:strCache>
                <c:ptCount val="13"/>
                <c:pt idx="0">
                  <c:v>blank</c:v>
                </c:pt>
                <c:pt idx="1">
                  <c:v>10 ppm:1252   0.2 ppm:2531</c:v>
                </c:pt>
                <c:pt idx="2">
                  <c:v>10 ppm:1252   0.4 ppm:2531</c:v>
                </c:pt>
                <c:pt idx="3">
                  <c:v>10 ppm:1252   0.6 ppm:2531</c:v>
                </c:pt>
                <c:pt idx="4">
                  <c:v>10 ppm:1252   0.8 ppm:2531</c:v>
                </c:pt>
                <c:pt idx="5">
                  <c:v>10 ppm:1252   1 ppm:2531</c:v>
                </c:pt>
                <c:pt idx="7">
                  <c:v>blank</c:v>
                </c:pt>
                <c:pt idx="8">
                  <c:v>10 ppm:1252   0.2 ppm:2531</c:v>
                </c:pt>
                <c:pt idx="9">
                  <c:v>10 ppm:1252   0.4 ppm:2531</c:v>
                </c:pt>
                <c:pt idx="10">
                  <c:v>10 ppm:1252   0.6 ppm:2531</c:v>
                </c:pt>
                <c:pt idx="11">
                  <c:v>10 ppm:1252   0.8 ppm:2531</c:v>
                </c:pt>
                <c:pt idx="12">
                  <c:v>10 ppm:1252   1 ppm:2531</c:v>
                </c:pt>
              </c:strCache>
            </c:strRef>
          </c:cat>
          <c:val>
            <c:numRef>
              <c:f>'Floc Baseline Plot'!$G$2:$G$14</c:f>
              <c:numCache>
                <c:formatCode>General</c:formatCode>
                <c:ptCount val="13"/>
                <c:pt idx="0">
                  <c:v>133</c:v>
                </c:pt>
                <c:pt idx="1">
                  <c:v>79</c:v>
                </c:pt>
                <c:pt idx="2">
                  <c:v>51.8</c:v>
                </c:pt>
                <c:pt idx="3">
                  <c:v>29.9</c:v>
                </c:pt>
                <c:pt idx="4">
                  <c:v>21.8</c:v>
                </c:pt>
                <c:pt idx="5">
                  <c:v>11.7</c:v>
                </c:pt>
                <c:pt idx="7">
                  <c:v>197</c:v>
                </c:pt>
                <c:pt idx="8">
                  <c:v>72.599999999999994</c:v>
                </c:pt>
                <c:pt idx="9">
                  <c:v>26.5</c:v>
                </c:pt>
                <c:pt idx="10">
                  <c:v>23.8</c:v>
                </c:pt>
                <c:pt idx="11">
                  <c:v>20.6</c:v>
                </c:pt>
                <c:pt idx="12">
                  <c:v>7.04</c:v>
                </c:pt>
              </c:numCache>
            </c:numRef>
          </c:val>
          <c:extLst>
            <c:ext xmlns:c16="http://schemas.microsoft.com/office/drawing/2014/chart" uri="{C3380CC4-5D6E-409C-BE32-E72D297353CC}">
              <c16:uniqueId val="{00000000-9E8B-4C35-9164-10053E594098}"/>
            </c:ext>
          </c:extLst>
        </c:ser>
        <c:dLbls>
          <c:dLblPos val="inBase"/>
          <c:showLegendKey val="0"/>
          <c:showVal val="1"/>
          <c:showCatName val="0"/>
          <c:showSerName val="0"/>
          <c:showPercent val="0"/>
          <c:showBubbleSize val="0"/>
        </c:dLbls>
        <c:gapWidth val="65"/>
        <c:axId val="1828046304"/>
        <c:axId val="1828045056"/>
      </c:barChart>
      <c:catAx>
        <c:axId val="18280463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0" spcFirstLastPara="1" vertOverflow="ellipsis"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28045056"/>
        <c:crosses val="autoZero"/>
        <c:auto val="1"/>
        <c:lblAlgn val="ctr"/>
        <c:lblOffset val="100"/>
        <c:noMultiLvlLbl val="0"/>
      </c:catAx>
      <c:valAx>
        <c:axId val="1828045056"/>
        <c:scaling>
          <c:orientation val="minMax"/>
          <c:max val="100"/>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828046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442907379596257E-2"/>
          <c:y val="0.10591891276846395"/>
          <c:w val="0.92855709262040376"/>
          <c:h val="0.67901514475803004"/>
        </c:manualLayout>
      </c:layout>
      <c:barChart>
        <c:barDir val="col"/>
        <c:grouping val="clustered"/>
        <c:varyColors val="0"/>
        <c:ser>
          <c:idx val="0"/>
          <c:order val="0"/>
          <c:tx>
            <c:strRef>
              <c:f>'Floc screen - Aug 2021'!$G$3</c:f>
              <c:strCache>
                <c:ptCount val="1"/>
                <c:pt idx="0">
                  <c:v>NTU</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'Floc screen - Aug 2021'!$F$5:$F$24</c:f>
              <c:strCache>
                <c:ptCount val="20"/>
                <c:pt idx="0">
                  <c:v>blank</c:v>
                </c:pt>
                <c:pt idx="1">
                  <c:v>10 ppm:17650   0.5 ppm:2531</c:v>
                </c:pt>
                <c:pt idx="2">
                  <c:v>10 ppm:17650   0.5 ppm:7878</c:v>
                </c:pt>
                <c:pt idx="3">
                  <c:v>10 ppm:17650   0.5 ppm:7767</c:v>
                </c:pt>
                <c:pt idx="4">
                  <c:v>10 ppm:17650   0.5 ppm:7757</c:v>
                </c:pt>
                <c:pt idx="5">
                  <c:v>10 ppm:17650   0.5 ppm:8181</c:v>
                </c:pt>
                <c:pt idx="7">
                  <c:v>blank</c:v>
                </c:pt>
                <c:pt idx="8">
                  <c:v>10 ppm:2495   0.5 ppm:2531</c:v>
                </c:pt>
                <c:pt idx="9">
                  <c:v>10 ppm:2495   0.5 ppm:7878</c:v>
                </c:pt>
                <c:pt idx="10">
                  <c:v>10 ppm:2495   0.5 ppm:7767</c:v>
                </c:pt>
                <c:pt idx="11">
                  <c:v>10 ppm:2495   0.5 ppm:7757</c:v>
                </c:pt>
                <c:pt idx="12">
                  <c:v>10 ppm:2495   0.5 ppm:8181</c:v>
                </c:pt>
                <c:pt idx="14">
                  <c:v>blank</c:v>
                </c:pt>
                <c:pt idx="15">
                  <c:v>10 ppm:2537   0.5 ppm:2531</c:v>
                </c:pt>
                <c:pt idx="16">
                  <c:v>10 ppm:2537   0.5 ppm:7878</c:v>
                </c:pt>
                <c:pt idx="17">
                  <c:v>10 ppm:2537   0.5 ppm:7767</c:v>
                </c:pt>
                <c:pt idx="18">
                  <c:v>10 ppm:2537   0.5 ppm:7757</c:v>
                </c:pt>
                <c:pt idx="19">
                  <c:v>10 ppm:2537   0.5 ppm:8181</c:v>
                </c:pt>
              </c:strCache>
            </c:strRef>
          </c:cat>
          <c:val>
            <c:numRef>
              <c:f>'Floc screen - Aug 2021'!$G$5:$G$24</c:f>
              <c:numCache>
                <c:formatCode>General</c:formatCode>
                <c:ptCount val="20"/>
                <c:pt idx="0">
                  <c:v>91.5</c:v>
                </c:pt>
                <c:pt idx="1">
                  <c:v>14.2</c:v>
                </c:pt>
                <c:pt idx="2">
                  <c:v>55.2</c:v>
                </c:pt>
                <c:pt idx="3">
                  <c:v>32.6</c:v>
                </c:pt>
                <c:pt idx="4">
                  <c:v>57.3</c:v>
                </c:pt>
                <c:pt idx="5">
                  <c:v>10.4</c:v>
                </c:pt>
                <c:pt idx="7">
                  <c:v>89.3</c:v>
                </c:pt>
                <c:pt idx="8">
                  <c:v>4.2</c:v>
                </c:pt>
                <c:pt idx="9">
                  <c:v>5.39</c:v>
                </c:pt>
                <c:pt idx="10">
                  <c:v>4.67</c:v>
                </c:pt>
                <c:pt idx="11">
                  <c:v>4.93</c:v>
                </c:pt>
                <c:pt idx="12">
                  <c:v>3.65</c:v>
                </c:pt>
                <c:pt idx="14">
                  <c:v>66.2</c:v>
                </c:pt>
                <c:pt idx="15">
                  <c:v>11.4</c:v>
                </c:pt>
                <c:pt idx="16">
                  <c:v>25.4</c:v>
                </c:pt>
                <c:pt idx="17">
                  <c:v>6.4</c:v>
                </c:pt>
                <c:pt idx="18">
                  <c:v>19</c:v>
                </c:pt>
                <c:pt idx="19">
                  <c:v>8.2799999999999994</c:v>
                </c:pt>
              </c:numCache>
            </c:numRef>
          </c:val>
          <c:extLst>
            <c:ext xmlns:c16="http://schemas.microsoft.com/office/drawing/2014/chart" uri="{C3380CC4-5D6E-409C-BE32-E72D297353CC}">
              <c16:uniqueId val="{00000000-56AE-48EC-AA8D-7DDA1850A895}"/>
            </c:ext>
          </c:extLst>
        </c:ser>
        <c:dLbls>
          <c:dLblPos val="inBase"/>
          <c:showLegendKey val="0"/>
          <c:showVal val="1"/>
          <c:showCatName val="0"/>
          <c:showSerName val="0"/>
          <c:showPercent val="0"/>
          <c:showBubbleSize val="0"/>
        </c:dLbls>
        <c:gapWidth val="65"/>
        <c:axId val="180355840"/>
        <c:axId val="180356992"/>
      </c:barChart>
      <c:catAx>
        <c:axId val="180355840"/>
        <c:scaling>
          <c:orientation val="minMax"/>
        </c:scaling>
        <c:delete val="0"/>
        <c:axPos val="b"/>
        <c:numFmt formatCode="General" sourceLinked="0"/>
        <c:majorTickMark val="none"/>
        <c:minorTickMark val="none"/>
        <c:tickLblPos val="low"/>
        <c:spPr>
          <a:noFill/>
          <a:ln w="19050" cap="flat" cmpd="sng" algn="ctr">
            <a:solidFill>
              <a:schemeClr val="dk1">
                <a:lumMod val="75000"/>
                <a:lumOff val="25000"/>
              </a:schemeClr>
            </a:solidFill>
            <a:round/>
          </a:ln>
          <a:effectLst/>
        </c:spPr>
        <c:txPr>
          <a:bodyPr rot="-1740000" spcFirstLastPara="1" vertOverflow="ellipsis"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180356992"/>
        <c:crosses val="autoZero"/>
        <c:auto val="1"/>
        <c:lblAlgn val="ctr"/>
        <c:lblOffset val="100"/>
        <c:noMultiLvlLbl val="0"/>
      </c:catAx>
      <c:valAx>
        <c:axId val="180356992"/>
        <c:scaling>
          <c:orientation val="minMax"/>
          <c:max val="60"/>
          <c:min val="0"/>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Turbidity (NTU)</a:t>
                </a:r>
              </a:p>
            </c:rich>
          </c:tx>
          <c:layout>
            <c:manualLayout>
              <c:xMode val="edge"/>
              <c:yMode val="edge"/>
              <c:x val="3.3494508439077662E-2"/>
              <c:y val="0.38670318825401301"/>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8035584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442907379596257E-2"/>
          <c:y val="0.10591891276846395"/>
          <c:w val="0.92855709262040376"/>
          <c:h val="0.67901514475803004"/>
        </c:manualLayout>
      </c:layout>
      <c:barChart>
        <c:barDir val="col"/>
        <c:grouping val="clustered"/>
        <c:varyColors val="0"/>
        <c:ser>
          <c:idx val="0"/>
          <c:order val="0"/>
          <c:tx>
            <c:strRef>
              <c:f>'Floc screen - Oct 2020'!$G$3</c:f>
              <c:strCache>
                <c:ptCount val="1"/>
                <c:pt idx="0">
                  <c:v>NTU</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'Floc screen - Oct 2020'!$F$5:$F$24</c:f>
              <c:strCache>
                <c:ptCount val="20"/>
                <c:pt idx="0">
                  <c:v>blank</c:v>
                </c:pt>
                <c:pt idx="1">
                  <c:v>10 ppm:17650   0.5 ppm:7768</c:v>
                </c:pt>
                <c:pt idx="2">
                  <c:v>10 ppm:17650   0.5 ppm:7878</c:v>
                </c:pt>
                <c:pt idx="3">
                  <c:v>10 ppm:17650   0.5 ppm:7767</c:v>
                </c:pt>
                <c:pt idx="4">
                  <c:v>10 ppm:17650   0.5 ppm:7763</c:v>
                </c:pt>
                <c:pt idx="5">
                  <c:v>10 ppm:17650   0.5 ppm:61610</c:v>
                </c:pt>
                <c:pt idx="7">
                  <c:v>blank</c:v>
                </c:pt>
                <c:pt idx="8">
                  <c:v>10 ppm:2495   0.5 ppm:7768</c:v>
                </c:pt>
                <c:pt idx="9">
                  <c:v>10 ppm:2495   0.5 ppm:7878</c:v>
                </c:pt>
                <c:pt idx="10">
                  <c:v>10 ppm:2495   0.5 ppm:7767</c:v>
                </c:pt>
                <c:pt idx="11">
                  <c:v>10 ppm:2495   0.5 ppm:7763</c:v>
                </c:pt>
                <c:pt idx="12">
                  <c:v>10 ppm:2495   0.5 ppm:61610</c:v>
                </c:pt>
                <c:pt idx="14">
                  <c:v>blank</c:v>
                </c:pt>
                <c:pt idx="15">
                  <c:v>10 ppm:2537   0.5 ppm:7768</c:v>
                </c:pt>
                <c:pt idx="16">
                  <c:v>10 ppm:2537   0.5 ppm:7878</c:v>
                </c:pt>
                <c:pt idx="17">
                  <c:v>10 ppm:2537   0.5 ppm:7767</c:v>
                </c:pt>
                <c:pt idx="18">
                  <c:v>10 ppm:2537   0.5 ppm:7763</c:v>
                </c:pt>
                <c:pt idx="19">
                  <c:v>10 ppm:2537   0.5 ppm:61610</c:v>
                </c:pt>
              </c:strCache>
            </c:strRef>
          </c:cat>
          <c:val>
            <c:numRef>
              <c:f>('Floc screen - Oct 2020'!$G$5:$G$24,'Floc screen - Oct 2020'!$G$26)</c:f>
              <c:numCache>
                <c:formatCode>General</c:formatCode>
                <c:ptCount val="21"/>
                <c:pt idx="0">
                  <c:v>113</c:v>
                </c:pt>
                <c:pt idx="1">
                  <c:v>51.9</c:v>
                </c:pt>
                <c:pt idx="2">
                  <c:v>39.4</c:v>
                </c:pt>
                <c:pt idx="3">
                  <c:v>23.9</c:v>
                </c:pt>
                <c:pt idx="4">
                  <c:v>53</c:v>
                </c:pt>
                <c:pt idx="5">
                  <c:v>84.8</c:v>
                </c:pt>
                <c:pt idx="7">
                  <c:v>174</c:v>
                </c:pt>
                <c:pt idx="8">
                  <c:v>7.11</c:v>
                </c:pt>
                <c:pt idx="9">
                  <c:v>5.84</c:v>
                </c:pt>
                <c:pt idx="10">
                  <c:v>9.6</c:v>
                </c:pt>
                <c:pt idx="11">
                  <c:v>5.83</c:v>
                </c:pt>
                <c:pt idx="12">
                  <c:v>7.09</c:v>
                </c:pt>
                <c:pt idx="14">
                  <c:v>66.099999999999994</c:v>
                </c:pt>
                <c:pt idx="15">
                  <c:v>24.5</c:v>
                </c:pt>
                <c:pt idx="16">
                  <c:v>41.9</c:v>
                </c:pt>
                <c:pt idx="17">
                  <c:v>8.7200000000000006</c:v>
                </c:pt>
                <c:pt idx="18">
                  <c:v>56.2</c:v>
                </c:pt>
                <c:pt idx="19">
                  <c:v>64.5</c:v>
                </c:pt>
              </c:numCache>
            </c:numRef>
          </c:val>
          <c:extLst>
            <c:ext xmlns:c16="http://schemas.microsoft.com/office/drawing/2014/chart" uri="{C3380CC4-5D6E-409C-BE32-E72D297353CC}">
              <c16:uniqueId val="{00000000-514F-4E5A-8B90-4AF54ABAA2EA}"/>
            </c:ext>
          </c:extLst>
        </c:ser>
        <c:dLbls>
          <c:dLblPos val="inBase"/>
          <c:showLegendKey val="0"/>
          <c:showVal val="1"/>
          <c:showCatName val="0"/>
          <c:showSerName val="0"/>
          <c:showPercent val="0"/>
          <c:showBubbleSize val="0"/>
        </c:dLbls>
        <c:gapWidth val="65"/>
        <c:axId val="180355840"/>
        <c:axId val="180356992"/>
      </c:barChart>
      <c:catAx>
        <c:axId val="180355840"/>
        <c:scaling>
          <c:orientation val="minMax"/>
        </c:scaling>
        <c:delete val="0"/>
        <c:axPos val="b"/>
        <c:numFmt formatCode="General" sourceLinked="0"/>
        <c:majorTickMark val="none"/>
        <c:minorTickMark val="none"/>
        <c:tickLblPos val="low"/>
        <c:spPr>
          <a:noFill/>
          <a:ln w="19050" cap="flat" cmpd="sng" algn="ctr">
            <a:solidFill>
              <a:schemeClr val="dk1">
                <a:lumMod val="75000"/>
                <a:lumOff val="25000"/>
              </a:schemeClr>
            </a:solidFill>
            <a:round/>
          </a:ln>
          <a:effectLst/>
        </c:spPr>
        <c:txPr>
          <a:bodyPr rot="-1740000" spcFirstLastPara="1" vertOverflow="ellipsis"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180356992"/>
        <c:crosses val="autoZero"/>
        <c:auto val="1"/>
        <c:lblAlgn val="ctr"/>
        <c:lblOffset val="100"/>
        <c:noMultiLvlLbl val="0"/>
      </c:catAx>
      <c:valAx>
        <c:axId val="180356992"/>
        <c:scaling>
          <c:orientation val="minMax"/>
          <c:max val="60"/>
          <c:min val="0"/>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Turbidity (NTU)</a:t>
                </a:r>
              </a:p>
            </c:rich>
          </c:tx>
          <c:layout>
            <c:manualLayout>
              <c:xMode val="edge"/>
              <c:yMode val="edge"/>
              <c:x val="3.3494508439077662E-2"/>
              <c:y val="0.38670318825401301"/>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8035584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442907379596257E-2"/>
          <c:y val="0.10591891276846395"/>
          <c:w val="0.92855709262040376"/>
          <c:h val="0.67901514475803004"/>
        </c:manualLayout>
      </c:layout>
      <c:barChart>
        <c:barDir val="col"/>
        <c:grouping val="clustered"/>
        <c:varyColors val="0"/>
        <c:ser>
          <c:idx val="0"/>
          <c:order val="0"/>
          <c:tx>
            <c:strRef>
              <c:f>'7767 dosage profile -Aug 2020'!$G$3</c:f>
              <c:strCache>
                <c:ptCount val="1"/>
                <c:pt idx="0">
                  <c:v>NTU</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'7767 dosage profile -Aug 2020'!$F$5:$F$24</c:f>
              <c:strCache>
                <c:ptCount val="20"/>
                <c:pt idx="0">
                  <c:v>blank</c:v>
                </c:pt>
                <c:pt idx="1">
                  <c:v>10 ppm:17650   0.2 ppm:7767</c:v>
                </c:pt>
                <c:pt idx="2">
                  <c:v>10 ppm:17650   0.4 ppm:7767</c:v>
                </c:pt>
                <c:pt idx="3">
                  <c:v>10 ppm:17650   0.6 ppm:7767</c:v>
                </c:pt>
                <c:pt idx="4">
                  <c:v>10 ppm:17650   0.8 ppm:7767</c:v>
                </c:pt>
                <c:pt idx="5">
                  <c:v>10 ppm:17650   1 ppm:7767</c:v>
                </c:pt>
                <c:pt idx="7">
                  <c:v>blank</c:v>
                </c:pt>
                <c:pt idx="8">
                  <c:v>5 ppm:2495   0.2 ppm:7767</c:v>
                </c:pt>
                <c:pt idx="9">
                  <c:v>5 ppm:2495   0.4 ppm:7767</c:v>
                </c:pt>
                <c:pt idx="10">
                  <c:v>5 ppm:2495   0.6 ppm:7767</c:v>
                </c:pt>
                <c:pt idx="11">
                  <c:v>5 ppm:2495   0.8 ppm:7767</c:v>
                </c:pt>
                <c:pt idx="12">
                  <c:v>5 ppm:2495   1 ppm:7767</c:v>
                </c:pt>
                <c:pt idx="14">
                  <c:v>blank</c:v>
                </c:pt>
                <c:pt idx="15">
                  <c:v>5 ppm:2537   0.2 ppm:7767</c:v>
                </c:pt>
                <c:pt idx="16">
                  <c:v>5 ppm:2537   0.4 ppm:7767</c:v>
                </c:pt>
                <c:pt idx="17">
                  <c:v>5 ppm:2537   0.6 ppm:7767</c:v>
                </c:pt>
                <c:pt idx="18">
                  <c:v>5 ppm:2537   0.8 ppm:7767</c:v>
                </c:pt>
                <c:pt idx="19">
                  <c:v>5 ppm:2537   1 ppm:7767</c:v>
                </c:pt>
              </c:strCache>
            </c:strRef>
          </c:cat>
          <c:val>
            <c:numRef>
              <c:f>('7767 dosage profile -Aug 2020'!$G$5:$G$24,'7767 dosage profile -Aug 2020'!$G$26)</c:f>
              <c:numCache>
                <c:formatCode>General</c:formatCode>
                <c:ptCount val="21"/>
                <c:pt idx="0">
                  <c:v>161</c:v>
                </c:pt>
                <c:pt idx="1">
                  <c:v>48.9</c:v>
                </c:pt>
                <c:pt idx="2">
                  <c:v>32.5</c:v>
                </c:pt>
                <c:pt idx="3">
                  <c:v>26.4</c:v>
                </c:pt>
                <c:pt idx="4">
                  <c:v>25.1</c:v>
                </c:pt>
                <c:pt idx="5">
                  <c:v>23.4</c:v>
                </c:pt>
                <c:pt idx="7">
                  <c:v>105</c:v>
                </c:pt>
                <c:pt idx="8">
                  <c:v>25</c:v>
                </c:pt>
                <c:pt idx="9">
                  <c:v>14.2</c:v>
                </c:pt>
                <c:pt idx="10">
                  <c:v>9.4600000000000009</c:v>
                </c:pt>
                <c:pt idx="11">
                  <c:v>7.76</c:v>
                </c:pt>
                <c:pt idx="12">
                  <c:v>8.6999999999999993</c:v>
                </c:pt>
                <c:pt idx="14">
                  <c:v>264</c:v>
                </c:pt>
                <c:pt idx="15">
                  <c:v>25.8</c:v>
                </c:pt>
                <c:pt idx="16">
                  <c:v>19.600000000000001</c:v>
                </c:pt>
                <c:pt idx="17">
                  <c:v>13.4</c:v>
                </c:pt>
                <c:pt idx="18">
                  <c:v>11.4</c:v>
                </c:pt>
                <c:pt idx="19">
                  <c:v>10.7</c:v>
                </c:pt>
              </c:numCache>
            </c:numRef>
          </c:val>
          <c:extLst>
            <c:ext xmlns:c16="http://schemas.microsoft.com/office/drawing/2014/chart" uri="{C3380CC4-5D6E-409C-BE32-E72D297353CC}">
              <c16:uniqueId val="{00000000-50BC-4FA6-A837-33F8BDB70ABA}"/>
            </c:ext>
          </c:extLst>
        </c:ser>
        <c:dLbls>
          <c:dLblPos val="inBase"/>
          <c:showLegendKey val="0"/>
          <c:showVal val="1"/>
          <c:showCatName val="0"/>
          <c:showSerName val="0"/>
          <c:showPercent val="0"/>
          <c:showBubbleSize val="0"/>
        </c:dLbls>
        <c:gapWidth val="65"/>
        <c:axId val="180355840"/>
        <c:axId val="180356992"/>
      </c:barChart>
      <c:catAx>
        <c:axId val="180355840"/>
        <c:scaling>
          <c:orientation val="minMax"/>
        </c:scaling>
        <c:delete val="0"/>
        <c:axPos val="b"/>
        <c:numFmt formatCode="General" sourceLinked="0"/>
        <c:majorTickMark val="none"/>
        <c:minorTickMark val="none"/>
        <c:tickLblPos val="low"/>
        <c:spPr>
          <a:noFill/>
          <a:ln w="19050" cap="flat" cmpd="sng" algn="ctr">
            <a:solidFill>
              <a:schemeClr val="dk1">
                <a:lumMod val="75000"/>
                <a:lumOff val="25000"/>
              </a:schemeClr>
            </a:solidFill>
            <a:round/>
          </a:ln>
          <a:effectLst/>
        </c:spPr>
        <c:txPr>
          <a:bodyPr rot="-1740000" spcFirstLastPara="1" vertOverflow="ellipsis"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180356992"/>
        <c:crosses val="autoZero"/>
        <c:auto val="1"/>
        <c:lblAlgn val="ctr"/>
        <c:lblOffset val="100"/>
        <c:noMultiLvlLbl val="0"/>
      </c:catAx>
      <c:valAx>
        <c:axId val="180356992"/>
        <c:scaling>
          <c:orientation val="minMax"/>
          <c:max val="125"/>
          <c:min val="0"/>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Turbidity (NTU)</a:t>
                </a:r>
              </a:p>
            </c:rich>
          </c:tx>
          <c:layout>
            <c:manualLayout>
              <c:xMode val="edge"/>
              <c:yMode val="edge"/>
              <c:x val="3.3494508439077662E-2"/>
              <c:y val="0.38670318825401301"/>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8035584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8181 Screen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'8181 screen'!$G$1</c:f>
              <c:strCache>
                <c:ptCount val="1"/>
                <c:pt idx="0">
                  <c:v>NTU</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'8181 screen'!$F$2:$F$14</c:f>
              <c:strCache>
                <c:ptCount val="13"/>
                <c:pt idx="0">
                  <c:v>10 ppm:17650   0.3 ppm:8181</c:v>
                </c:pt>
                <c:pt idx="1">
                  <c:v>10 ppm:17650   0.6 ppm:8181</c:v>
                </c:pt>
                <c:pt idx="2">
                  <c:v>5 ppm:2495   0.3 ppm:8181</c:v>
                </c:pt>
                <c:pt idx="3">
                  <c:v>5 ppm:2495   0.6 ppm:8181</c:v>
                </c:pt>
                <c:pt idx="4">
                  <c:v>5 ppm:2537   0.3 ppm:8181</c:v>
                </c:pt>
                <c:pt idx="5">
                  <c:v>5 ppm:2537   0.6 ppm:8181</c:v>
                </c:pt>
                <c:pt idx="7">
                  <c:v>5 ppm:17650   0.5 ppm:8181</c:v>
                </c:pt>
                <c:pt idx="8">
                  <c:v>10 ppm:17650   0.5 ppm:8181</c:v>
                </c:pt>
                <c:pt idx="9">
                  <c:v>5 ppm:2495   0.5 ppm:8181</c:v>
                </c:pt>
                <c:pt idx="10">
                  <c:v>10 ppm:2495   0.5 ppm:8181</c:v>
                </c:pt>
                <c:pt idx="11">
                  <c:v>5 ppm:2537   0.5 ppm:8181</c:v>
                </c:pt>
                <c:pt idx="12">
                  <c:v>10 ppm:2537   0.5 ppm:8181</c:v>
                </c:pt>
              </c:strCache>
            </c:strRef>
          </c:cat>
          <c:val>
            <c:numRef>
              <c:f>'8181 screen'!$G$2:$G$14</c:f>
              <c:numCache>
                <c:formatCode>General</c:formatCode>
                <c:ptCount val="13"/>
                <c:pt idx="0">
                  <c:v>58.6</c:v>
                </c:pt>
                <c:pt idx="1">
                  <c:v>22</c:v>
                </c:pt>
                <c:pt idx="2">
                  <c:v>17.2</c:v>
                </c:pt>
                <c:pt idx="3">
                  <c:v>8.27</c:v>
                </c:pt>
                <c:pt idx="4">
                  <c:v>34.799999999999997</c:v>
                </c:pt>
                <c:pt idx="5">
                  <c:v>9.0299999999999994</c:v>
                </c:pt>
                <c:pt idx="7">
                  <c:v>16.600000000000001</c:v>
                </c:pt>
                <c:pt idx="8">
                  <c:v>15.2</c:v>
                </c:pt>
                <c:pt idx="9">
                  <c:v>9.0299999999999994</c:v>
                </c:pt>
                <c:pt idx="10">
                  <c:v>4.3600000000000003</c:v>
                </c:pt>
                <c:pt idx="11">
                  <c:v>18.7</c:v>
                </c:pt>
                <c:pt idx="12">
                  <c:v>12.4</c:v>
                </c:pt>
              </c:numCache>
            </c:numRef>
          </c:val>
          <c:extLst>
            <c:ext xmlns:c16="http://schemas.microsoft.com/office/drawing/2014/chart" uri="{C3380CC4-5D6E-409C-BE32-E72D297353CC}">
              <c16:uniqueId val="{00000000-421A-47EA-A266-ABF26B63EA5B}"/>
            </c:ext>
          </c:extLst>
        </c:ser>
        <c:dLbls>
          <c:dLblPos val="inEnd"/>
          <c:showLegendKey val="0"/>
          <c:showVal val="1"/>
          <c:showCatName val="0"/>
          <c:showSerName val="0"/>
          <c:showPercent val="0"/>
          <c:showBubbleSize val="0"/>
        </c:dLbls>
        <c:gapWidth val="65"/>
        <c:axId val="1828046304"/>
        <c:axId val="1828045056"/>
      </c:barChart>
      <c:catAx>
        <c:axId val="18280463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0" spcFirstLastPara="1" vertOverflow="ellipsis"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1828045056"/>
        <c:crosses val="autoZero"/>
        <c:auto val="1"/>
        <c:lblAlgn val="ctr"/>
        <c:lblOffset val="100"/>
        <c:noMultiLvlLbl val="0"/>
      </c:catAx>
      <c:valAx>
        <c:axId val="182804505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828046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442907379596257E-2"/>
          <c:y val="0.10591891276846395"/>
          <c:w val="0.92855709262040376"/>
          <c:h val="0.67901514475803004"/>
        </c:manualLayout>
      </c:layout>
      <c:barChart>
        <c:barDir val="col"/>
        <c:grouping val="clustered"/>
        <c:varyColors val="0"/>
        <c:ser>
          <c:idx val="0"/>
          <c:order val="0"/>
          <c:tx>
            <c:strRef>
              <c:f>'Coag screen '!$G$3</c:f>
              <c:strCache>
                <c:ptCount val="1"/>
                <c:pt idx="0">
                  <c:v>NTU</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'Coag screen '!$F$5:$F$24</c:f>
              <c:strCache>
                <c:ptCount val="20"/>
                <c:pt idx="0">
                  <c:v>blank</c:v>
                </c:pt>
                <c:pt idx="1">
                  <c:v>10 ppm:1252</c:v>
                </c:pt>
                <c:pt idx="2">
                  <c:v>10 ppm:2537</c:v>
                </c:pt>
                <c:pt idx="3">
                  <c:v>10 ppm:2495</c:v>
                </c:pt>
                <c:pt idx="4">
                  <c:v>10 ppm:17650</c:v>
                </c:pt>
                <c:pt idx="5">
                  <c:v>10 ppm:8190</c:v>
                </c:pt>
                <c:pt idx="7">
                  <c:v>blank</c:v>
                </c:pt>
                <c:pt idx="8">
                  <c:v>10 ppm:1252   0.5 ppm:2531</c:v>
                </c:pt>
                <c:pt idx="9">
                  <c:v>10 ppm:2537   0.5 ppm:7878</c:v>
                </c:pt>
                <c:pt idx="10">
                  <c:v>10 ppm:2495   0.5 ppm:7878</c:v>
                </c:pt>
                <c:pt idx="11">
                  <c:v>10 ppm:17650   0.5 ppm:7878</c:v>
                </c:pt>
                <c:pt idx="12">
                  <c:v>10 ppm:8190   0.5 ppm:7878</c:v>
                </c:pt>
                <c:pt idx="14">
                  <c:v>blank</c:v>
                </c:pt>
                <c:pt idx="15">
                  <c:v>10 ppm:1252   0.5 ppm:2531</c:v>
                </c:pt>
                <c:pt idx="16">
                  <c:v>10 ppm:2537   0.5 ppm:7767</c:v>
                </c:pt>
                <c:pt idx="17">
                  <c:v>10 ppm:2495   0.5 ppm:7767</c:v>
                </c:pt>
                <c:pt idx="18">
                  <c:v>10 ppm:17650   0.5 ppm:7767</c:v>
                </c:pt>
                <c:pt idx="19">
                  <c:v>10 ppm:8190   0.5 ppm:7767</c:v>
                </c:pt>
              </c:strCache>
            </c:strRef>
          </c:cat>
          <c:val>
            <c:numRef>
              <c:f>'Coag screen '!$G$5:$G$24</c:f>
              <c:numCache>
                <c:formatCode>General</c:formatCode>
                <c:ptCount val="20"/>
                <c:pt idx="0">
                  <c:v>107</c:v>
                </c:pt>
                <c:pt idx="1">
                  <c:v>76</c:v>
                </c:pt>
                <c:pt idx="2">
                  <c:v>67.5</c:v>
                </c:pt>
                <c:pt idx="3">
                  <c:v>9.39</c:v>
                </c:pt>
                <c:pt idx="4">
                  <c:v>71.5</c:v>
                </c:pt>
                <c:pt idx="5">
                  <c:v>96.6</c:v>
                </c:pt>
                <c:pt idx="7">
                  <c:v>91</c:v>
                </c:pt>
                <c:pt idx="8">
                  <c:v>43.2</c:v>
                </c:pt>
                <c:pt idx="9">
                  <c:v>27.1</c:v>
                </c:pt>
                <c:pt idx="10">
                  <c:v>6.22</c:v>
                </c:pt>
                <c:pt idx="11">
                  <c:v>54</c:v>
                </c:pt>
                <c:pt idx="12">
                  <c:v>59.6</c:v>
                </c:pt>
                <c:pt idx="14">
                  <c:v>98.9</c:v>
                </c:pt>
                <c:pt idx="15">
                  <c:v>25.7</c:v>
                </c:pt>
                <c:pt idx="16">
                  <c:v>7.92</c:v>
                </c:pt>
                <c:pt idx="17">
                  <c:v>4.78</c:v>
                </c:pt>
                <c:pt idx="18">
                  <c:v>32.200000000000003</c:v>
                </c:pt>
                <c:pt idx="19">
                  <c:v>34.799999999999997</c:v>
                </c:pt>
              </c:numCache>
            </c:numRef>
          </c:val>
          <c:extLst>
            <c:ext xmlns:c16="http://schemas.microsoft.com/office/drawing/2014/chart" uri="{C3380CC4-5D6E-409C-BE32-E72D297353CC}">
              <c16:uniqueId val="{00000000-3A76-4B5C-BF69-EBDF1923B8B3}"/>
            </c:ext>
          </c:extLst>
        </c:ser>
        <c:dLbls>
          <c:dLblPos val="inBase"/>
          <c:showLegendKey val="0"/>
          <c:showVal val="1"/>
          <c:showCatName val="0"/>
          <c:showSerName val="0"/>
          <c:showPercent val="0"/>
          <c:showBubbleSize val="0"/>
        </c:dLbls>
        <c:gapWidth val="65"/>
        <c:axId val="180355840"/>
        <c:axId val="180356992"/>
      </c:barChart>
      <c:catAx>
        <c:axId val="180355840"/>
        <c:scaling>
          <c:orientation val="minMax"/>
        </c:scaling>
        <c:delete val="0"/>
        <c:axPos val="b"/>
        <c:numFmt formatCode="General" sourceLinked="0"/>
        <c:majorTickMark val="none"/>
        <c:minorTickMark val="none"/>
        <c:tickLblPos val="low"/>
        <c:spPr>
          <a:noFill/>
          <a:ln w="19050" cap="flat" cmpd="sng" algn="ctr">
            <a:solidFill>
              <a:schemeClr val="dk1">
                <a:lumMod val="75000"/>
                <a:lumOff val="25000"/>
              </a:schemeClr>
            </a:solidFill>
            <a:round/>
          </a:ln>
          <a:effectLst/>
        </c:spPr>
        <c:txPr>
          <a:bodyPr rot="-1740000" spcFirstLastPara="1" vertOverflow="ellipsis"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180356992"/>
        <c:crosses val="autoZero"/>
        <c:auto val="1"/>
        <c:lblAlgn val="ctr"/>
        <c:lblOffset val="100"/>
        <c:noMultiLvlLbl val="0"/>
      </c:catAx>
      <c:valAx>
        <c:axId val="180356992"/>
        <c:scaling>
          <c:orientation val="minMax"/>
          <c:min val="0"/>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Turbidity (NTU)</a:t>
                </a:r>
              </a:p>
            </c:rich>
          </c:tx>
          <c:layout>
            <c:manualLayout>
              <c:xMode val="edge"/>
              <c:yMode val="edge"/>
              <c:x val="3.3494508439077662E-2"/>
              <c:y val="0.38670318825401301"/>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8035584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442907379596257E-2"/>
          <c:y val="0.10591891276846395"/>
          <c:w val="0.92855709262040376"/>
          <c:h val="0.67901514475803004"/>
        </c:manualLayout>
      </c:layout>
      <c:barChart>
        <c:barDir val="col"/>
        <c:grouping val="clustered"/>
        <c:varyColors val="0"/>
        <c:ser>
          <c:idx val="0"/>
          <c:order val="0"/>
          <c:tx>
            <c:strRef>
              <c:f>'Coag dosage profile - Aug 2021'!$G$3</c:f>
              <c:strCache>
                <c:ptCount val="1"/>
                <c:pt idx="0">
                  <c:v>NTU</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'Coag dosage profile - Aug 2021'!$F$5:$F$24</c:f>
              <c:strCache>
                <c:ptCount val="20"/>
                <c:pt idx="0">
                  <c:v>blank</c:v>
                </c:pt>
                <c:pt idx="1">
                  <c:v>5 ppm:17650   0.5 ppm:7767</c:v>
                </c:pt>
                <c:pt idx="2">
                  <c:v>10 ppm:17650   0.5 ppm:7767</c:v>
                </c:pt>
                <c:pt idx="3">
                  <c:v>15 ppm:17650   0.5 ppm:7767</c:v>
                </c:pt>
                <c:pt idx="4">
                  <c:v>5 ppm:17650   0.5 ppm:8181</c:v>
                </c:pt>
                <c:pt idx="5">
                  <c:v>10 ppm:17650   0.5 ppm:8181</c:v>
                </c:pt>
                <c:pt idx="7">
                  <c:v>blank</c:v>
                </c:pt>
                <c:pt idx="8">
                  <c:v>2.5 ppm:2495   0.5 ppm:7767</c:v>
                </c:pt>
                <c:pt idx="9">
                  <c:v>5 ppm:2495   0.5 ppm:7767</c:v>
                </c:pt>
                <c:pt idx="10">
                  <c:v>10 ppm:2495   0.5 ppm:7767</c:v>
                </c:pt>
                <c:pt idx="11">
                  <c:v>5 ppm:2495   0.5 ppm:8181</c:v>
                </c:pt>
                <c:pt idx="12">
                  <c:v>10 ppm:2495   0.5 ppm:8181</c:v>
                </c:pt>
                <c:pt idx="14">
                  <c:v>blank</c:v>
                </c:pt>
                <c:pt idx="15">
                  <c:v>2.5 ppm:2537   0.5 ppm:7767</c:v>
                </c:pt>
                <c:pt idx="16">
                  <c:v>5 ppm:2537   0.5 ppm:7767</c:v>
                </c:pt>
                <c:pt idx="17">
                  <c:v>10 ppm:2537   0.5 ppm:7767</c:v>
                </c:pt>
                <c:pt idx="18">
                  <c:v>5 ppm:2537   0.5 ppm:8181</c:v>
                </c:pt>
                <c:pt idx="19">
                  <c:v>10 ppm:2537   0.5 ppm:8181</c:v>
                </c:pt>
              </c:strCache>
            </c:strRef>
          </c:cat>
          <c:val>
            <c:numRef>
              <c:f>('Coag dosage profile - Aug 2021'!$G$5:$G$24,'Coag dosage profile - Aug 2021'!$G$26)</c:f>
              <c:numCache>
                <c:formatCode>General</c:formatCode>
                <c:ptCount val="21"/>
                <c:pt idx="0">
                  <c:v>52.4</c:v>
                </c:pt>
                <c:pt idx="1">
                  <c:v>36</c:v>
                </c:pt>
                <c:pt idx="2">
                  <c:v>24.5</c:v>
                </c:pt>
                <c:pt idx="3">
                  <c:v>21.8</c:v>
                </c:pt>
                <c:pt idx="4">
                  <c:v>16.600000000000001</c:v>
                </c:pt>
                <c:pt idx="5">
                  <c:v>15.2</c:v>
                </c:pt>
                <c:pt idx="7">
                  <c:v>94.9</c:v>
                </c:pt>
                <c:pt idx="8">
                  <c:v>20.2</c:v>
                </c:pt>
                <c:pt idx="9">
                  <c:v>10.7</c:v>
                </c:pt>
                <c:pt idx="10">
                  <c:v>5.48</c:v>
                </c:pt>
                <c:pt idx="11">
                  <c:v>9.0299999999999994</c:v>
                </c:pt>
                <c:pt idx="12">
                  <c:v>4.3600000000000003</c:v>
                </c:pt>
                <c:pt idx="14">
                  <c:v>162</c:v>
                </c:pt>
                <c:pt idx="15">
                  <c:v>21</c:v>
                </c:pt>
                <c:pt idx="16">
                  <c:v>11.6</c:v>
                </c:pt>
                <c:pt idx="17">
                  <c:v>4.99</c:v>
                </c:pt>
                <c:pt idx="18">
                  <c:v>18.7</c:v>
                </c:pt>
                <c:pt idx="19">
                  <c:v>12.4</c:v>
                </c:pt>
              </c:numCache>
            </c:numRef>
          </c:val>
          <c:extLst>
            <c:ext xmlns:c16="http://schemas.microsoft.com/office/drawing/2014/chart" uri="{C3380CC4-5D6E-409C-BE32-E72D297353CC}">
              <c16:uniqueId val="{00000000-E8FB-4C42-92E7-54C7FA3DB633}"/>
            </c:ext>
          </c:extLst>
        </c:ser>
        <c:dLbls>
          <c:dLblPos val="inBase"/>
          <c:showLegendKey val="0"/>
          <c:showVal val="1"/>
          <c:showCatName val="0"/>
          <c:showSerName val="0"/>
          <c:showPercent val="0"/>
          <c:showBubbleSize val="0"/>
        </c:dLbls>
        <c:gapWidth val="65"/>
        <c:axId val="180355840"/>
        <c:axId val="180356992"/>
      </c:barChart>
      <c:catAx>
        <c:axId val="180355840"/>
        <c:scaling>
          <c:orientation val="minMax"/>
        </c:scaling>
        <c:delete val="0"/>
        <c:axPos val="b"/>
        <c:numFmt formatCode="General" sourceLinked="0"/>
        <c:majorTickMark val="none"/>
        <c:minorTickMark val="none"/>
        <c:tickLblPos val="low"/>
        <c:spPr>
          <a:noFill/>
          <a:ln w="19050" cap="flat" cmpd="sng" algn="ctr">
            <a:solidFill>
              <a:schemeClr val="dk1">
                <a:lumMod val="75000"/>
                <a:lumOff val="25000"/>
              </a:schemeClr>
            </a:solidFill>
            <a:round/>
          </a:ln>
          <a:effectLst/>
        </c:spPr>
        <c:txPr>
          <a:bodyPr rot="-1740000" spcFirstLastPara="1" vertOverflow="ellipsis"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180356992"/>
        <c:crosses val="autoZero"/>
        <c:auto val="1"/>
        <c:lblAlgn val="ctr"/>
        <c:lblOffset val="100"/>
        <c:noMultiLvlLbl val="0"/>
      </c:catAx>
      <c:valAx>
        <c:axId val="180356992"/>
        <c:scaling>
          <c:orientation val="minMax"/>
          <c:max val="60"/>
          <c:min val="0"/>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Turbidity (NTU)</a:t>
                </a:r>
              </a:p>
            </c:rich>
          </c:tx>
          <c:layout>
            <c:manualLayout>
              <c:xMode val="edge"/>
              <c:yMode val="edge"/>
              <c:x val="3.3494508439077662E-2"/>
              <c:y val="0.38670318825401301"/>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8035584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442907379596257E-2"/>
          <c:y val="0.10591891276846395"/>
          <c:w val="0.92855709262040376"/>
          <c:h val="0.67901514475803004"/>
        </c:manualLayout>
      </c:layout>
      <c:barChart>
        <c:barDir val="col"/>
        <c:grouping val="clustered"/>
        <c:varyColors val="0"/>
        <c:ser>
          <c:idx val="0"/>
          <c:order val="0"/>
          <c:tx>
            <c:strRef>
              <c:f>'Coag dosage profile - Oct 2020'!$G$3</c:f>
              <c:strCache>
                <c:ptCount val="1"/>
                <c:pt idx="0">
                  <c:v>NTU</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'Coag dosage profile - Oct 2020'!$F$5:$F$24</c:f>
              <c:strCache>
                <c:ptCount val="20"/>
                <c:pt idx="0">
                  <c:v>0 ppm:blank   0 ppm:blank</c:v>
                </c:pt>
                <c:pt idx="1">
                  <c:v>2 ppm:17650   0.4 ppm:7767</c:v>
                </c:pt>
                <c:pt idx="2">
                  <c:v>4 ppm:17650   0.4 ppm:7767</c:v>
                </c:pt>
                <c:pt idx="3">
                  <c:v>6 ppm:17650   0.4 ppm:7767</c:v>
                </c:pt>
                <c:pt idx="4">
                  <c:v>8 ppm:17650   0.4 ppm:7767</c:v>
                </c:pt>
                <c:pt idx="5">
                  <c:v>10 ppm:17650   0.4 ppm:7767</c:v>
                </c:pt>
                <c:pt idx="7">
                  <c:v>0 ppm:blank   0 ppm:blank</c:v>
                </c:pt>
                <c:pt idx="8">
                  <c:v>2 ppm:2495   0.4 ppm:7767</c:v>
                </c:pt>
                <c:pt idx="9">
                  <c:v>4 ppm:2495   0.4 ppm:7767</c:v>
                </c:pt>
                <c:pt idx="10">
                  <c:v>6 ppm:2495   0.4 ppm:7767</c:v>
                </c:pt>
                <c:pt idx="11">
                  <c:v>8 ppm:2495   0.4 ppm:7767</c:v>
                </c:pt>
                <c:pt idx="12">
                  <c:v>10 ppm:2495   0.4 ppm:7767</c:v>
                </c:pt>
                <c:pt idx="14">
                  <c:v>0 ppm:blank   0 ppm:blank</c:v>
                </c:pt>
                <c:pt idx="15">
                  <c:v>2 ppm:2537   0.4 ppm:7767</c:v>
                </c:pt>
                <c:pt idx="16">
                  <c:v>4 ppm:2537   0.4 ppm:7767</c:v>
                </c:pt>
                <c:pt idx="17">
                  <c:v>6 ppm:2537   0.4 ppm:7767</c:v>
                </c:pt>
                <c:pt idx="18">
                  <c:v>8 ppm:2537   0.4 ppm:7767</c:v>
                </c:pt>
                <c:pt idx="19">
                  <c:v>10 ppm:2537   0.4 ppm:7767</c:v>
                </c:pt>
              </c:strCache>
            </c:strRef>
          </c:cat>
          <c:val>
            <c:numRef>
              <c:f>('Coag dosage profile - Oct 2020'!$G$5:$G$24,'Coag dosage profile - Oct 2020'!$G$26)</c:f>
              <c:numCache>
                <c:formatCode>General</c:formatCode>
                <c:ptCount val="21"/>
                <c:pt idx="0">
                  <c:v>305</c:v>
                </c:pt>
                <c:pt idx="1">
                  <c:v>125</c:v>
                </c:pt>
                <c:pt idx="2">
                  <c:v>102</c:v>
                </c:pt>
                <c:pt idx="3">
                  <c:v>64.3</c:v>
                </c:pt>
                <c:pt idx="4">
                  <c:v>70.2</c:v>
                </c:pt>
                <c:pt idx="5">
                  <c:v>70.8</c:v>
                </c:pt>
                <c:pt idx="7">
                  <c:v>133</c:v>
                </c:pt>
                <c:pt idx="8">
                  <c:v>32.200000000000003</c:v>
                </c:pt>
                <c:pt idx="9">
                  <c:v>20.100000000000001</c:v>
                </c:pt>
                <c:pt idx="10">
                  <c:v>10.7</c:v>
                </c:pt>
                <c:pt idx="11">
                  <c:v>7.41</c:v>
                </c:pt>
                <c:pt idx="12">
                  <c:v>4.3499999999999996</c:v>
                </c:pt>
                <c:pt idx="14">
                  <c:v>104</c:v>
                </c:pt>
                <c:pt idx="15">
                  <c:v>28.6</c:v>
                </c:pt>
                <c:pt idx="16">
                  <c:v>13.8</c:v>
                </c:pt>
                <c:pt idx="17">
                  <c:v>10.5</c:v>
                </c:pt>
                <c:pt idx="18">
                  <c:v>5.86</c:v>
                </c:pt>
                <c:pt idx="19">
                  <c:v>4</c:v>
                </c:pt>
              </c:numCache>
            </c:numRef>
          </c:val>
          <c:extLst>
            <c:ext xmlns:c16="http://schemas.microsoft.com/office/drawing/2014/chart" uri="{C3380CC4-5D6E-409C-BE32-E72D297353CC}">
              <c16:uniqueId val="{00000000-61AF-4875-854B-F2C5B4F11544}"/>
            </c:ext>
          </c:extLst>
        </c:ser>
        <c:dLbls>
          <c:dLblPos val="inBase"/>
          <c:showLegendKey val="0"/>
          <c:showVal val="1"/>
          <c:showCatName val="0"/>
          <c:showSerName val="0"/>
          <c:showPercent val="0"/>
          <c:showBubbleSize val="0"/>
        </c:dLbls>
        <c:gapWidth val="65"/>
        <c:axId val="180355840"/>
        <c:axId val="180356992"/>
      </c:barChart>
      <c:catAx>
        <c:axId val="180355840"/>
        <c:scaling>
          <c:orientation val="minMax"/>
        </c:scaling>
        <c:delete val="0"/>
        <c:axPos val="b"/>
        <c:numFmt formatCode="General" sourceLinked="0"/>
        <c:majorTickMark val="none"/>
        <c:minorTickMark val="none"/>
        <c:tickLblPos val="low"/>
        <c:spPr>
          <a:noFill/>
          <a:ln w="19050" cap="flat" cmpd="sng" algn="ctr">
            <a:solidFill>
              <a:schemeClr val="dk1">
                <a:lumMod val="75000"/>
                <a:lumOff val="25000"/>
              </a:schemeClr>
            </a:solidFill>
            <a:round/>
          </a:ln>
          <a:effectLst/>
        </c:spPr>
        <c:txPr>
          <a:bodyPr rot="-1740000" spcFirstLastPara="1" vertOverflow="ellipsis"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180356992"/>
        <c:crosses val="autoZero"/>
        <c:auto val="1"/>
        <c:lblAlgn val="ctr"/>
        <c:lblOffset val="100"/>
        <c:noMultiLvlLbl val="0"/>
      </c:catAx>
      <c:valAx>
        <c:axId val="180356992"/>
        <c:scaling>
          <c:orientation val="minMax"/>
          <c:max val="125"/>
          <c:min val="0"/>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Turbidity (NTU)</a:t>
                </a:r>
              </a:p>
            </c:rich>
          </c:tx>
          <c:layout>
            <c:manualLayout>
              <c:xMode val="edge"/>
              <c:yMode val="edge"/>
              <c:x val="3.3494508439077662E-2"/>
              <c:y val="0.38670318825401301"/>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8035584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2495 w &amp; w/o 7767</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'2495 w &amp; wo floc'!$G$1</c:f>
              <c:strCache>
                <c:ptCount val="1"/>
                <c:pt idx="0">
                  <c:v>NTU</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'2495 w &amp; wo floc'!$F$2:$F$14</c:f>
              <c:strCache>
                <c:ptCount val="13"/>
                <c:pt idx="0">
                  <c:v>blank</c:v>
                </c:pt>
                <c:pt idx="1">
                  <c:v>5 ppm:2495   0.2 ppm:7767</c:v>
                </c:pt>
                <c:pt idx="2">
                  <c:v>5 ppm:2495   0.4 ppm:7767</c:v>
                </c:pt>
                <c:pt idx="3">
                  <c:v>5 ppm:2495   0.6 ppm:7767</c:v>
                </c:pt>
                <c:pt idx="4">
                  <c:v>5 ppm:2495   0.8 ppm:7767</c:v>
                </c:pt>
                <c:pt idx="5">
                  <c:v>5 ppm:2495   1 ppm:7767</c:v>
                </c:pt>
                <c:pt idx="7">
                  <c:v>blank</c:v>
                </c:pt>
                <c:pt idx="8">
                  <c:v>2 ppm:2495</c:v>
                </c:pt>
                <c:pt idx="9">
                  <c:v>4 ppm:2495 </c:v>
                </c:pt>
                <c:pt idx="10">
                  <c:v>6 ppm:2495</c:v>
                </c:pt>
                <c:pt idx="11">
                  <c:v>8 ppm:2495</c:v>
                </c:pt>
                <c:pt idx="12">
                  <c:v>10 ppm:2495</c:v>
                </c:pt>
              </c:strCache>
            </c:strRef>
          </c:cat>
          <c:val>
            <c:numRef>
              <c:f>'2495 w &amp; wo floc'!$G$2:$G$14</c:f>
              <c:numCache>
                <c:formatCode>General</c:formatCode>
                <c:ptCount val="13"/>
                <c:pt idx="0">
                  <c:v>105</c:v>
                </c:pt>
                <c:pt idx="1">
                  <c:v>25</c:v>
                </c:pt>
                <c:pt idx="2">
                  <c:v>14.2</c:v>
                </c:pt>
                <c:pt idx="3">
                  <c:v>9.4600000000000009</c:v>
                </c:pt>
                <c:pt idx="4">
                  <c:v>7.76</c:v>
                </c:pt>
                <c:pt idx="5">
                  <c:v>8.6999999999999993</c:v>
                </c:pt>
                <c:pt idx="7">
                  <c:v>218</c:v>
                </c:pt>
                <c:pt idx="8">
                  <c:v>70.2</c:v>
                </c:pt>
                <c:pt idx="9">
                  <c:v>43.9</c:v>
                </c:pt>
                <c:pt idx="10">
                  <c:v>28.4</c:v>
                </c:pt>
                <c:pt idx="11">
                  <c:v>14.9</c:v>
                </c:pt>
                <c:pt idx="12">
                  <c:v>10.8</c:v>
                </c:pt>
              </c:numCache>
            </c:numRef>
          </c:val>
          <c:extLst>
            <c:ext xmlns:c16="http://schemas.microsoft.com/office/drawing/2014/chart" uri="{C3380CC4-5D6E-409C-BE32-E72D297353CC}">
              <c16:uniqueId val="{00000000-3EF2-49D6-BBEA-2E8CDAA1663D}"/>
            </c:ext>
          </c:extLst>
        </c:ser>
        <c:dLbls>
          <c:dLblPos val="inBase"/>
          <c:showLegendKey val="0"/>
          <c:showVal val="1"/>
          <c:showCatName val="0"/>
          <c:showSerName val="0"/>
          <c:showPercent val="0"/>
          <c:showBubbleSize val="0"/>
        </c:dLbls>
        <c:gapWidth val="65"/>
        <c:axId val="1828046304"/>
        <c:axId val="1828045056"/>
      </c:barChart>
      <c:catAx>
        <c:axId val="18280463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0" spcFirstLastPara="1" vertOverflow="ellipsis"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28045056"/>
        <c:crosses val="autoZero"/>
        <c:auto val="1"/>
        <c:lblAlgn val="ctr"/>
        <c:lblOffset val="100"/>
        <c:noMultiLvlLbl val="0"/>
      </c:catAx>
      <c:valAx>
        <c:axId val="1828045056"/>
        <c:scaling>
          <c:orientation val="minMax"/>
          <c:max val="100"/>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828046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10.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34290</xdr:colOff>
      <xdr:row>12</xdr:row>
      <xdr:rowOff>85725</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0" y="0"/>
          <a:ext cx="7349490" cy="2371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Composite</a:t>
          </a:r>
          <a:r>
            <a:rPr lang="en-CA" sz="1100" b="1" baseline="0"/>
            <a:t> Procedure</a:t>
          </a:r>
          <a:r>
            <a:rPr lang="en-CA" sz="1100" baseline="0"/>
            <a:t>: prepare composite sample with produced water, sludge, MgO &amp; lime all mixed together.  Fill jars and add coag while stirring at 200 rpm for 60s, add floc &amp; let stir for 30s, reduce to 100 rpm for 2 mins, then let settle for 5 mins before collecting samples. </a:t>
          </a:r>
        </a:p>
        <a:p>
          <a:endParaRPr lang="en-CA" sz="1100" baseline="0"/>
        </a:p>
        <a:p>
          <a:pPr marL="0" marR="0" indent="0" defTabSz="914400" eaLnBrk="1" fontAlgn="auto" latinLnBrk="0" hangingPunct="1">
            <a:lnSpc>
              <a:spcPct val="100000"/>
            </a:lnSpc>
            <a:spcBef>
              <a:spcPts val="0"/>
            </a:spcBef>
            <a:spcAft>
              <a:spcPts val="0"/>
            </a:spcAft>
            <a:buClrTx/>
            <a:buSzTx/>
            <a:buFontTx/>
            <a:buNone/>
            <a:tabLst/>
            <a:defRPr/>
          </a:pPr>
          <a:r>
            <a:rPr lang="en-CA" sz="1100" b="1">
              <a:solidFill>
                <a:schemeClr val="dk1"/>
              </a:solidFill>
              <a:effectLst/>
              <a:latin typeface="+mn-lt"/>
              <a:ea typeface="+mn-ea"/>
              <a:cs typeface="+mn-cs"/>
            </a:rPr>
            <a:t>Composite</a:t>
          </a:r>
          <a:r>
            <a:rPr lang="en-CA" sz="1100" b="1" baseline="0">
              <a:solidFill>
                <a:schemeClr val="dk1"/>
              </a:solidFill>
              <a:effectLst/>
              <a:latin typeface="+mn-lt"/>
              <a:ea typeface="+mn-ea"/>
              <a:cs typeface="+mn-cs"/>
            </a:rPr>
            <a:t> minus sludge Procedure</a:t>
          </a:r>
          <a:r>
            <a:rPr lang="en-CA" sz="1100" baseline="0">
              <a:solidFill>
                <a:schemeClr val="dk1"/>
              </a:solidFill>
              <a:effectLst/>
              <a:latin typeface="+mn-lt"/>
              <a:ea typeface="+mn-ea"/>
              <a:cs typeface="+mn-cs"/>
            </a:rPr>
            <a:t>:</a:t>
          </a:r>
          <a:endParaRPr lang="en-CA" sz="1100" baseline="0"/>
        </a:p>
        <a:p>
          <a:endParaRPr lang="en-CA" sz="1100" baseline="0"/>
        </a:p>
        <a:p>
          <a:r>
            <a:rPr lang="en-CA" sz="1100" b="1" baseline="0"/>
            <a:t>Slurry Procedure:  </a:t>
          </a:r>
        </a:p>
        <a:p>
          <a:endParaRPr lang="en-CA" sz="1100" b="1" baseline="0"/>
        </a:p>
        <a:p>
          <a:r>
            <a:rPr lang="en-CA" sz="1100" b="1" baseline="0"/>
            <a:t>NOTE:</a:t>
          </a:r>
        </a:p>
        <a:p>
          <a:r>
            <a:rPr lang="en-CA" sz="1100" b="1" baseline="0"/>
            <a:t>2490 is CLAR 2537A</a:t>
          </a:r>
        </a:p>
        <a:p>
          <a:r>
            <a:rPr lang="en-CA" sz="1100" b="1" baseline="0"/>
            <a:t>1580 is CLAR17650</a:t>
          </a:r>
          <a:endParaRPr lang="en-CA" sz="1100" baseline="0"/>
        </a:p>
        <a:p>
          <a:endParaRPr lang="en-CA" sz="1100" baseline="0"/>
        </a:p>
        <a:p>
          <a:endParaRPr lang="en-CA"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8</xdr:col>
      <xdr:colOff>28575</xdr:colOff>
      <xdr:row>0</xdr:row>
      <xdr:rowOff>4761</xdr:rowOff>
    </xdr:from>
    <xdr:to>
      <xdr:col>24</xdr:col>
      <xdr:colOff>0</xdr:colOff>
      <xdr:row>15</xdr:row>
      <xdr:rowOff>19051</xdr:rowOff>
    </xdr:to>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66675</xdr:colOff>
      <xdr:row>1</xdr:row>
      <xdr:rowOff>152400</xdr:rowOff>
    </xdr:from>
    <xdr:to>
      <xdr:col>12</xdr:col>
      <xdr:colOff>123825</xdr:colOff>
      <xdr:row>3</xdr:row>
      <xdr:rowOff>85725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601075" y="542925"/>
          <a:ext cx="666750" cy="323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Exp 14</a:t>
          </a:r>
        </a:p>
        <a:p>
          <a:endParaRPr lang="en-CA" sz="1100" b="1"/>
        </a:p>
      </xdr:txBody>
    </xdr:sp>
    <xdr:clientData/>
  </xdr:twoCellAnchor>
  <xdr:twoCellAnchor>
    <xdr:from>
      <xdr:col>19</xdr:col>
      <xdr:colOff>47625</xdr:colOff>
      <xdr:row>1</xdr:row>
      <xdr:rowOff>152400</xdr:rowOff>
    </xdr:from>
    <xdr:to>
      <xdr:col>22</xdr:col>
      <xdr:colOff>9525</xdr:colOff>
      <xdr:row>3</xdr:row>
      <xdr:rowOff>85725</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13458825" y="542925"/>
          <a:ext cx="1790700" cy="323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J5&amp;6</a:t>
          </a:r>
          <a:r>
            <a:rPr lang="en-CA" sz="1100" b="1" baseline="0"/>
            <a:t> from Exp 8-10</a:t>
          </a:r>
          <a:endParaRPr lang="en-CA" sz="1100" b="1"/>
        </a:p>
        <a:p>
          <a:endParaRPr lang="en-CA" sz="1100" b="1"/>
        </a:p>
      </xdr:txBody>
    </xdr:sp>
    <xdr:clientData/>
  </xdr:twoCellAnchor>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68580</xdr:rowOff>
        </xdr:from>
        <xdr:to>
          <xdr:col>0</xdr:col>
          <xdr:colOff>0</xdr:colOff>
          <xdr:row>1</xdr:row>
          <xdr:rowOff>144780</xdr:rowOff>
        </xdr:to>
        <xdr:sp macro="" textlink="">
          <xdr:nvSpPr>
            <xdr:cNvPr id="10241" name="Button 1" hidden="1">
              <a:extLst>
                <a:ext uri="{63B3BB69-23CF-44E3-9099-C40C66FF867C}">
                  <a14:compatExt spid="_x0000_s10241"/>
                </a:ext>
                <a:ext uri="{FF2B5EF4-FFF2-40B4-BE49-F238E27FC236}">
                  <a16:creationId xmlns:a16="http://schemas.microsoft.com/office/drawing/2014/main" id="{00000000-0008-0000-0A00-0000012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CA" sz="1100" b="0" i="0" u="none" strike="noStrike" baseline="0">
                  <a:solidFill>
                    <a:srgbClr val="000000"/>
                  </a:solidFill>
                  <a:latin typeface="Calibri"/>
                  <a:cs typeface="Calibri"/>
                </a:rPr>
                <a:t>Reset Set-Jar Order</a:t>
              </a:r>
            </a:p>
          </xdr:txBody>
        </xdr:sp>
        <xdr:clientData fPrintsWithSheet="0"/>
      </xdr:twoCellAnchor>
    </mc:Choice>
    <mc:Fallback/>
  </mc:AlternateContent>
  <xdr:twoCellAnchor>
    <xdr:from>
      <xdr:col>7</xdr:col>
      <xdr:colOff>317500</xdr:colOff>
      <xdr:row>2</xdr:row>
      <xdr:rowOff>14811</xdr:rowOff>
    </xdr:from>
    <xdr:to>
      <xdr:col>26</xdr:col>
      <xdr:colOff>29666</xdr:colOff>
      <xdr:row>30</xdr:row>
      <xdr:rowOff>95249</xdr:rowOff>
    </xdr:to>
    <xdr:graphicFrame macro="">
      <xdr:nvGraphicFramePr>
        <xdr:cNvPr id="3" name="Chart 2">
          <a:extLst>
            <a:ext uri="{FF2B5EF4-FFF2-40B4-BE49-F238E27FC236}">
              <a16:creationId xmlns:a16="http://schemas.microsoft.com/office/drawing/2014/main" id="{00000000-0008-0000-0A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c:userShapes xmlns:c="http://schemas.openxmlformats.org/drawingml/2006/chart">
  <cdr:relSizeAnchor xmlns:cdr="http://schemas.openxmlformats.org/drawingml/2006/chartDrawing">
    <cdr:from>
      <cdr:x>0.12467</cdr:x>
      <cdr:y>0.0337</cdr:y>
    </cdr:from>
    <cdr:to>
      <cdr:x>0.34518</cdr:x>
      <cdr:y>0.10678</cdr:y>
    </cdr:to>
    <cdr:sp macro="" textlink="">
      <cdr:nvSpPr>
        <cdr:cNvPr id="2" name="TextBox 1">
          <a:extLst xmlns:a="http://schemas.openxmlformats.org/drawingml/2006/main">
            <a:ext uri="{FF2B5EF4-FFF2-40B4-BE49-F238E27FC236}">
              <a16:creationId xmlns:a16="http://schemas.microsoft.com/office/drawing/2014/main" id="{25994ED0-8205-4ECA-B4FA-07DAEDF09A38}"/>
            </a:ext>
          </a:extLst>
        </cdr:cNvPr>
        <cdr:cNvSpPr txBox="1"/>
      </cdr:nvSpPr>
      <cdr:spPr>
        <a:xfrm xmlns:a="http://schemas.openxmlformats.org/drawingml/2006/main">
          <a:off x="1418168" y="175689"/>
          <a:ext cx="2508250" cy="381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CA" sz="1400" b="1"/>
            <a:t>Exp 1 - coag screen, no Floc</a:t>
          </a:r>
        </a:p>
      </cdr:txBody>
    </cdr:sp>
  </cdr:relSizeAnchor>
  <cdr:relSizeAnchor xmlns:cdr="http://schemas.openxmlformats.org/drawingml/2006/chartDrawing">
    <cdr:from>
      <cdr:x>0.44362</cdr:x>
      <cdr:y>0.03613</cdr:y>
    </cdr:from>
    <cdr:to>
      <cdr:x>0.66412</cdr:x>
      <cdr:y>0.10922</cdr:y>
    </cdr:to>
    <cdr:sp macro="" textlink="">
      <cdr:nvSpPr>
        <cdr:cNvPr id="3" name="TextBox 1">
          <a:extLst xmlns:a="http://schemas.openxmlformats.org/drawingml/2006/main">
            <a:ext uri="{FF2B5EF4-FFF2-40B4-BE49-F238E27FC236}">
              <a16:creationId xmlns:a16="http://schemas.microsoft.com/office/drawing/2014/main" id="{CA24BC71-35CE-404D-8E23-D44C906F585B}"/>
            </a:ext>
          </a:extLst>
        </cdr:cNvPr>
        <cdr:cNvSpPr txBox="1"/>
      </cdr:nvSpPr>
      <cdr:spPr>
        <a:xfrm xmlns:a="http://schemas.openxmlformats.org/drawingml/2006/main">
          <a:off x="5046133" y="188383"/>
          <a:ext cx="2508250" cy="381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CA" sz="1400" b="1"/>
            <a:t>Exp 3 - coag screen w/ 7878</a:t>
          </a:r>
        </a:p>
      </cdr:txBody>
    </cdr:sp>
  </cdr:relSizeAnchor>
  <cdr:relSizeAnchor xmlns:cdr="http://schemas.openxmlformats.org/drawingml/2006/chartDrawing">
    <cdr:from>
      <cdr:x>0.76461</cdr:x>
      <cdr:y>0.0341</cdr:y>
    </cdr:from>
    <cdr:to>
      <cdr:x>0.98511</cdr:x>
      <cdr:y>0.10719</cdr:y>
    </cdr:to>
    <cdr:sp macro="" textlink="">
      <cdr:nvSpPr>
        <cdr:cNvPr id="4" name="TextBox 1">
          <a:extLst xmlns:a="http://schemas.openxmlformats.org/drawingml/2006/main">
            <a:ext uri="{FF2B5EF4-FFF2-40B4-BE49-F238E27FC236}">
              <a16:creationId xmlns:a16="http://schemas.microsoft.com/office/drawing/2014/main" id="{CA24BC71-35CE-404D-8E23-D44C906F585B}"/>
            </a:ext>
          </a:extLst>
        </cdr:cNvPr>
        <cdr:cNvSpPr txBox="1"/>
      </cdr:nvSpPr>
      <cdr:spPr>
        <a:xfrm xmlns:a="http://schemas.openxmlformats.org/drawingml/2006/main">
          <a:off x="8697416" y="177800"/>
          <a:ext cx="2508250" cy="381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CA" sz="1400" b="1"/>
            <a:t>Exp 4 - coag screen</a:t>
          </a:r>
          <a:r>
            <a:rPr lang="en-CA" sz="1400" b="1" baseline="0"/>
            <a:t> w/7767</a:t>
          </a:r>
          <a:endParaRPr lang="en-CA" sz="1400" b="1"/>
        </a:p>
      </cdr:txBody>
    </cdr:sp>
  </cdr:relSizeAnchor>
</c:userShapes>
</file>

<file path=xl/drawings/drawing1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68580</xdr:rowOff>
        </xdr:from>
        <xdr:to>
          <xdr:col>0</xdr:col>
          <xdr:colOff>0</xdr:colOff>
          <xdr:row>1</xdr:row>
          <xdr:rowOff>144780</xdr:rowOff>
        </xdr:to>
        <xdr:sp macro="" textlink="">
          <xdr:nvSpPr>
            <xdr:cNvPr id="13313" name="Button 1" hidden="1">
              <a:extLst>
                <a:ext uri="{63B3BB69-23CF-44E3-9099-C40C66FF867C}">
                  <a14:compatExt spid="_x0000_s13313"/>
                </a:ext>
                <a:ext uri="{FF2B5EF4-FFF2-40B4-BE49-F238E27FC236}">
                  <a16:creationId xmlns:a16="http://schemas.microsoft.com/office/drawing/2014/main" id="{00000000-0008-0000-0B00-0000013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CA" sz="1100" b="0" i="0" u="none" strike="noStrike" baseline="0">
                  <a:solidFill>
                    <a:srgbClr val="000000"/>
                  </a:solidFill>
                  <a:latin typeface="Calibri"/>
                  <a:cs typeface="Calibri"/>
                </a:rPr>
                <a:t>Reset Set-Jar Order</a:t>
              </a:r>
            </a:p>
          </xdr:txBody>
        </xdr:sp>
        <xdr:clientData fPrintsWithSheet="0"/>
      </xdr:twoCellAnchor>
    </mc:Choice>
    <mc:Fallback/>
  </mc:AlternateContent>
  <xdr:twoCellAnchor>
    <xdr:from>
      <xdr:col>7</xdr:col>
      <xdr:colOff>317500</xdr:colOff>
      <xdr:row>2</xdr:row>
      <xdr:rowOff>14811</xdr:rowOff>
    </xdr:from>
    <xdr:to>
      <xdr:col>26</xdr:col>
      <xdr:colOff>29666</xdr:colOff>
      <xdr:row>30</xdr:row>
      <xdr:rowOff>95249</xdr:rowOff>
    </xdr:to>
    <xdr:graphicFrame macro="">
      <xdr:nvGraphicFramePr>
        <xdr:cNvPr id="3" name="Chart 2">
          <a:extLst>
            <a:ext uri="{FF2B5EF4-FFF2-40B4-BE49-F238E27FC236}">
              <a16:creationId xmlns:a16="http://schemas.microsoft.com/office/drawing/2014/main" id="{00000000-0008-0000-0B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c:userShapes xmlns:c="http://schemas.openxmlformats.org/drawingml/2006/chart">
  <cdr:relSizeAnchor xmlns:cdr="http://schemas.openxmlformats.org/drawingml/2006/chartDrawing">
    <cdr:from>
      <cdr:x>0.12467</cdr:x>
      <cdr:y>0.0337</cdr:y>
    </cdr:from>
    <cdr:to>
      <cdr:x>0.34518</cdr:x>
      <cdr:y>0.10678</cdr:y>
    </cdr:to>
    <cdr:sp macro="" textlink="">
      <cdr:nvSpPr>
        <cdr:cNvPr id="2" name="TextBox 1">
          <a:extLst xmlns:a="http://schemas.openxmlformats.org/drawingml/2006/main">
            <a:ext uri="{FF2B5EF4-FFF2-40B4-BE49-F238E27FC236}">
              <a16:creationId xmlns:a16="http://schemas.microsoft.com/office/drawing/2014/main" id="{25994ED0-8205-4ECA-B4FA-07DAEDF09A38}"/>
            </a:ext>
          </a:extLst>
        </cdr:cNvPr>
        <cdr:cNvSpPr txBox="1"/>
      </cdr:nvSpPr>
      <cdr:spPr>
        <a:xfrm xmlns:a="http://schemas.openxmlformats.org/drawingml/2006/main">
          <a:off x="1418168" y="175689"/>
          <a:ext cx="2508250" cy="381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CA" sz="1400" b="1"/>
            <a:t>Exp 8 - 17650 dosage profile</a:t>
          </a:r>
        </a:p>
        <a:p xmlns:a="http://schemas.openxmlformats.org/drawingml/2006/main">
          <a:endParaRPr lang="en-CA" sz="1400" b="1"/>
        </a:p>
      </cdr:txBody>
    </cdr:sp>
  </cdr:relSizeAnchor>
  <cdr:relSizeAnchor xmlns:cdr="http://schemas.openxmlformats.org/drawingml/2006/chartDrawing">
    <cdr:from>
      <cdr:x>0.44362</cdr:x>
      <cdr:y>0.03613</cdr:y>
    </cdr:from>
    <cdr:to>
      <cdr:x>0.66412</cdr:x>
      <cdr:y>0.10922</cdr:y>
    </cdr:to>
    <cdr:sp macro="" textlink="">
      <cdr:nvSpPr>
        <cdr:cNvPr id="3" name="TextBox 1">
          <a:extLst xmlns:a="http://schemas.openxmlformats.org/drawingml/2006/main">
            <a:ext uri="{FF2B5EF4-FFF2-40B4-BE49-F238E27FC236}">
              <a16:creationId xmlns:a16="http://schemas.microsoft.com/office/drawing/2014/main" id="{CA24BC71-35CE-404D-8E23-D44C906F585B}"/>
            </a:ext>
          </a:extLst>
        </cdr:cNvPr>
        <cdr:cNvSpPr txBox="1"/>
      </cdr:nvSpPr>
      <cdr:spPr>
        <a:xfrm xmlns:a="http://schemas.openxmlformats.org/drawingml/2006/main">
          <a:off x="5046133" y="188383"/>
          <a:ext cx="2508250" cy="381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CA" sz="1400" b="1"/>
            <a:t>Exp 9 - 2495 dosage profile</a:t>
          </a:r>
        </a:p>
      </cdr:txBody>
    </cdr:sp>
  </cdr:relSizeAnchor>
  <cdr:relSizeAnchor xmlns:cdr="http://schemas.openxmlformats.org/drawingml/2006/chartDrawing">
    <cdr:from>
      <cdr:x>0.76461</cdr:x>
      <cdr:y>0.0341</cdr:y>
    </cdr:from>
    <cdr:to>
      <cdr:x>0.98511</cdr:x>
      <cdr:y>0.10719</cdr:y>
    </cdr:to>
    <cdr:sp macro="" textlink="">
      <cdr:nvSpPr>
        <cdr:cNvPr id="4" name="TextBox 1">
          <a:extLst xmlns:a="http://schemas.openxmlformats.org/drawingml/2006/main">
            <a:ext uri="{FF2B5EF4-FFF2-40B4-BE49-F238E27FC236}">
              <a16:creationId xmlns:a16="http://schemas.microsoft.com/office/drawing/2014/main" id="{CA24BC71-35CE-404D-8E23-D44C906F585B}"/>
            </a:ext>
          </a:extLst>
        </cdr:cNvPr>
        <cdr:cNvSpPr txBox="1"/>
      </cdr:nvSpPr>
      <cdr:spPr>
        <a:xfrm xmlns:a="http://schemas.openxmlformats.org/drawingml/2006/main">
          <a:off x="8697416" y="177800"/>
          <a:ext cx="2508250" cy="381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CA" sz="1400" b="1"/>
            <a:t>Exp 10 - </a:t>
          </a:r>
          <a:r>
            <a:rPr lang="en-CA" sz="1400" b="1" baseline="0"/>
            <a:t>2537 dosage profile</a:t>
          </a:r>
          <a:endParaRPr lang="en-CA" sz="1400" b="1"/>
        </a:p>
      </cdr:txBody>
    </cdr:sp>
  </cdr:relSizeAnchor>
</c:userShapes>
</file>

<file path=xl/drawings/drawing1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68580</xdr:rowOff>
        </xdr:from>
        <xdr:to>
          <xdr:col>0</xdr:col>
          <xdr:colOff>0</xdr:colOff>
          <xdr:row>1</xdr:row>
          <xdr:rowOff>144780</xdr:rowOff>
        </xdr:to>
        <xdr:sp macro="" textlink="">
          <xdr:nvSpPr>
            <xdr:cNvPr id="20481" name="Button 1" hidden="1">
              <a:extLst>
                <a:ext uri="{63B3BB69-23CF-44E3-9099-C40C66FF867C}">
                  <a14:compatExt spid="_x0000_s20481"/>
                </a:ext>
                <a:ext uri="{FF2B5EF4-FFF2-40B4-BE49-F238E27FC236}">
                  <a16:creationId xmlns:a16="http://schemas.microsoft.com/office/drawing/2014/main" id="{00000000-0008-0000-0C00-00000150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CA" sz="1100" b="0" i="0" u="none" strike="noStrike" baseline="0">
                  <a:solidFill>
                    <a:srgbClr val="000000"/>
                  </a:solidFill>
                  <a:latin typeface="Calibri"/>
                  <a:cs typeface="Calibri"/>
                </a:rPr>
                <a:t>Reset Set-Jar Order</a:t>
              </a:r>
            </a:p>
          </xdr:txBody>
        </xdr:sp>
        <xdr:clientData fPrintsWithSheet="0"/>
      </xdr:twoCellAnchor>
    </mc:Choice>
    <mc:Fallback/>
  </mc:AlternateContent>
  <xdr:twoCellAnchor>
    <xdr:from>
      <xdr:col>7</xdr:col>
      <xdr:colOff>317500</xdr:colOff>
      <xdr:row>2</xdr:row>
      <xdr:rowOff>14811</xdr:rowOff>
    </xdr:from>
    <xdr:to>
      <xdr:col>26</xdr:col>
      <xdr:colOff>29666</xdr:colOff>
      <xdr:row>30</xdr:row>
      <xdr:rowOff>95249</xdr:rowOff>
    </xdr:to>
    <xdr:graphicFrame macro="">
      <xdr:nvGraphicFramePr>
        <xdr:cNvPr id="3" name="Chart 2">
          <a:extLst>
            <a:ext uri="{FF2B5EF4-FFF2-40B4-BE49-F238E27FC236}">
              <a16:creationId xmlns:a16="http://schemas.microsoft.com/office/drawing/2014/main" id="{00000000-0008-0000-0C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0.12467</cdr:x>
      <cdr:y>0.0337</cdr:y>
    </cdr:from>
    <cdr:to>
      <cdr:x>0.34518</cdr:x>
      <cdr:y>0.10678</cdr:y>
    </cdr:to>
    <cdr:sp macro="" textlink="">
      <cdr:nvSpPr>
        <cdr:cNvPr id="2" name="TextBox 1">
          <a:extLst xmlns:a="http://schemas.openxmlformats.org/drawingml/2006/main">
            <a:ext uri="{FF2B5EF4-FFF2-40B4-BE49-F238E27FC236}">
              <a16:creationId xmlns:a16="http://schemas.microsoft.com/office/drawing/2014/main" id="{25994ED0-8205-4ECA-B4FA-07DAEDF09A38}"/>
            </a:ext>
          </a:extLst>
        </cdr:cNvPr>
        <cdr:cNvSpPr txBox="1"/>
      </cdr:nvSpPr>
      <cdr:spPr>
        <a:xfrm xmlns:a="http://schemas.openxmlformats.org/drawingml/2006/main">
          <a:off x="1418168" y="175689"/>
          <a:ext cx="2508250" cy="381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CA" sz="1400" b="1"/>
            <a:t>Exp 22 - 17650 dosage profile</a:t>
          </a:r>
        </a:p>
        <a:p xmlns:a="http://schemas.openxmlformats.org/drawingml/2006/main">
          <a:endParaRPr lang="en-CA" sz="1400" b="1"/>
        </a:p>
      </cdr:txBody>
    </cdr:sp>
  </cdr:relSizeAnchor>
  <cdr:relSizeAnchor xmlns:cdr="http://schemas.openxmlformats.org/drawingml/2006/chartDrawing">
    <cdr:from>
      <cdr:x>0.44362</cdr:x>
      <cdr:y>0.03613</cdr:y>
    </cdr:from>
    <cdr:to>
      <cdr:x>0.66412</cdr:x>
      <cdr:y>0.10922</cdr:y>
    </cdr:to>
    <cdr:sp macro="" textlink="">
      <cdr:nvSpPr>
        <cdr:cNvPr id="3" name="TextBox 1">
          <a:extLst xmlns:a="http://schemas.openxmlformats.org/drawingml/2006/main">
            <a:ext uri="{FF2B5EF4-FFF2-40B4-BE49-F238E27FC236}">
              <a16:creationId xmlns:a16="http://schemas.microsoft.com/office/drawing/2014/main" id="{CA24BC71-35CE-404D-8E23-D44C906F585B}"/>
            </a:ext>
          </a:extLst>
        </cdr:cNvPr>
        <cdr:cNvSpPr txBox="1"/>
      </cdr:nvSpPr>
      <cdr:spPr>
        <a:xfrm xmlns:a="http://schemas.openxmlformats.org/drawingml/2006/main">
          <a:off x="5046133" y="188383"/>
          <a:ext cx="2508250" cy="381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CA" sz="1400" b="1"/>
            <a:t>Exp 18 - 2495 dosage profile</a:t>
          </a:r>
        </a:p>
      </cdr:txBody>
    </cdr:sp>
  </cdr:relSizeAnchor>
  <cdr:relSizeAnchor xmlns:cdr="http://schemas.openxmlformats.org/drawingml/2006/chartDrawing">
    <cdr:from>
      <cdr:x>0.76461</cdr:x>
      <cdr:y>0.0341</cdr:y>
    </cdr:from>
    <cdr:to>
      <cdr:x>0.98511</cdr:x>
      <cdr:y>0.10719</cdr:y>
    </cdr:to>
    <cdr:sp macro="" textlink="">
      <cdr:nvSpPr>
        <cdr:cNvPr id="4" name="TextBox 1">
          <a:extLst xmlns:a="http://schemas.openxmlformats.org/drawingml/2006/main">
            <a:ext uri="{FF2B5EF4-FFF2-40B4-BE49-F238E27FC236}">
              <a16:creationId xmlns:a16="http://schemas.microsoft.com/office/drawing/2014/main" id="{CA24BC71-35CE-404D-8E23-D44C906F585B}"/>
            </a:ext>
          </a:extLst>
        </cdr:cNvPr>
        <cdr:cNvSpPr txBox="1"/>
      </cdr:nvSpPr>
      <cdr:spPr>
        <a:xfrm xmlns:a="http://schemas.openxmlformats.org/drawingml/2006/main">
          <a:off x="8697416" y="177800"/>
          <a:ext cx="2508250" cy="381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CA" sz="1400" b="1"/>
            <a:t>Exp 17 - </a:t>
          </a:r>
          <a:r>
            <a:rPr lang="en-CA" sz="1400" b="1" baseline="0"/>
            <a:t>2537 dosage profile</a:t>
          </a:r>
          <a:endParaRPr lang="en-CA" sz="1400" b="1"/>
        </a:p>
      </cdr:txBody>
    </cdr:sp>
  </cdr:relSizeAnchor>
</c:userShapes>
</file>

<file path=xl/drawings/drawing17.xml><?xml version="1.0" encoding="utf-8"?>
<xdr:wsDr xmlns:xdr="http://schemas.openxmlformats.org/drawingml/2006/spreadsheetDrawing" xmlns:a="http://schemas.openxmlformats.org/drawingml/2006/main">
  <xdr:twoCellAnchor>
    <xdr:from>
      <xdr:col>8</xdr:col>
      <xdr:colOff>28575</xdr:colOff>
      <xdr:row>0</xdr:row>
      <xdr:rowOff>4761</xdr:rowOff>
    </xdr:from>
    <xdr:to>
      <xdr:col>23</xdr:col>
      <xdr:colOff>38101</xdr:colOff>
      <xdr:row>14</xdr:row>
      <xdr:rowOff>38101</xdr:rowOff>
    </xdr:to>
    <xdr:graphicFrame macro="">
      <xdr:nvGraphicFramePr>
        <xdr:cNvPr id="2" name="Chart 1">
          <a:extLst>
            <a:ext uri="{FF2B5EF4-FFF2-40B4-BE49-F238E27FC236}">
              <a16:creationId xmlns:a16="http://schemas.microsoft.com/office/drawing/2014/main" id="{00000000-0008-0000-0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0.1103</cdr:x>
      <cdr:y>0.16858</cdr:y>
    </cdr:from>
    <cdr:to>
      <cdr:x>0.33715</cdr:x>
      <cdr:y>0.3126</cdr:y>
    </cdr:to>
    <cdr:sp macro="" textlink="">
      <cdr:nvSpPr>
        <cdr:cNvPr id="2" name="TextBox 1">
          <a:extLst xmlns:a="http://schemas.openxmlformats.org/drawingml/2006/main">
            <a:ext uri="{FF2B5EF4-FFF2-40B4-BE49-F238E27FC236}">
              <a16:creationId xmlns:a16="http://schemas.microsoft.com/office/drawing/2014/main" id="{702A5131-1E32-428E-9975-0B0CD9EC597F}"/>
            </a:ext>
          </a:extLst>
        </cdr:cNvPr>
        <cdr:cNvSpPr txBox="1"/>
      </cdr:nvSpPr>
      <cdr:spPr>
        <a:xfrm xmlns:a="http://schemas.openxmlformats.org/drawingml/2006/main">
          <a:off x="1009650" y="490540"/>
          <a:ext cx="2076450" cy="41910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CA" sz="1400" b="1"/>
            <a:t>Exp 12 - 2495 &amp; 7767</a:t>
          </a:r>
        </a:p>
      </cdr:txBody>
    </cdr:sp>
  </cdr:relSizeAnchor>
  <cdr:relSizeAnchor xmlns:cdr="http://schemas.openxmlformats.org/drawingml/2006/chartDrawing">
    <cdr:from>
      <cdr:x>0.64412</cdr:x>
      <cdr:y>0.17512</cdr:y>
    </cdr:from>
    <cdr:to>
      <cdr:x>0.90427</cdr:x>
      <cdr:y>0.31206</cdr:y>
    </cdr:to>
    <cdr:sp macro="" textlink="">
      <cdr:nvSpPr>
        <cdr:cNvPr id="3" name="TextBox 1">
          <a:extLst xmlns:a="http://schemas.openxmlformats.org/drawingml/2006/main">
            <a:ext uri="{FF2B5EF4-FFF2-40B4-BE49-F238E27FC236}">
              <a16:creationId xmlns:a16="http://schemas.microsoft.com/office/drawing/2014/main" id="{AB44444D-374C-4EC9-AED2-F5059ED3209F}"/>
            </a:ext>
          </a:extLst>
        </cdr:cNvPr>
        <cdr:cNvSpPr txBox="1"/>
      </cdr:nvSpPr>
      <cdr:spPr>
        <a:xfrm xmlns:a="http://schemas.openxmlformats.org/drawingml/2006/main">
          <a:off x="5895969" y="509580"/>
          <a:ext cx="2381256" cy="398480"/>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CA" sz="1400" b="1"/>
            <a:t>Exp 15 - 2495 dosage profile</a:t>
          </a:r>
        </a:p>
      </cdr:txBody>
    </cdr:sp>
  </cdr:relSizeAnchor>
</c:userShapes>
</file>

<file path=xl/drawings/drawing2.xml><?xml version="1.0" encoding="utf-8"?>
<xdr:wsDr xmlns:xdr="http://schemas.openxmlformats.org/drawingml/2006/spreadsheetDrawing" xmlns:a="http://schemas.openxmlformats.org/drawingml/2006/main">
  <xdr:twoCellAnchor>
    <xdr:from>
      <xdr:col>8</xdr:col>
      <xdr:colOff>0</xdr:colOff>
      <xdr:row>0</xdr:row>
      <xdr:rowOff>4760</xdr:rowOff>
    </xdr:from>
    <xdr:to>
      <xdr:col>23</xdr:col>
      <xdr:colOff>9525</xdr:colOff>
      <xdr:row>23</xdr:row>
      <xdr:rowOff>9525</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0.13265</cdr:x>
      <cdr:y>0.12741</cdr:y>
    </cdr:from>
    <cdr:to>
      <cdr:x>0.3595</cdr:x>
      <cdr:y>0.27143</cdr:y>
    </cdr:to>
    <cdr:sp macro="" textlink="">
      <cdr:nvSpPr>
        <cdr:cNvPr id="2" name="TextBox 1">
          <a:extLst xmlns:a="http://schemas.openxmlformats.org/drawingml/2006/main">
            <a:ext uri="{FF2B5EF4-FFF2-40B4-BE49-F238E27FC236}">
              <a16:creationId xmlns:a16="http://schemas.microsoft.com/office/drawing/2014/main" id="{702A5131-1E32-428E-9975-0B0CD9EC597F}"/>
            </a:ext>
          </a:extLst>
        </cdr:cNvPr>
        <cdr:cNvSpPr txBox="1"/>
      </cdr:nvSpPr>
      <cdr:spPr>
        <a:xfrm xmlns:a="http://schemas.openxmlformats.org/drawingml/2006/main">
          <a:off x="1130794" y="560067"/>
          <a:ext cx="1933868" cy="633082"/>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CA" sz="1400" b="1"/>
            <a:t>Exp 2</a:t>
          </a:r>
        </a:p>
        <a:p xmlns:a="http://schemas.openxmlformats.org/drawingml/2006/main">
          <a:pPr algn="ctr"/>
          <a:r>
            <a:rPr lang="en-CA" sz="1400" b="1"/>
            <a:t>Phase</a:t>
          </a:r>
          <a:r>
            <a:rPr lang="en-CA" sz="1400" b="1" baseline="0"/>
            <a:t> F - August 2021</a:t>
          </a:r>
          <a:endParaRPr lang="en-CA" sz="1400" b="1"/>
        </a:p>
      </cdr:txBody>
    </cdr:sp>
  </cdr:relSizeAnchor>
  <cdr:relSizeAnchor xmlns:cdr="http://schemas.openxmlformats.org/drawingml/2006/chartDrawing">
    <cdr:from>
      <cdr:x>0.65418</cdr:x>
      <cdr:y>0.12962</cdr:y>
    </cdr:from>
    <cdr:to>
      <cdr:x>0.8845</cdr:x>
      <cdr:y>0.26656</cdr:y>
    </cdr:to>
    <cdr:sp macro="" textlink="">
      <cdr:nvSpPr>
        <cdr:cNvPr id="3" name="TextBox 1">
          <a:extLst xmlns:a="http://schemas.openxmlformats.org/drawingml/2006/main">
            <a:ext uri="{FF2B5EF4-FFF2-40B4-BE49-F238E27FC236}">
              <a16:creationId xmlns:a16="http://schemas.microsoft.com/office/drawing/2014/main" id="{AB44444D-374C-4EC9-AED2-F5059ED3209F}"/>
            </a:ext>
          </a:extLst>
        </cdr:cNvPr>
        <cdr:cNvSpPr txBox="1"/>
      </cdr:nvSpPr>
      <cdr:spPr>
        <a:xfrm xmlns:a="http://schemas.openxmlformats.org/drawingml/2006/main">
          <a:off x="5576767" y="569766"/>
          <a:ext cx="1963450" cy="601959"/>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CA" sz="1400" b="1"/>
            <a:t>Exp 12</a:t>
          </a:r>
        </a:p>
        <a:p xmlns:a="http://schemas.openxmlformats.org/drawingml/2006/main">
          <a:pPr algn="ctr"/>
          <a:r>
            <a:rPr lang="en-CA" sz="1400" b="1"/>
            <a:t>Phase</a:t>
          </a:r>
          <a:r>
            <a:rPr lang="en-CA" sz="1400" b="1" baseline="0"/>
            <a:t> E - October 2020</a:t>
          </a:r>
          <a:endParaRPr lang="en-CA" sz="1400" b="1"/>
        </a:p>
      </cdr:txBody>
    </cdr:sp>
  </cdr:relSizeAnchor>
</c:userShapes>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68580</xdr:rowOff>
        </xdr:from>
        <xdr:to>
          <xdr:col>0</xdr:col>
          <xdr:colOff>0</xdr:colOff>
          <xdr:row>1</xdr:row>
          <xdr:rowOff>144780</xdr:rowOff>
        </xdr:to>
        <xdr:sp macro="" textlink="">
          <xdr:nvSpPr>
            <xdr:cNvPr id="11265" name="Button 1" hidden="1">
              <a:extLst>
                <a:ext uri="{63B3BB69-23CF-44E3-9099-C40C66FF867C}">
                  <a14:compatExt spid="_x0000_s11265"/>
                </a:ext>
                <a:ext uri="{FF2B5EF4-FFF2-40B4-BE49-F238E27FC236}">
                  <a16:creationId xmlns:a16="http://schemas.microsoft.com/office/drawing/2014/main" id="{00000000-0008-0000-0600-0000012C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CA" sz="1100" b="0" i="0" u="none" strike="noStrike" baseline="0">
                  <a:solidFill>
                    <a:srgbClr val="000000"/>
                  </a:solidFill>
                  <a:latin typeface="Calibri"/>
                  <a:cs typeface="Calibri"/>
                </a:rPr>
                <a:t>Reset Set-Jar Order</a:t>
              </a:r>
            </a:p>
          </xdr:txBody>
        </xdr:sp>
        <xdr:clientData fPrintsWithSheet="0"/>
      </xdr:twoCellAnchor>
    </mc:Choice>
    <mc:Fallback/>
  </mc:AlternateContent>
  <xdr:twoCellAnchor>
    <xdr:from>
      <xdr:col>7</xdr:col>
      <xdr:colOff>317500</xdr:colOff>
      <xdr:row>2</xdr:row>
      <xdr:rowOff>14811</xdr:rowOff>
    </xdr:from>
    <xdr:to>
      <xdr:col>26</xdr:col>
      <xdr:colOff>29666</xdr:colOff>
      <xdr:row>30</xdr:row>
      <xdr:rowOff>95249</xdr:rowOff>
    </xdr:to>
    <xdr:graphicFrame macro="">
      <xdr:nvGraphicFramePr>
        <xdr:cNvPr id="3" name="Chart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0.12467</cdr:x>
      <cdr:y>0.0337</cdr:y>
    </cdr:from>
    <cdr:to>
      <cdr:x>0.34518</cdr:x>
      <cdr:y>0.10678</cdr:y>
    </cdr:to>
    <cdr:sp macro="" textlink="">
      <cdr:nvSpPr>
        <cdr:cNvPr id="2" name="TextBox 1">
          <a:extLst xmlns:a="http://schemas.openxmlformats.org/drawingml/2006/main">
            <a:ext uri="{FF2B5EF4-FFF2-40B4-BE49-F238E27FC236}">
              <a16:creationId xmlns:a16="http://schemas.microsoft.com/office/drawing/2014/main" id="{25994ED0-8205-4ECA-B4FA-07DAEDF09A38}"/>
            </a:ext>
          </a:extLst>
        </cdr:cNvPr>
        <cdr:cNvSpPr txBox="1"/>
      </cdr:nvSpPr>
      <cdr:spPr>
        <a:xfrm xmlns:a="http://schemas.openxmlformats.org/drawingml/2006/main">
          <a:off x="1418168" y="175689"/>
          <a:ext cx="2508250" cy="381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CA" sz="1400" b="1"/>
            <a:t>Exp 5 - Floc screen w/17650</a:t>
          </a:r>
        </a:p>
      </cdr:txBody>
    </cdr:sp>
  </cdr:relSizeAnchor>
  <cdr:relSizeAnchor xmlns:cdr="http://schemas.openxmlformats.org/drawingml/2006/chartDrawing">
    <cdr:from>
      <cdr:x>0.44362</cdr:x>
      <cdr:y>0.03613</cdr:y>
    </cdr:from>
    <cdr:to>
      <cdr:x>0.66412</cdr:x>
      <cdr:y>0.10922</cdr:y>
    </cdr:to>
    <cdr:sp macro="" textlink="">
      <cdr:nvSpPr>
        <cdr:cNvPr id="3" name="TextBox 1">
          <a:extLst xmlns:a="http://schemas.openxmlformats.org/drawingml/2006/main">
            <a:ext uri="{FF2B5EF4-FFF2-40B4-BE49-F238E27FC236}">
              <a16:creationId xmlns:a16="http://schemas.microsoft.com/office/drawing/2014/main" id="{CA24BC71-35CE-404D-8E23-D44C906F585B}"/>
            </a:ext>
          </a:extLst>
        </cdr:cNvPr>
        <cdr:cNvSpPr txBox="1"/>
      </cdr:nvSpPr>
      <cdr:spPr>
        <a:xfrm xmlns:a="http://schemas.openxmlformats.org/drawingml/2006/main">
          <a:off x="5046133" y="188383"/>
          <a:ext cx="2508250" cy="381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CA" sz="1400" b="1"/>
            <a:t>Exp 6 - Floc screen w/ 2495</a:t>
          </a:r>
        </a:p>
      </cdr:txBody>
    </cdr:sp>
  </cdr:relSizeAnchor>
  <cdr:relSizeAnchor xmlns:cdr="http://schemas.openxmlformats.org/drawingml/2006/chartDrawing">
    <cdr:from>
      <cdr:x>0.76461</cdr:x>
      <cdr:y>0.0341</cdr:y>
    </cdr:from>
    <cdr:to>
      <cdr:x>0.98511</cdr:x>
      <cdr:y>0.10719</cdr:y>
    </cdr:to>
    <cdr:sp macro="" textlink="">
      <cdr:nvSpPr>
        <cdr:cNvPr id="4" name="TextBox 1">
          <a:extLst xmlns:a="http://schemas.openxmlformats.org/drawingml/2006/main">
            <a:ext uri="{FF2B5EF4-FFF2-40B4-BE49-F238E27FC236}">
              <a16:creationId xmlns:a16="http://schemas.microsoft.com/office/drawing/2014/main" id="{CA24BC71-35CE-404D-8E23-D44C906F585B}"/>
            </a:ext>
          </a:extLst>
        </cdr:cNvPr>
        <cdr:cNvSpPr txBox="1"/>
      </cdr:nvSpPr>
      <cdr:spPr>
        <a:xfrm xmlns:a="http://schemas.openxmlformats.org/drawingml/2006/main">
          <a:off x="8697416" y="177800"/>
          <a:ext cx="2508250" cy="381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CA" sz="1400" b="1"/>
            <a:t>Exp 7 - Floc screen</a:t>
          </a:r>
          <a:r>
            <a:rPr lang="en-CA" sz="1400" b="1" baseline="0"/>
            <a:t> w/ 2537</a:t>
          </a:r>
          <a:endParaRPr lang="en-CA" sz="1400" b="1"/>
        </a:p>
      </cdr:txBody>
    </cdr:sp>
  </cdr:relSizeAnchor>
</c:userShapes>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68580</xdr:rowOff>
        </xdr:from>
        <xdr:to>
          <xdr:col>0</xdr:col>
          <xdr:colOff>0</xdr:colOff>
          <xdr:row>1</xdr:row>
          <xdr:rowOff>144780</xdr:rowOff>
        </xdr:to>
        <xdr:sp macro="" textlink="">
          <xdr:nvSpPr>
            <xdr:cNvPr id="12289" name="Button 1" hidden="1">
              <a:extLst>
                <a:ext uri="{63B3BB69-23CF-44E3-9099-C40C66FF867C}">
                  <a14:compatExt spid="_x0000_s12289"/>
                </a:ext>
                <a:ext uri="{FF2B5EF4-FFF2-40B4-BE49-F238E27FC236}">
                  <a16:creationId xmlns:a16="http://schemas.microsoft.com/office/drawing/2014/main" id="{00000000-0008-0000-0700-00000130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CA" sz="1100" b="0" i="0" u="none" strike="noStrike" baseline="0">
                  <a:solidFill>
                    <a:srgbClr val="000000"/>
                  </a:solidFill>
                  <a:latin typeface="Calibri"/>
                  <a:cs typeface="Calibri"/>
                </a:rPr>
                <a:t>Reset Set-Jar Order</a:t>
              </a:r>
            </a:p>
          </xdr:txBody>
        </xdr:sp>
        <xdr:clientData fPrintsWithSheet="0"/>
      </xdr:twoCellAnchor>
    </mc:Choice>
    <mc:Fallback/>
  </mc:AlternateContent>
  <xdr:twoCellAnchor>
    <xdr:from>
      <xdr:col>7</xdr:col>
      <xdr:colOff>317500</xdr:colOff>
      <xdr:row>2</xdr:row>
      <xdr:rowOff>14811</xdr:rowOff>
    </xdr:from>
    <xdr:to>
      <xdr:col>26</xdr:col>
      <xdr:colOff>29666</xdr:colOff>
      <xdr:row>30</xdr:row>
      <xdr:rowOff>95249</xdr:rowOff>
    </xdr:to>
    <xdr:graphicFrame macro="">
      <xdr:nvGraphicFramePr>
        <xdr:cNvPr id="3" name="Chart 2">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0.12467</cdr:x>
      <cdr:y>0.0337</cdr:y>
    </cdr:from>
    <cdr:to>
      <cdr:x>0.34518</cdr:x>
      <cdr:y>0.10678</cdr:y>
    </cdr:to>
    <cdr:sp macro="" textlink="">
      <cdr:nvSpPr>
        <cdr:cNvPr id="2" name="TextBox 1">
          <a:extLst xmlns:a="http://schemas.openxmlformats.org/drawingml/2006/main">
            <a:ext uri="{FF2B5EF4-FFF2-40B4-BE49-F238E27FC236}">
              <a16:creationId xmlns:a16="http://schemas.microsoft.com/office/drawing/2014/main" id="{25994ED0-8205-4ECA-B4FA-07DAEDF09A38}"/>
            </a:ext>
          </a:extLst>
        </cdr:cNvPr>
        <cdr:cNvSpPr txBox="1"/>
      </cdr:nvSpPr>
      <cdr:spPr>
        <a:xfrm xmlns:a="http://schemas.openxmlformats.org/drawingml/2006/main">
          <a:off x="1418168" y="175689"/>
          <a:ext cx="2508250" cy="381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CA" sz="1400" b="1"/>
            <a:t>Exp 15 - Floc screen w/17650</a:t>
          </a:r>
        </a:p>
      </cdr:txBody>
    </cdr:sp>
  </cdr:relSizeAnchor>
  <cdr:relSizeAnchor xmlns:cdr="http://schemas.openxmlformats.org/drawingml/2006/chartDrawing">
    <cdr:from>
      <cdr:x>0.44362</cdr:x>
      <cdr:y>0.03613</cdr:y>
    </cdr:from>
    <cdr:to>
      <cdr:x>0.66412</cdr:x>
      <cdr:y>0.10922</cdr:y>
    </cdr:to>
    <cdr:sp macro="" textlink="">
      <cdr:nvSpPr>
        <cdr:cNvPr id="3" name="TextBox 1">
          <a:extLst xmlns:a="http://schemas.openxmlformats.org/drawingml/2006/main">
            <a:ext uri="{FF2B5EF4-FFF2-40B4-BE49-F238E27FC236}">
              <a16:creationId xmlns:a16="http://schemas.microsoft.com/office/drawing/2014/main" id="{CA24BC71-35CE-404D-8E23-D44C906F585B}"/>
            </a:ext>
          </a:extLst>
        </cdr:cNvPr>
        <cdr:cNvSpPr txBox="1"/>
      </cdr:nvSpPr>
      <cdr:spPr>
        <a:xfrm xmlns:a="http://schemas.openxmlformats.org/drawingml/2006/main">
          <a:off x="5046133" y="188383"/>
          <a:ext cx="2508250" cy="381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CA" sz="1400" b="1"/>
            <a:t>Exp 9 - Floc screen w/ 2495</a:t>
          </a:r>
        </a:p>
      </cdr:txBody>
    </cdr:sp>
  </cdr:relSizeAnchor>
  <cdr:relSizeAnchor xmlns:cdr="http://schemas.openxmlformats.org/drawingml/2006/chartDrawing">
    <cdr:from>
      <cdr:x>0.76461</cdr:x>
      <cdr:y>0.0341</cdr:y>
    </cdr:from>
    <cdr:to>
      <cdr:x>0.98511</cdr:x>
      <cdr:y>0.10719</cdr:y>
    </cdr:to>
    <cdr:sp macro="" textlink="">
      <cdr:nvSpPr>
        <cdr:cNvPr id="4" name="TextBox 1">
          <a:extLst xmlns:a="http://schemas.openxmlformats.org/drawingml/2006/main">
            <a:ext uri="{FF2B5EF4-FFF2-40B4-BE49-F238E27FC236}">
              <a16:creationId xmlns:a16="http://schemas.microsoft.com/office/drawing/2014/main" id="{CA24BC71-35CE-404D-8E23-D44C906F585B}"/>
            </a:ext>
          </a:extLst>
        </cdr:cNvPr>
        <cdr:cNvSpPr txBox="1"/>
      </cdr:nvSpPr>
      <cdr:spPr>
        <a:xfrm xmlns:a="http://schemas.openxmlformats.org/drawingml/2006/main">
          <a:off x="8697416" y="177800"/>
          <a:ext cx="2508250" cy="381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CA" sz="1400" b="1"/>
            <a:t>Exp 7 - Floc screen</a:t>
          </a:r>
          <a:r>
            <a:rPr lang="en-CA" sz="1400" b="1" baseline="0"/>
            <a:t> w/ 2537</a:t>
          </a:r>
          <a:endParaRPr lang="en-CA" sz="1400" b="1"/>
        </a:p>
      </cdr:txBody>
    </cdr:sp>
  </cdr:relSizeAnchor>
</c:userShapes>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68580</xdr:rowOff>
        </xdr:from>
        <xdr:to>
          <xdr:col>0</xdr:col>
          <xdr:colOff>0</xdr:colOff>
          <xdr:row>1</xdr:row>
          <xdr:rowOff>144780</xdr:rowOff>
        </xdr:to>
        <xdr:sp macro="" textlink="">
          <xdr:nvSpPr>
            <xdr:cNvPr id="21505" name="Button 1" hidden="1">
              <a:extLst>
                <a:ext uri="{63B3BB69-23CF-44E3-9099-C40C66FF867C}">
                  <a14:compatExt spid="_x0000_s21505"/>
                </a:ext>
                <a:ext uri="{FF2B5EF4-FFF2-40B4-BE49-F238E27FC236}">
                  <a16:creationId xmlns:a16="http://schemas.microsoft.com/office/drawing/2014/main" id="{00000000-0008-0000-0800-0000015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CA" sz="1100" b="0" i="0" u="none" strike="noStrike" baseline="0">
                  <a:solidFill>
                    <a:srgbClr val="000000"/>
                  </a:solidFill>
                  <a:latin typeface="Calibri"/>
                  <a:cs typeface="Calibri"/>
                </a:rPr>
                <a:t>Reset Set-Jar Order</a:t>
              </a:r>
            </a:p>
          </xdr:txBody>
        </xdr:sp>
        <xdr:clientData fPrintsWithSheet="0"/>
      </xdr:twoCellAnchor>
    </mc:Choice>
    <mc:Fallback/>
  </mc:AlternateContent>
  <xdr:twoCellAnchor>
    <xdr:from>
      <xdr:col>7</xdr:col>
      <xdr:colOff>317500</xdr:colOff>
      <xdr:row>2</xdr:row>
      <xdr:rowOff>14811</xdr:rowOff>
    </xdr:from>
    <xdr:to>
      <xdr:col>26</xdr:col>
      <xdr:colOff>29666</xdr:colOff>
      <xdr:row>30</xdr:row>
      <xdr:rowOff>95249</xdr:rowOff>
    </xdr:to>
    <xdr:graphicFrame macro="">
      <xdr:nvGraphicFramePr>
        <xdr:cNvPr id="3" name="Chart 2">
          <a:extLst>
            <a:ext uri="{FF2B5EF4-FFF2-40B4-BE49-F238E27FC236}">
              <a16:creationId xmlns:a16="http://schemas.microsoft.com/office/drawing/2014/main" id="{00000000-0008-0000-0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0.12467</cdr:x>
      <cdr:y>0.0337</cdr:y>
    </cdr:from>
    <cdr:to>
      <cdr:x>0.34518</cdr:x>
      <cdr:y>0.10678</cdr:y>
    </cdr:to>
    <cdr:sp macro="" textlink="">
      <cdr:nvSpPr>
        <cdr:cNvPr id="2" name="TextBox 1">
          <a:extLst xmlns:a="http://schemas.openxmlformats.org/drawingml/2006/main">
            <a:ext uri="{FF2B5EF4-FFF2-40B4-BE49-F238E27FC236}">
              <a16:creationId xmlns:a16="http://schemas.microsoft.com/office/drawing/2014/main" id="{25994ED0-8205-4ECA-B4FA-07DAEDF09A38}"/>
            </a:ext>
          </a:extLst>
        </cdr:cNvPr>
        <cdr:cNvSpPr txBox="1"/>
      </cdr:nvSpPr>
      <cdr:spPr>
        <a:xfrm xmlns:a="http://schemas.openxmlformats.org/drawingml/2006/main">
          <a:off x="1418168" y="175689"/>
          <a:ext cx="2508250" cy="381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CA" sz="1400" b="1"/>
            <a:t>Exp 13 - 7767 profile w/ 17650 </a:t>
          </a:r>
        </a:p>
        <a:p xmlns:a="http://schemas.openxmlformats.org/drawingml/2006/main">
          <a:endParaRPr lang="en-CA" sz="1400" b="1"/>
        </a:p>
      </cdr:txBody>
    </cdr:sp>
  </cdr:relSizeAnchor>
  <cdr:relSizeAnchor xmlns:cdr="http://schemas.openxmlformats.org/drawingml/2006/chartDrawing">
    <cdr:from>
      <cdr:x>0.44362</cdr:x>
      <cdr:y>0.03613</cdr:y>
    </cdr:from>
    <cdr:to>
      <cdr:x>0.66412</cdr:x>
      <cdr:y>0.10922</cdr:y>
    </cdr:to>
    <cdr:sp macro="" textlink="">
      <cdr:nvSpPr>
        <cdr:cNvPr id="3" name="TextBox 1">
          <a:extLst xmlns:a="http://schemas.openxmlformats.org/drawingml/2006/main">
            <a:ext uri="{FF2B5EF4-FFF2-40B4-BE49-F238E27FC236}">
              <a16:creationId xmlns:a16="http://schemas.microsoft.com/office/drawing/2014/main" id="{CA24BC71-35CE-404D-8E23-D44C906F585B}"/>
            </a:ext>
          </a:extLst>
        </cdr:cNvPr>
        <cdr:cNvSpPr txBox="1"/>
      </cdr:nvSpPr>
      <cdr:spPr>
        <a:xfrm xmlns:a="http://schemas.openxmlformats.org/drawingml/2006/main">
          <a:off x="5046133" y="188383"/>
          <a:ext cx="2508250" cy="381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CA" sz="1400" b="1">
              <a:effectLst/>
              <a:latin typeface="+mn-lt"/>
              <a:ea typeface="+mn-ea"/>
              <a:cs typeface="+mn-cs"/>
            </a:rPr>
            <a:t>Exp 12 - 7767 profile w/ 2495 </a:t>
          </a:r>
          <a:endParaRPr lang="en-CA" sz="1400">
            <a:effectLst/>
          </a:endParaRPr>
        </a:p>
      </cdr:txBody>
    </cdr:sp>
  </cdr:relSizeAnchor>
  <cdr:relSizeAnchor xmlns:cdr="http://schemas.openxmlformats.org/drawingml/2006/chartDrawing">
    <cdr:from>
      <cdr:x>0.76461</cdr:x>
      <cdr:y>0.0341</cdr:y>
    </cdr:from>
    <cdr:to>
      <cdr:x>0.98511</cdr:x>
      <cdr:y>0.10719</cdr:y>
    </cdr:to>
    <cdr:sp macro="" textlink="">
      <cdr:nvSpPr>
        <cdr:cNvPr id="4" name="TextBox 1">
          <a:extLst xmlns:a="http://schemas.openxmlformats.org/drawingml/2006/main">
            <a:ext uri="{FF2B5EF4-FFF2-40B4-BE49-F238E27FC236}">
              <a16:creationId xmlns:a16="http://schemas.microsoft.com/office/drawing/2014/main" id="{CA24BC71-35CE-404D-8E23-D44C906F585B}"/>
            </a:ext>
          </a:extLst>
        </cdr:cNvPr>
        <cdr:cNvSpPr txBox="1"/>
      </cdr:nvSpPr>
      <cdr:spPr>
        <a:xfrm xmlns:a="http://schemas.openxmlformats.org/drawingml/2006/main">
          <a:off x="8697416" y="177800"/>
          <a:ext cx="2508250" cy="381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CA" sz="1400" b="1">
              <a:effectLst/>
              <a:latin typeface="+mn-lt"/>
              <a:ea typeface="+mn-ea"/>
              <a:cs typeface="+mn-cs"/>
            </a:rPr>
            <a:t>Exp 11 - 7767 profile w/ 2537 </a:t>
          </a:r>
          <a:endParaRPr lang="en-CA" sz="1400">
            <a:effectLst/>
          </a:endParaRP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https://ecolab-my.sharepoint.com/Users/RalphCo/Desktop/ESSO%20COLD%20LAKE/Jar%20testing/Jar%20Test%20Results%20with%20Graphs%202017%20-%20Nabiy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r Test Results"/>
      <sheetName val="Blend Ratios"/>
      <sheetName val="Qualitative Ranking"/>
      <sheetName val="Select results 2-component"/>
      <sheetName val="Select results 1-component"/>
      <sheetName val="Formatted Results"/>
      <sheetName val="Graphs"/>
      <sheetName val="Set 1-4"/>
      <sheetName val="Set 5-8"/>
      <sheetName val="Set 9-12"/>
      <sheetName val="Set 13-15"/>
      <sheetName val="Aug samples for Zeta"/>
      <sheetName val="July 2017 Plant Samples Zeta"/>
      <sheetName val="Exp Zeta Results"/>
      <sheetName val="Print Sheets"/>
      <sheetName val="Jar Test Results with Graphs 20"/>
    </sheetNames>
    <definedNames>
      <definedName name="CopyandReset"/>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A093126-9AFF-48B9-BB0A-D6A1E177CB35}" name="Table242675678412131423" displayName="Table242675678412131423" ref="B1:G14" totalsRowShown="0" headerRowDxfId="71" dataDxfId="70">
  <autoFilter ref="B1:G14" xr:uid="{088B09BC-8211-4898-9168-F7BBCFFB11EA}"/>
  <tableColumns count="6">
    <tableColumn id="13" xr3:uid="{64652D6D-4719-4AC0-8CA0-C27E58067D59}" name="Flocculant Used" dataDxfId="69"/>
    <tableColumn id="5" xr3:uid="{22161862-C54D-4E38-84C0-D795B560556A}" name="Floc ppm" dataDxfId="68"/>
    <tableColumn id="6" xr3:uid="{D4A814D3-DDB3-4810-ACC3-DAAA11C1E138}" name="Coagulant Used" dataDxfId="67"/>
    <tableColumn id="12" xr3:uid="{66C91B46-7A25-46DA-9B73-8DC4EB789EDA}" name="Coag ppm" dataDxfId="66"/>
    <tableColumn id="7" xr3:uid="{B428B54B-73C9-4F21-90BC-37FFC01EF6E3}" name="Chemicals" dataDxfId="65"/>
    <tableColumn id="10" xr3:uid="{DED88A6F-918E-41A5-BFE2-760A35FCD519}" name="NTU" dataDxfId="64"/>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FC4ACAB-29CB-4BC6-A468-487DD22B170A}" name="Table2426756784121646" displayName="Table2426756784121646" ref="B3:G24" totalsRowShown="0" headerRowDxfId="63" dataDxfId="62">
  <autoFilter ref="B3:G24" xr:uid="{00000000-0009-0000-0100-00000B000000}"/>
  <tableColumns count="6">
    <tableColumn id="13" xr3:uid="{61F03685-5273-45B6-97FD-F51BF53B8A8C}" name="Flocculant Used" dataDxfId="61"/>
    <tableColumn id="5" xr3:uid="{035DE45E-F9CD-40FE-AF85-D7CA798CCAB3}" name="Floc ppm" dataDxfId="60"/>
    <tableColumn id="6" xr3:uid="{9C2A0C29-C348-4088-B61C-F4140B89C262}" name="Coagulant Used" dataDxfId="59"/>
    <tableColumn id="12" xr3:uid="{7E854E69-1A01-4127-BE2E-D7A028A2729B}" name="Coag ppm" dataDxfId="58"/>
    <tableColumn id="7" xr3:uid="{7E2E7C08-4EE8-44B6-8DE4-5B785C845659}" name="Chemicals" dataDxfId="57"/>
    <tableColumn id="10" xr3:uid="{82F54CCD-FF23-4C22-8EB9-03452A86C02F}" name="NTU" dataDxfId="56"/>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F987F34-4F9B-49A7-91D1-54425D12D74A}" name="Table24267567841216467" displayName="Table24267567841216467" ref="B3:G24" totalsRowShown="0" headerRowDxfId="55" dataDxfId="54">
  <autoFilter ref="B3:G24" xr:uid="{00000000-0009-0000-0100-00000B000000}"/>
  <tableColumns count="6">
    <tableColumn id="13" xr3:uid="{F603296A-C2DA-4114-B867-D5B14F662D0E}" name="Flocculant Used" dataDxfId="53"/>
    <tableColumn id="5" xr3:uid="{E60F0BC9-8C0A-487E-9DDC-5C6828CCE5B3}" name="Floc ppm" dataDxfId="52"/>
    <tableColumn id="6" xr3:uid="{C708C6BD-16EB-4533-9603-8767C97B7BCA}" name="Coagulant Used" dataDxfId="51"/>
    <tableColumn id="12" xr3:uid="{9B647506-4728-4EBE-809B-CEBCD2D70721}" name="Coag ppm" dataDxfId="50"/>
    <tableColumn id="7" xr3:uid="{5469EF8A-1983-4979-B84F-21F08DF16564}" name="Chemicals" dataDxfId="49"/>
    <tableColumn id="10" xr3:uid="{46E15C79-A16A-48FC-B9E3-76898EA09DDF}" name="NTU" dataDxfId="48"/>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3DDA426-E261-472C-A47E-1DABAC7FAFA5}" name="Table24267567841216467824" displayName="Table24267567841216467824" ref="B3:G24" totalsRowShown="0" headerRowDxfId="47" dataDxfId="46">
  <autoFilter ref="B3:G24" xr:uid="{00000000-0009-0000-0100-00000B000000}"/>
  <tableColumns count="6">
    <tableColumn id="13" xr3:uid="{A5050E7A-BEE6-4FCA-A6BB-44776DF03B13}" name="Flocculant Used" dataDxfId="45"/>
    <tableColumn id="5" xr3:uid="{5D0F19B2-2D66-4248-A48D-AD5AC8F310C0}" name="Floc ppm" dataDxfId="44"/>
    <tableColumn id="6" xr3:uid="{0654AA8B-C9BD-4B83-8BAD-1A53277D2A39}" name="Coagulant Used" dataDxfId="43"/>
    <tableColumn id="12" xr3:uid="{42D47270-755A-4DBE-A54B-227E0C1D0B0D}" name="Coag ppm" dataDxfId="42"/>
    <tableColumn id="7" xr3:uid="{A28E3CB1-621D-401D-8136-9CF025FDFB67}" name="Chemicals" dataDxfId="41"/>
    <tableColumn id="10" xr3:uid="{2327AAF6-6D45-48F6-A814-3A51FB94D415}" name="NTU" dataDxfId="40"/>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B946CD1-1940-4A25-BB01-7BA0C14F8F31}" name="Table242675678412131423910" displayName="Table242675678412131423910" ref="B1:G14" totalsRowShown="0" headerRowDxfId="39" dataDxfId="38">
  <autoFilter ref="B1:G14" xr:uid="{088B09BC-8211-4898-9168-F7BBCFFB11EA}"/>
  <tableColumns count="6">
    <tableColumn id="13" xr3:uid="{829DB2DC-168D-4A0A-8017-48A4F54FD0B8}" name="Flocculant Used" dataDxfId="37"/>
    <tableColumn id="5" xr3:uid="{0667FA67-02E1-41FF-821F-4EFFE6557DD9}" name="Floc ppm" dataDxfId="36"/>
    <tableColumn id="6" xr3:uid="{158FB0F9-B538-4CAC-AEC4-CC59F0284F88}" name="Coagulant Used" dataDxfId="35"/>
    <tableColumn id="12" xr3:uid="{BCF21E57-0E39-4520-8304-668BD203D20C}" name="Coag ppm" dataDxfId="34"/>
    <tableColumn id="7" xr3:uid="{6D034208-D579-4373-ACA0-8650B4E034A1}" name="Chemicals" dataDxfId="33"/>
    <tableColumn id="10" xr3:uid="{CCE59C7B-44E1-44ED-ADE0-93F3F5C46449}" name="NTU" dataDxfId="32"/>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D885B30-9D8A-40D8-BA65-53AD1D8FBE6F}" name="Table242675678412164" displayName="Table242675678412164" ref="B3:G24" totalsRowShown="0" headerRowDxfId="31" dataDxfId="30">
  <autoFilter ref="B3:G24" xr:uid="{00000000-0009-0000-0100-00000B000000}"/>
  <tableColumns count="6">
    <tableColumn id="13" xr3:uid="{8E023D3E-6493-41C4-B1D6-18E27EEE14E5}" name="Flocculant Used" dataDxfId="29"/>
    <tableColumn id="5" xr3:uid="{A86EE8F3-BD8F-4C70-BB73-C7A074341047}" name="Floc ppm" dataDxfId="28"/>
    <tableColumn id="6" xr3:uid="{B5DEF5DC-67BC-43E1-B047-ED9D3B72306C}" name="Coagulant Used" dataDxfId="27"/>
    <tableColumn id="12" xr3:uid="{883E808F-2EDC-4E82-86C8-59D2404B2BF7}" name="Coag ppm" dataDxfId="26"/>
    <tableColumn id="7" xr3:uid="{BCFFF3E4-983D-4E79-B97D-D682167C12DF}" name="Chemicals" dataDxfId="25"/>
    <tableColumn id="10" xr3:uid="{57D25B6F-865F-47F5-AB0D-6EF590D4F538}" name="NTU" dataDxfId="24"/>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7ACC362-4E0E-450B-B416-63A81C0E39C4}" name="Table242675678412164678" displayName="Table242675678412164678" ref="B3:G24" totalsRowShown="0" headerRowDxfId="23" dataDxfId="22">
  <autoFilter ref="B3:G24" xr:uid="{00000000-0009-0000-0100-00000B000000}"/>
  <tableColumns count="6">
    <tableColumn id="13" xr3:uid="{A4C1642F-FE46-46B9-A5D4-1CD064AC0F70}" name="Flocculant Used" dataDxfId="21"/>
    <tableColumn id="5" xr3:uid="{00DA5714-6A14-4960-AD4C-05CB5A2B58D1}" name="Floc ppm" dataDxfId="20"/>
    <tableColumn id="6" xr3:uid="{A771BB46-65E6-4F8D-A794-238E4AE7DB5B}" name="Coagulant Used" dataDxfId="19"/>
    <tableColumn id="12" xr3:uid="{0ECE4B65-D946-4013-ADE3-C25FD3692BEC}" name="Coag ppm" dataDxfId="18"/>
    <tableColumn id="7" xr3:uid="{919F3691-D839-4E7D-A3A1-9881B135196A}" name="Chemicals" dataDxfId="17"/>
    <tableColumn id="10" xr3:uid="{23B53802-9DBF-4E5C-944F-38C663BC323B}" name="NTU" dataDxfId="16"/>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CD1A611-BC17-4BA5-94A9-78445F8889F5}" name="Table2426756784121646782" displayName="Table2426756784121646782" ref="B3:G24" totalsRowShown="0" headerRowDxfId="15" dataDxfId="14">
  <autoFilter ref="B3:G24" xr:uid="{00000000-0009-0000-0100-00000B000000}"/>
  <tableColumns count="6">
    <tableColumn id="13" xr3:uid="{F5C6AB3B-FAAD-413D-A336-B551B2453B25}" name="Flocculant Used" dataDxfId="13"/>
    <tableColumn id="5" xr3:uid="{0A571816-A7F5-4444-BBA8-078AAB478EA9}" name="Floc ppm" dataDxfId="12"/>
    <tableColumn id="6" xr3:uid="{8E6E79B7-FA22-43D3-A221-3C97188BA47D}" name="Coagulant Used" dataDxfId="11"/>
    <tableColumn id="12" xr3:uid="{C66B474A-5E00-4D47-A0E6-A01BF79441F9}" name="Coag ppm" dataDxfId="10"/>
    <tableColumn id="7" xr3:uid="{10D2D6AD-9FCB-42BC-8BD3-EDF220A8852A}" name="Chemicals" dataDxfId="9"/>
    <tableColumn id="10" xr3:uid="{70AA66D3-34BB-49FB-AD44-0CEF43948B59}" name="NTU" dataDxfId="8"/>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B94BEE5-45F6-4DC0-96A0-DC12041820CF}" name="Table2426756784121314239" displayName="Table2426756784121314239" ref="B1:G14" totalsRowShown="0" headerRowDxfId="7" dataDxfId="6">
  <autoFilter ref="B1:G14" xr:uid="{088B09BC-8211-4898-9168-F7BBCFFB11EA}"/>
  <tableColumns count="6">
    <tableColumn id="13" xr3:uid="{74F570DB-9362-4B92-9015-4FDB7D133B6E}" name="Flocculant Used" dataDxfId="5"/>
    <tableColumn id="5" xr3:uid="{C4F2A97E-6233-4CCA-BE9D-82505EE8D86D}" name="Floc ppm" dataDxfId="4"/>
    <tableColumn id="6" xr3:uid="{13B520B7-8CE5-4402-8823-9DCC886A7ED8}" name="Coagulant Used" dataDxfId="3"/>
    <tableColumn id="12" xr3:uid="{5B642132-DD02-4E87-AFE4-5763FEB4A127}" name="Coag ppm" dataDxfId="2"/>
    <tableColumn id="7" xr3:uid="{40E092AE-5AE1-4DED-9E84-341374DF7A00}" name="Chemicals" dataDxfId="1"/>
    <tableColumn id="10" xr3:uid="{16A16486-6AA0-406F-A4CB-2EA5059F47FD}" name="NTU"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1.xml"/><Relationship Id="rId1" Type="http://schemas.openxmlformats.org/officeDocument/2006/relationships/printerSettings" Target="../printerSettings/printerSettings4.bin"/><Relationship Id="rId5" Type="http://schemas.openxmlformats.org/officeDocument/2006/relationships/table" Target="../tables/table6.xml"/><Relationship Id="rId4" Type="http://schemas.openxmlformats.org/officeDocument/2006/relationships/ctrlProp" Target="../ctrlProps/ctrlProp4.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3.xml"/><Relationship Id="rId1" Type="http://schemas.openxmlformats.org/officeDocument/2006/relationships/printerSettings" Target="../printerSettings/printerSettings5.bin"/><Relationship Id="rId5" Type="http://schemas.openxmlformats.org/officeDocument/2006/relationships/table" Target="../tables/table7.xml"/><Relationship Id="rId4" Type="http://schemas.openxmlformats.org/officeDocument/2006/relationships/ctrlProp" Target="../ctrlProps/ctrlProp5.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5.xml"/><Relationship Id="rId1" Type="http://schemas.openxmlformats.org/officeDocument/2006/relationships/printerSettings" Target="../printerSettings/printerSettings6.bin"/><Relationship Id="rId5" Type="http://schemas.openxmlformats.org/officeDocument/2006/relationships/table" Target="../tables/table8.xml"/><Relationship Id="rId4" Type="http://schemas.openxmlformats.org/officeDocument/2006/relationships/ctrlProp" Target="../ctrlProps/ctrlProp6.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1.bin"/><Relationship Id="rId5" Type="http://schemas.openxmlformats.org/officeDocument/2006/relationships/table" Target="../tables/table2.xml"/><Relationship Id="rId4" Type="http://schemas.openxmlformats.org/officeDocument/2006/relationships/ctrlProp" Target="../ctrlProps/ctrlProp1.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2.bin"/><Relationship Id="rId5" Type="http://schemas.openxmlformats.org/officeDocument/2006/relationships/table" Target="../tables/table3.xml"/><Relationship Id="rId4" Type="http://schemas.openxmlformats.org/officeDocument/2006/relationships/ctrlProp" Target="../ctrlProps/ctrlProp2.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8.xml"/><Relationship Id="rId1" Type="http://schemas.openxmlformats.org/officeDocument/2006/relationships/printerSettings" Target="../printerSettings/printerSettings3.bin"/><Relationship Id="rId5" Type="http://schemas.openxmlformats.org/officeDocument/2006/relationships/table" Target="../tables/table4.xml"/><Relationship Id="rId4" Type="http://schemas.openxmlformats.org/officeDocument/2006/relationships/ctrlProp" Target="../ctrlProps/ctrlProp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BBAD9-1694-4A28-8D63-E05629EA3E1B}">
  <dimension ref="A1:G38"/>
  <sheetViews>
    <sheetView workbookViewId="0">
      <selection activeCell="F9" sqref="F9"/>
    </sheetView>
  </sheetViews>
  <sheetFormatPr defaultRowHeight="14.4" x14ac:dyDescent="0.3"/>
  <cols>
    <col min="1" max="1" width="21.6640625" bestFit="1" customWidth="1"/>
    <col min="2" max="2" width="9.44140625" bestFit="1" customWidth="1"/>
    <col min="3" max="3" width="11.44140625" bestFit="1" customWidth="1"/>
    <col min="4" max="4" width="14.109375" bestFit="1" customWidth="1"/>
    <col min="5" max="5" width="21.6640625" bestFit="1" customWidth="1"/>
    <col min="7" max="7" width="16.109375" bestFit="1" customWidth="1"/>
  </cols>
  <sheetData>
    <row r="1" spans="1:7" x14ac:dyDescent="0.3">
      <c r="A1" s="3" t="s">
        <v>16</v>
      </c>
      <c r="B1" s="4" t="s">
        <v>17</v>
      </c>
      <c r="C1" s="4"/>
      <c r="D1" s="4" t="s">
        <v>18</v>
      </c>
      <c r="E1" s="4" t="s">
        <v>19</v>
      </c>
      <c r="F1" s="4" t="s">
        <v>20</v>
      </c>
      <c r="G1" s="4" t="s">
        <v>21</v>
      </c>
    </row>
    <row r="2" spans="1:7" x14ac:dyDescent="0.3">
      <c r="A2" s="4" t="s">
        <v>22</v>
      </c>
      <c r="B2" s="4"/>
      <c r="C2" s="4" t="s">
        <v>23</v>
      </c>
      <c r="D2" s="4">
        <f>SUM(B3:B8)</f>
        <v>947</v>
      </c>
      <c r="E2" s="4"/>
      <c r="F2" s="4"/>
      <c r="G2" s="4"/>
    </row>
    <row r="3" spans="1:7" x14ac:dyDescent="0.3">
      <c r="A3" s="4" t="s">
        <v>24</v>
      </c>
      <c r="B3" s="4">
        <v>820</v>
      </c>
      <c r="C3" s="4"/>
      <c r="D3" s="5">
        <f>+(B3/D$2)*100</f>
        <v>86.589229144667371</v>
      </c>
      <c r="E3" s="6">
        <f>+(D3*10)</f>
        <v>865.89229144667365</v>
      </c>
      <c r="F3" s="6">
        <f>+(E3*7)</f>
        <v>6061.2460401267153</v>
      </c>
      <c r="G3" s="7">
        <f>+(D3*10*(700/1000))</f>
        <v>606.12460401267151</v>
      </c>
    </row>
    <row r="4" spans="1:7" x14ac:dyDescent="0.3">
      <c r="A4" s="4" t="s">
        <v>25</v>
      </c>
      <c r="B4" s="4">
        <v>75</v>
      </c>
      <c r="C4" s="4"/>
      <c r="D4" s="5">
        <f>+(B4/D$2)*100</f>
        <v>7.9197465681098205</v>
      </c>
      <c r="E4" s="6">
        <f>+(D4*10)</f>
        <v>79.197465681098208</v>
      </c>
      <c r="F4" s="6">
        <f>+(E4*7)</f>
        <v>554.3822597676874</v>
      </c>
      <c r="G4" s="6">
        <f>+(D4*10*(700/1000))</f>
        <v>55.438225976768742</v>
      </c>
    </row>
    <row r="5" spans="1:7" x14ac:dyDescent="0.3">
      <c r="A5" s="4" t="s">
        <v>26</v>
      </c>
      <c r="B5" s="4">
        <v>0</v>
      </c>
      <c r="C5" s="4"/>
      <c r="D5" s="5">
        <f>+(B5/D$2)*100</f>
        <v>0</v>
      </c>
      <c r="E5" s="6">
        <f t="shared" ref="E5:E8" si="0">+(D5*10)</f>
        <v>0</v>
      </c>
      <c r="F5" s="6">
        <f>+(E5*7)</f>
        <v>0</v>
      </c>
      <c r="G5" s="6">
        <f>+(D5*10*(700/1000))</f>
        <v>0</v>
      </c>
    </row>
    <row r="6" spans="1:7" x14ac:dyDescent="0.3">
      <c r="A6" s="4" t="s">
        <v>27</v>
      </c>
      <c r="B6" s="4">
        <v>20</v>
      </c>
      <c r="C6" s="4"/>
      <c r="D6" s="5">
        <f t="shared" ref="D6:D8" si="1">+(B6/D$2)*100</f>
        <v>2.1119324181626187</v>
      </c>
      <c r="E6" s="6">
        <f t="shared" si="0"/>
        <v>21.119324181626187</v>
      </c>
      <c r="F6" s="6">
        <f t="shared" ref="F6:F9" si="2">+(E6*7)</f>
        <v>147.83526927138331</v>
      </c>
      <c r="G6" s="7">
        <f t="shared" ref="G6:G8" si="3">+(D6*10*(700/1000))</f>
        <v>14.783526927138329</v>
      </c>
    </row>
    <row r="7" spans="1:7" x14ac:dyDescent="0.3">
      <c r="A7" s="4" t="s">
        <v>28</v>
      </c>
      <c r="B7" s="4">
        <v>16</v>
      </c>
      <c r="C7" s="4"/>
      <c r="D7" s="5">
        <f t="shared" si="1"/>
        <v>1.6895459345300949</v>
      </c>
      <c r="E7" s="6">
        <f t="shared" si="0"/>
        <v>16.895459345300949</v>
      </c>
      <c r="F7" s="6">
        <f t="shared" si="2"/>
        <v>118.26821541710665</v>
      </c>
      <c r="G7" s="6">
        <f t="shared" si="3"/>
        <v>11.826821541710665</v>
      </c>
    </row>
    <row r="8" spans="1:7" x14ac:dyDescent="0.3">
      <c r="A8" s="4" t="s">
        <v>29</v>
      </c>
      <c r="B8" s="4">
        <v>16</v>
      </c>
      <c r="C8" s="4"/>
      <c r="D8" s="5">
        <f t="shared" si="1"/>
        <v>1.6895459345300949</v>
      </c>
      <c r="E8" s="6">
        <f t="shared" si="0"/>
        <v>16.895459345300949</v>
      </c>
      <c r="F8" s="6">
        <f t="shared" si="2"/>
        <v>118.26821541710665</v>
      </c>
      <c r="G8" s="7">
        <f t="shared" si="3"/>
        <v>11.826821541710665</v>
      </c>
    </row>
    <row r="9" spans="1:7" x14ac:dyDescent="0.3">
      <c r="A9" s="8"/>
      <c r="B9" s="8">
        <f>SUM(B3:B8)</f>
        <v>947</v>
      </c>
      <c r="C9" s="8"/>
      <c r="D9" s="13">
        <f>SUM(D3:D8)</f>
        <v>100</v>
      </c>
      <c r="E9" s="38">
        <f>SUM(E3:E8)</f>
        <v>1000.0000000000001</v>
      </c>
      <c r="F9" s="8">
        <f t="shared" si="2"/>
        <v>7000.0000000000009</v>
      </c>
      <c r="G9" s="39">
        <f>SUM(G3:G8)</f>
        <v>699.99999999999989</v>
      </c>
    </row>
    <row r="10" spans="1:7" x14ac:dyDescent="0.3">
      <c r="A10" s="8"/>
      <c r="B10" s="8"/>
      <c r="C10" s="8"/>
      <c r="D10" s="8"/>
      <c r="E10" s="8"/>
      <c r="F10" s="8"/>
      <c r="G10" s="8"/>
    </row>
    <row r="11" spans="1:7" x14ac:dyDescent="0.3">
      <c r="A11" s="8"/>
      <c r="B11" s="8"/>
      <c r="C11" s="8"/>
      <c r="D11" s="8"/>
      <c r="E11" s="8"/>
      <c r="F11" s="8"/>
      <c r="G11" s="8"/>
    </row>
    <row r="12" spans="1:7" x14ac:dyDescent="0.3">
      <c r="A12" s="8"/>
      <c r="B12" s="8"/>
      <c r="C12" s="8"/>
      <c r="D12" s="8"/>
      <c r="E12" s="8"/>
      <c r="F12" s="8"/>
      <c r="G12" s="8"/>
    </row>
    <row r="13" spans="1:7" x14ac:dyDescent="0.3">
      <c r="A13" s="8"/>
      <c r="B13" s="8"/>
      <c r="C13" s="8"/>
      <c r="D13" s="8"/>
      <c r="E13" s="8"/>
      <c r="F13" s="8"/>
      <c r="G13" s="8"/>
    </row>
    <row r="14" spans="1:7" x14ac:dyDescent="0.3">
      <c r="A14" s="9"/>
      <c r="B14" s="10">
        <v>0.01</v>
      </c>
      <c r="C14" s="11">
        <v>1E-3</v>
      </c>
      <c r="D14" s="8"/>
      <c r="E14" s="8"/>
      <c r="F14" s="8"/>
      <c r="G14" s="8"/>
    </row>
    <row r="15" spans="1:7" x14ac:dyDescent="0.3">
      <c r="A15" s="9" t="s">
        <v>30</v>
      </c>
      <c r="B15" s="12">
        <v>10000</v>
      </c>
      <c r="C15" s="5">
        <v>1000</v>
      </c>
      <c r="D15" s="13"/>
      <c r="E15" s="8"/>
      <c r="F15" s="8"/>
      <c r="G15" s="8"/>
    </row>
    <row r="16" spans="1:7" x14ac:dyDescent="0.3">
      <c r="A16" s="9" t="s">
        <v>31</v>
      </c>
      <c r="B16" s="5">
        <f>+(B15/1000)</f>
        <v>10</v>
      </c>
      <c r="C16" s="5">
        <f>+(C15/1000)</f>
        <v>1</v>
      </c>
      <c r="D16" s="13"/>
      <c r="E16" s="8"/>
      <c r="F16" s="8"/>
      <c r="G16" s="8"/>
    </row>
    <row r="17" spans="1:7" x14ac:dyDescent="0.3">
      <c r="A17" s="9" t="s">
        <v>32</v>
      </c>
      <c r="B17" s="5">
        <f>+(B15/700)</f>
        <v>14.285714285714286</v>
      </c>
      <c r="C17" s="5">
        <f>+(C15/700)</f>
        <v>1.4285714285714286</v>
      </c>
      <c r="D17" s="13"/>
      <c r="E17" s="8"/>
      <c r="F17" s="8"/>
      <c r="G17" s="8"/>
    </row>
    <row r="18" spans="1:7" x14ac:dyDescent="0.3">
      <c r="A18" s="9"/>
      <c r="B18" s="4"/>
      <c r="C18" s="5"/>
      <c r="D18" s="13"/>
      <c r="E18" s="8"/>
      <c r="F18" s="8"/>
      <c r="G18" s="8"/>
    </row>
    <row r="19" spans="1:7" x14ac:dyDescent="0.3">
      <c r="A19" s="9" t="s">
        <v>33</v>
      </c>
      <c r="B19" s="4">
        <v>80</v>
      </c>
      <c r="C19" s="7">
        <v>8</v>
      </c>
      <c r="D19" s="13"/>
      <c r="E19" s="8"/>
      <c r="F19" s="8"/>
      <c r="G19" s="8"/>
    </row>
    <row r="20" spans="1:7" x14ac:dyDescent="0.3">
      <c r="A20" s="9" t="s">
        <v>34</v>
      </c>
      <c r="B20" s="4">
        <f>+(B19/B16)</f>
        <v>8</v>
      </c>
      <c r="C20" s="7">
        <f>+(C19/C16)</f>
        <v>8</v>
      </c>
      <c r="D20" s="13"/>
      <c r="E20" s="8"/>
      <c r="F20" s="8"/>
      <c r="G20" s="8"/>
    </row>
    <row r="21" spans="1:7" x14ac:dyDescent="0.3">
      <c r="A21" s="9" t="s">
        <v>35</v>
      </c>
      <c r="B21" s="4">
        <f>+(B19/B17)</f>
        <v>5.6</v>
      </c>
      <c r="C21" s="6">
        <f>+(C19/C17)</f>
        <v>5.6</v>
      </c>
      <c r="D21" s="8"/>
      <c r="E21" s="8"/>
      <c r="F21" s="8"/>
      <c r="G21" s="8"/>
    </row>
    <row r="22" spans="1:7" x14ac:dyDescent="0.3">
      <c r="A22" s="8"/>
      <c r="B22" s="8"/>
      <c r="C22" s="8"/>
      <c r="D22" s="8"/>
      <c r="E22" s="8"/>
      <c r="F22" s="8"/>
      <c r="G22" s="8"/>
    </row>
    <row r="23" spans="1:7" x14ac:dyDescent="0.3">
      <c r="A23" s="9" t="s">
        <v>33</v>
      </c>
      <c r="B23" s="9" t="s">
        <v>34</v>
      </c>
      <c r="C23" s="9" t="s">
        <v>35</v>
      </c>
      <c r="D23" s="8"/>
      <c r="E23" s="9" t="s">
        <v>33</v>
      </c>
      <c r="F23" s="9" t="s">
        <v>34</v>
      </c>
      <c r="G23" s="9" t="s">
        <v>35</v>
      </c>
    </row>
    <row r="24" spans="1:7" x14ac:dyDescent="0.3">
      <c r="A24" s="4">
        <v>10</v>
      </c>
      <c r="B24" s="4">
        <f>+(A24/10)</f>
        <v>1</v>
      </c>
      <c r="C24" s="5">
        <f>+(A24/14.29)</f>
        <v>0.69979006298110569</v>
      </c>
      <c r="D24" s="8"/>
      <c r="E24" s="4">
        <v>1</v>
      </c>
      <c r="F24" s="4">
        <f>+(E24/1)</f>
        <v>1</v>
      </c>
      <c r="G24" s="5">
        <f>+(E24/1.429)</f>
        <v>0.69979006298110569</v>
      </c>
    </row>
    <row r="25" spans="1:7" x14ac:dyDescent="0.3">
      <c r="A25" s="7">
        <v>20</v>
      </c>
      <c r="B25" s="4">
        <f t="shared" ref="B25:B38" si="4">+(A25/10)</f>
        <v>2</v>
      </c>
      <c r="C25" s="5">
        <f t="shared" ref="C25:C35" si="5">+(A25/14.29)</f>
        <v>1.3995801259622114</v>
      </c>
      <c r="D25" s="8"/>
      <c r="E25" s="7">
        <v>2</v>
      </c>
      <c r="F25" s="4">
        <f t="shared" ref="F25:F35" si="6">+(E25/1)</f>
        <v>2</v>
      </c>
      <c r="G25" s="5">
        <f t="shared" ref="G25:G35" si="7">+(E25/1.429)</f>
        <v>1.3995801259622114</v>
      </c>
    </row>
    <row r="26" spans="1:7" x14ac:dyDescent="0.3">
      <c r="A26" s="4">
        <v>30</v>
      </c>
      <c r="B26" s="4">
        <f t="shared" si="4"/>
        <v>3</v>
      </c>
      <c r="C26" s="5">
        <f t="shared" si="5"/>
        <v>2.099370188943317</v>
      </c>
      <c r="D26" s="8"/>
      <c r="E26" s="4">
        <v>3</v>
      </c>
      <c r="F26" s="4">
        <f t="shared" si="6"/>
        <v>3</v>
      </c>
      <c r="G26" s="5">
        <f t="shared" si="7"/>
        <v>2.099370188943317</v>
      </c>
    </row>
    <row r="27" spans="1:7" x14ac:dyDescent="0.3">
      <c r="A27" s="4">
        <v>40</v>
      </c>
      <c r="B27" s="4">
        <f t="shared" si="4"/>
        <v>4</v>
      </c>
      <c r="C27" s="5">
        <f t="shared" si="5"/>
        <v>2.7991602519244227</v>
      </c>
      <c r="D27" s="8"/>
      <c r="E27" s="4">
        <v>4</v>
      </c>
      <c r="F27" s="4">
        <f t="shared" si="6"/>
        <v>4</v>
      </c>
      <c r="G27" s="5">
        <f t="shared" si="7"/>
        <v>2.7991602519244227</v>
      </c>
    </row>
    <row r="28" spans="1:7" x14ac:dyDescent="0.3">
      <c r="A28" s="4">
        <v>50</v>
      </c>
      <c r="B28" s="4">
        <f t="shared" si="4"/>
        <v>5</v>
      </c>
      <c r="C28" s="5">
        <f t="shared" si="5"/>
        <v>3.4989503149055285</v>
      </c>
      <c r="D28" s="8"/>
      <c r="E28" s="4">
        <v>5</v>
      </c>
      <c r="F28" s="4">
        <f t="shared" si="6"/>
        <v>5</v>
      </c>
      <c r="G28" s="5">
        <f t="shared" si="7"/>
        <v>3.4989503149055281</v>
      </c>
    </row>
    <row r="29" spans="1:7" x14ac:dyDescent="0.3">
      <c r="A29" s="4">
        <v>60</v>
      </c>
      <c r="B29" s="4">
        <f t="shared" si="4"/>
        <v>6</v>
      </c>
      <c r="C29" s="5">
        <f t="shared" si="5"/>
        <v>4.1987403778866339</v>
      </c>
      <c r="D29" s="8"/>
      <c r="E29" s="4">
        <v>6</v>
      </c>
      <c r="F29" s="4">
        <f t="shared" si="6"/>
        <v>6</v>
      </c>
      <c r="G29" s="5">
        <f t="shared" si="7"/>
        <v>4.1987403778866339</v>
      </c>
    </row>
    <row r="30" spans="1:7" x14ac:dyDescent="0.3">
      <c r="A30" s="4">
        <v>70</v>
      </c>
      <c r="B30" s="4">
        <f t="shared" si="4"/>
        <v>7</v>
      </c>
      <c r="C30" s="5">
        <f t="shared" si="5"/>
        <v>4.8985304408677397</v>
      </c>
      <c r="D30" s="8"/>
      <c r="E30" s="4">
        <v>7</v>
      </c>
      <c r="F30" s="4">
        <f t="shared" si="6"/>
        <v>7</v>
      </c>
      <c r="G30" s="5">
        <f t="shared" si="7"/>
        <v>4.8985304408677397</v>
      </c>
    </row>
    <row r="31" spans="1:7" x14ac:dyDescent="0.3">
      <c r="A31" s="4">
        <v>80</v>
      </c>
      <c r="B31" s="4">
        <f t="shared" si="4"/>
        <v>8</v>
      </c>
      <c r="C31" s="5">
        <f t="shared" si="5"/>
        <v>5.5983205038488455</v>
      </c>
      <c r="D31" s="8"/>
      <c r="E31" s="4">
        <v>8</v>
      </c>
      <c r="F31" s="4">
        <f t="shared" si="6"/>
        <v>8</v>
      </c>
      <c r="G31" s="5">
        <f t="shared" si="7"/>
        <v>5.5983205038488455</v>
      </c>
    </row>
    <row r="32" spans="1:7" x14ac:dyDescent="0.3">
      <c r="A32" s="4">
        <v>90</v>
      </c>
      <c r="B32" s="4">
        <f t="shared" si="4"/>
        <v>9</v>
      </c>
      <c r="C32" s="5">
        <f t="shared" si="5"/>
        <v>6.2981105668299513</v>
      </c>
      <c r="D32" s="8"/>
      <c r="E32" s="4">
        <v>9</v>
      </c>
      <c r="F32" s="4">
        <f t="shared" si="6"/>
        <v>9</v>
      </c>
      <c r="G32" s="5">
        <f t="shared" si="7"/>
        <v>6.2981105668299504</v>
      </c>
    </row>
    <row r="33" spans="1:7" x14ac:dyDescent="0.3">
      <c r="A33" s="4">
        <v>100</v>
      </c>
      <c r="B33" s="4">
        <f t="shared" si="4"/>
        <v>10</v>
      </c>
      <c r="C33" s="5">
        <f t="shared" si="5"/>
        <v>6.9979006298110571</v>
      </c>
      <c r="D33" s="8"/>
      <c r="E33" s="4">
        <v>10</v>
      </c>
      <c r="F33" s="4">
        <f t="shared" si="6"/>
        <v>10</v>
      </c>
      <c r="G33" s="5">
        <f t="shared" si="7"/>
        <v>6.9979006298110562</v>
      </c>
    </row>
    <row r="34" spans="1:7" x14ac:dyDescent="0.3">
      <c r="A34" s="4">
        <v>110</v>
      </c>
      <c r="B34" s="4">
        <f t="shared" si="4"/>
        <v>11</v>
      </c>
      <c r="C34" s="5">
        <f t="shared" si="5"/>
        <v>7.6976906927921629</v>
      </c>
      <c r="D34" s="8"/>
      <c r="E34" s="4">
        <v>11</v>
      </c>
      <c r="F34" s="4">
        <f t="shared" si="6"/>
        <v>11</v>
      </c>
      <c r="G34" s="5">
        <f t="shared" si="7"/>
        <v>7.697690692792162</v>
      </c>
    </row>
    <row r="35" spans="1:7" x14ac:dyDescent="0.3">
      <c r="A35" s="4">
        <v>120</v>
      </c>
      <c r="B35" s="4">
        <f t="shared" si="4"/>
        <v>12</v>
      </c>
      <c r="C35" s="5">
        <f t="shared" si="5"/>
        <v>8.3974807557732678</v>
      </c>
      <c r="D35" s="8"/>
      <c r="E35" s="4">
        <v>12</v>
      </c>
      <c r="F35" s="4">
        <f t="shared" si="6"/>
        <v>12</v>
      </c>
      <c r="G35" s="5">
        <f t="shared" si="7"/>
        <v>8.3974807557732678</v>
      </c>
    </row>
    <row r="36" spans="1:7" x14ac:dyDescent="0.3">
      <c r="A36" s="4">
        <v>130</v>
      </c>
      <c r="B36" s="4">
        <f t="shared" si="4"/>
        <v>13</v>
      </c>
      <c r="C36" s="5">
        <f>+(A36/14.29)</f>
        <v>9.0972708187543745</v>
      </c>
      <c r="D36" s="8"/>
      <c r="E36" s="8"/>
      <c r="F36" s="8"/>
      <c r="G36" s="8"/>
    </row>
    <row r="37" spans="1:7" x14ac:dyDescent="0.3">
      <c r="A37" s="4">
        <v>140</v>
      </c>
      <c r="B37" s="4">
        <f t="shared" si="4"/>
        <v>14</v>
      </c>
      <c r="C37" s="5">
        <f>+(A37/14.29)</f>
        <v>9.7970608817354794</v>
      </c>
      <c r="D37" s="8"/>
      <c r="E37" s="8"/>
      <c r="F37" s="8"/>
      <c r="G37" s="8"/>
    </row>
    <row r="38" spans="1:7" x14ac:dyDescent="0.3">
      <c r="A38" s="4">
        <v>150</v>
      </c>
      <c r="B38" s="4">
        <f t="shared" si="4"/>
        <v>15</v>
      </c>
      <c r="C38" s="5">
        <f>+(A38/14.29)</f>
        <v>10.496850944716586</v>
      </c>
      <c r="D38" s="8"/>
      <c r="E38" s="8"/>
      <c r="F38" s="8"/>
      <c r="G38" s="8"/>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2BC34-C50C-441A-8F1E-D1B71C2B5377}">
  <dimension ref="A1:G17"/>
  <sheetViews>
    <sheetView tabSelected="1" workbookViewId="0">
      <selection activeCell="H1" sqref="H1"/>
    </sheetView>
  </sheetViews>
  <sheetFormatPr defaultRowHeight="14.4" x14ac:dyDescent="0.3"/>
  <cols>
    <col min="2" max="2" width="12.6640625" bestFit="1" customWidth="1"/>
    <col min="3" max="3" width="11.33203125" bestFit="1" customWidth="1"/>
    <col min="4" max="4" width="13.6640625" bestFit="1" customWidth="1"/>
    <col min="5" max="5" width="9.88671875" bestFit="1" customWidth="1"/>
    <col min="6" max="6" width="25.33203125" bestFit="1" customWidth="1"/>
    <col min="7" max="7" width="9.44140625" bestFit="1" customWidth="1"/>
  </cols>
  <sheetData>
    <row r="1" spans="1:7" ht="29.4" thickBot="1" x14ac:dyDescent="0.35">
      <c r="A1" s="14" t="s">
        <v>3</v>
      </c>
      <c r="B1" s="15" t="s">
        <v>36</v>
      </c>
      <c r="C1" t="s">
        <v>37</v>
      </c>
      <c r="D1" s="15" t="s">
        <v>38</v>
      </c>
      <c r="E1" s="15" t="s">
        <v>39</v>
      </c>
      <c r="F1" s="15" t="s">
        <v>40</v>
      </c>
      <c r="G1" s="15" t="s">
        <v>41</v>
      </c>
    </row>
    <row r="2" spans="1:7" ht="15" thickTop="1" x14ac:dyDescent="0.3">
      <c r="A2" s="16">
        <v>1</v>
      </c>
      <c r="B2" s="17">
        <v>8181</v>
      </c>
      <c r="C2" s="17">
        <v>0.3</v>
      </c>
      <c r="D2" s="17">
        <v>17650</v>
      </c>
      <c r="E2" s="17">
        <v>10</v>
      </c>
      <c r="F2" s="16" t="s">
        <v>143</v>
      </c>
      <c r="G2" s="17">
        <v>58.6</v>
      </c>
    </row>
    <row r="3" spans="1:7" x14ac:dyDescent="0.3">
      <c r="A3" s="18">
        <v>2</v>
      </c>
      <c r="B3" s="19">
        <v>8181</v>
      </c>
      <c r="C3" s="19">
        <v>0.6</v>
      </c>
      <c r="D3" s="19">
        <v>17650</v>
      </c>
      <c r="E3" s="19">
        <v>10</v>
      </c>
      <c r="F3" s="20" t="s">
        <v>144</v>
      </c>
      <c r="G3" s="19">
        <v>22</v>
      </c>
    </row>
    <row r="4" spans="1:7" x14ac:dyDescent="0.3">
      <c r="A4" s="16">
        <v>3</v>
      </c>
      <c r="B4" s="17">
        <v>8181</v>
      </c>
      <c r="C4" s="17">
        <v>0.3</v>
      </c>
      <c r="D4" s="17">
        <v>2495</v>
      </c>
      <c r="E4" s="17">
        <v>5</v>
      </c>
      <c r="F4" s="16" t="s">
        <v>147</v>
      </c>
      <c r="G4" s="17">
        <v>17.2</v>
      </c>
    </row>
    <row r="5" spans="1:7" x14ac:dyDescent="0.3">
      <c r="A5" s="18">
        <v>4</v>
      </c>
      <c r="B5" s="19">
        <v>8181</v>
      </c>
      <c r="C5" s="19">
        <v>0.6</v>
      </c>
      <c r="D5" s="19">
        <v>2495</v>
      </c>
      <c r="E5" s="19">
        <v>5</v>
      </c>
      <c r="F5" s="20" t="s">
        <v>148</v>
      </c>
      <c r="G5" s="19">
        <v>8.27</v>
      </c>
    </row>
    <row r="6" spans="1:7" x14ac:dyDescent="0.3">
      <c r="A6" s="16">
        <v>5</v>
      </c>
      <c r="B6" s="46">
        <v>8181</v>
      </c>
      <c r="C6" s="47">
        <v>0.3</v>
      </c>
      <c r="D6" s="47">
        <v>2537</v>
      </c>
      <c r="E6" s="47">
        <v>5</v>
      </c>
      <c r="F6" s="48" t="s">
        <v>145</v>
      </c>
      <c r="G6" s="49">
        <v>34.799999999999997</v>
      </c>
    </row>
    <row r="7" spans="1:7" x14ac:dyDescent="0.3">
      <c r="A7" s="21">
        <v>6</v>
      </c>
      <c r="B7" s="50">
        <v>8181</v>
      </c>
      <c r="C7" s="51">
        <v>0.6</v>
      </c>
      <c r="D7" s="51">
        <v>2537</v>
      </c>
      <c r="E7" s="51">
        <v>5</v>
      </c>
      <c r="F7" s="44" t="s">
        <v>146</v>
      </c>
      <c r="G7" s="52">
        <v>9.0299999999999994</v>
      </c>
    </row>
    <row r="8" spans="1:7" x14ac:dyDescent="0.3">
      <c r="A8" s="16"/>
      <c r="B8" s="17"/>
      <c r="C8" s="17"/>
      <c r="D8" s="17"/>
      <c r="E8" s="17"/>
      <c r="F8" s="16"/>
      <c r="G8" s="17"/>
    </row>
    <row r="9" spans="1:7" x14ac:dyDescent="0.3">
      <c r="A9" s="18">
        <v>5</v>
      </c>
      <c r="B9" s="19">
        <v>8181</v>
      </c>
      <c r="C9" s="19">
        <v>0.5</v>
      </c>
      <c r="D9" s="19">
        <v>17650</v>
      </c>
      <c r="E9" s="19">
        <v>5</v>
      </c>
      <c r="F9" s="20" t="s">
        <v>99</v>
      </c>
      <c r="G9" s="19">
        <v>16.600000000000001</v>
      </c>
    </row>
    <row r="10" spans="1:7" x14ac:dyDescent="0.3">
      <c r="A10" s="16">
        <v>6</v>
      </c>
      <c r="B10" s="17">
        <v>8181</v>
      </c>
      <c r="C10" s="17">
        <v>0.5</v>
      </c>
      <c r="D10" s="17">
        <v>17650</v>
      </c>
      <c r="E10" s="17">
        <v>10</v>
      </c>
      <c r="F10" s="16" t="s">
        <v>83</v>
      </c>
      <c r="G10" s="17">
        <v>15.2</v>
      </c>
    </row>
    <row r="11" spans="1:7" x14ac:dyDescent="0.3">
      <c r="A11" s="18">
        <v>5</v>
      </c>
      <c r="B11" s="19">
        <v>8181</v>
      </c>
      <c r="C11" s="19">
        <v>0.5</v>
      </c>
      <c r="D11" s="19">
        <v>2495</v>
      </c>
      <c r="E11" s="19">
        <v>5</v>
      </c>
      <c r="F11" s="20" t="s">
        <v>104</v>
      </c>
      <c r="G11" s="19">
        <v>9.0299999999999994</v>
      </c>
    </row>
    <row r="12" spans="1:7" x14ac:dyDescent="0.3">
      <c r="A12" s="16">
        <v>6</v>
      </c>
      <c r="B12" s="17">
        <v>8181</v>
      </c>
      <c r="C12" s="17">
        <v>0.5</v>
      </c>
      <c r="D12" s="17">
        <v>2495</v>
      </c>
      <c r="E12" s="17">
        <v>10</v>
      </c>
      <c r="F12" s="16" t="s">
        <v>85</v>
      </c>
      <c r="G12" s="17">
        <v>4.3600000000000003</v>
      </c>
    </row>
    <row r="13" spans="1:7" x14ac:dyDescent="0.3">
      <c r="A13" s="21">
        <v>5</v>
      </c>
      <c r="B13" s="19">
        <v>8181</v>
      </c>
      <c r="C13" s="19">
        <v>0.5</v>
      </c>
      <c r="D13" s="19">
        <v>2537</v>
      </c>
      <c r="E13" s="19">
        <v>5</v>
      </c>
      <c r="F13" s="20" t="s">
        <v>107</v>
      </c>
      <c r="G13" s="19">
        <v>18.7</v>
      </c>
    </row>
    <row r="14" spans="1:7" x14ac:dyDescent="0.3">
      <c r="A14" s="16">
        <v>6</v>
      </c>
      <c r="B14" s="17">
        <v>8181</v>
      </c>
      <c r="C14" s="17">
        <v>0.5</v>
      </c>
      <c r="D14" s="17">
        <v>2537</v>
      </c>
      <c r="E14" s="17">
        <v>10</v>
      </c>
      <c r="F14" s="16" t="s">
        <v>87</v>
      </c>
      <c r="G14" s="17">
        <v>12.4</v>
      </c>
    </row>
    <row r="16" spans="1:7" x14ac:dyDescent="0.3">
      <c r="B16" s="46"/>
      <c r="C16" s="47"/>
      <c r="D16" s="47"/>
      <c r="E16" s="47"/>
      <c r="F16" s="48"/>
      <c r="G16" s="49"/>
    </row>
    <row r="17" spans="2:7" x14ac:dyDescent="0.3">
      <c r="B17" s="50"/>
      <c r="C17" s="51"/>
      <c r="D17" s="51"/>
      <c r="E17" s="51"/>
      <c r="F17" s="44"/>
      <c r="G17" s="52"/>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4176F-398B-46C3-99F9-12AF3DE49A5F}">
  <dimension ref="A3:G24"/>
  <sheetViews>
    <sheetView zoomScale="90" zoomScaleNormal="90" workbookViewId="0"/>
  </sheetViews>
  <sheetFormatPr defaultColWidth="9.109375" defaultRowHeight="14.4" x14ac:dyDescent="0.3"/>
  <cols>
    <col min="2" max="2" width="17.88671875" customWidth="1"/>
    <col min="3" max="3" width="11.109375" customWidth="1"/>
    <col min="4" max="4" width="16.5546875" customWidth="1"/>
    <col min="5" max="5" width="14.6640625" customWidth="1"/>
    <col min="6" max="6" width="37.88671875" bestFit="1" customWidth="1"/>
    <col min="7" max="7" width="9.109375" customWidth="1"/>
  </cols>
  <sheetData>
    <row r="3" spans="1:7" ht="13.95" customHeight="1" thickBot="1" x14ac:dyDescent="0.35">
      <c r="A3" s="14" t="s">
        <v>3</v>
      </c>
      <c r="B3" s="15" t="s">
        <v>36</v>
      </c>
      <c r="C3" t="s">
        <v>37</v>
      </c>
      <c r="D3" s="15" t="s">
        <v>38</v>
      </c>
      <c r="E3" s="15" t="s">
        <v>39</v>
      </c>
      <c r="F3" s="15" t="s">
        <v>40</v>
      </c>
      <c r="G3" s="15" t="s">
        <v>41</v>
      </c>
    </row>
    <row r="4" spans="1:7" ht="15" hidden="1" thickTop="1" x14ac:dyDescent="0.3">
      <c r="A4" s="40">
        <v>1</v>
      </c>
      <c r="B4" t="e">
        <f>CONCATENATE(Table242675678412164[[#This Row],[Chemicals]]," ppm",":",#REF!,"    ",#REF!," ppm",":",Table242675678412164[[#This Row],[Floc ppm]])</f>
        <v>#REF!</v>
      </c>
      <c r="C4">
        <v>0</v>
      </c>
      <c r="D4" t="s">
        <v>42</v>
      </c>
      <c r="F4">
        <v>0</v>
      </c>
    </row>
    <row r="5" spans="1:7" ht="15" thickTop="1" x14ac:dyDescent="0.3">
      <c r="A5" s="16">
        <v>1</v>
      </c>
      <c r="B5" s="17" t="s">
        <v>15</v>
      </c>
      <c r="C5" s="17"/>
      <c r="D5" s="17" t="s">
        <v>15</v>
      </c>
      <c r="E5" s="17"/>
      <c r="F5" s="16" t="s">
        <v>15</v>
      </c>
      <c r="G5" s="17">
        <v>107</v>
      </c>
    </row>
    <row r="6" spans="1:7" x14ac:dyDescent="0.3">
      <c r="A6" s="18">
        <v>2</v>
      </c>
      <c r="B6" s="19" t="s">
        <v>15</v>
      </c>
      <c r="C6" s="19"/>
      <c r="D6" s="19">
        <v>1252</v>
      </c>
      <c r="E6" s="19">
        <v>10</v>
      </c>
      <c r="F6" s="20" t="s">
        <v>152</v>
      </c>
      <c r="G6" s="19">
        <v>76</v>
      </c>
    </row>
    <row r="7" spans="1:7" x14ac:dyDescent="0.3">
      <c r="A7" s="16">
        <v>3</v>
      </c>
      <c r="B7" s="17" t="s">
        <v>15</v>
      </c>
      <c r="C7" s="17"/>
      <c r="D7" s="17">
        <v>2537</v>
      </c>
      <c r="E7" s="17">
        <v>10</v>
      </c>
      <c r="F7" s="16" t="s">
        <v>151</v>
      </c>
      <c r="G7" s="17">
        <v>67.5</v>
      </c>
    </row>
    <row r="8" spans="1:7" x14ac:dyDescent="0.3">
      <c r="A8" s="18">
        <v>4</v>
      </c>
      <c r="B8" s="19" t="s">
        <v>15</v>
      </c>
      <c r="C8" s="19"/>
      <c r="D8" s="19">
        <v>2495</v>
      </c>
      <c r="E8" s="19">
        <v>10</v>
      </c>
      <c r="F8" s="20" t="s">
        <v>142</v>
      </c>
      <c r="G8" s="19">
        <v>9.39</v>
      </c>
    </row>
    <row r="9" spans="1:7" x14ac:dyDescent="0.3">
      <c r="A9" s="16">
        <v>5</v>
      </c>
      <c r="B9" s="17" t="s">
        <v>15</v>
      </c>
      <c r="C9" s="17"/>
      <c r="D9" s="17">
        <v>17650</v>
      </c>
      <c r="E9" s="17">
        <v>10</v>
      </c>
      <c r="F9" s="16" t="s">
        <v>100</v>
      </c>
      <c r="G9" s="17">
        <v>71.5</v>
      </c>
    </row>
    <row r="10" spans="1:7" x14ac:dyDescent="0.3">
      <c r="A10" s="21">
        <v>6</v>
      </c>
      <c r="B10" s="19" t="s">
        <v>15</v>
      </c>
      <c r="C10" s="19"/>
      <c r="D10" s="19">
        <v>8190</v>
      </c>
      <c r="E10" s="19">
        <v>10</v>
      </c>
      <c r="F10" s="20" t="s">
        <v>101</v>
      </c>
      <c r="G10" s="19">
        <v>96.6</v>
      </c>
    </row>
    <row r="11" spans="1:7" x14ac:dyDescent="0.3">
      <c r="A11" s="16"/>
      <c r="B11" s="17"/>
      <c r="C11" s="17"/>
      <c r="D11" s="17"/>
      <c r="E11" s="17"/>
      <c r="F11" s="16"/>
      <c r="G11" s="17"/>
    </row>
    <row r="12" spans="1:7" x14ac:dyDescent="0.3">
      <c r="A12" s="20">
        <v>1</v>
      </c>
      <c r="B12" s="19" t="s">
        <v>15</v>
      </c>
      <c r="C12" s="19">
        <v>0</v>
      </c>
      <c r="D12" s="19" t="s">
        <v>15</v>
      </c>
      <c r="E12" s="19">
        <v>0</v>
      </c>
      <c r="F12" s="20" t="s">
        <v>15</v>
      </c>
      <c r="G12" s="19">
        <v>91</v>
      </c>
    </row>
    <row r="13" spans="1:7" x14ac:dyDescent="0.3">
      <c r="A13" s="40">
        <v>2</v>
      </c>
      <c r="B13" s="17">
        <v>2531</v>
      </c>
      <c r="C13" s="17">
        <v>0.5</v>
      </c>
      <c r="D13" s="17">
        <v>1252</v>
      </c>
      <c r="E13" s="17">
        <v>10</v>
      </c>
      <c r="F13" s="16" t="s">
        <v>161</v>
      </c>
      <c r="G13" s="17">
        <v>43.2</v>
      </c>
    </row>
    <row r="14" spans="1:7" x14ac:dyDescent="0.3">
      <c r="A14" s="20">
        <v>3</v>
      </c>
      <c r="B14" s="41">
        <v>7878</v>
      </c>
      <c r="C14" s="41">
        <v>0.5</v>
      </c>
      <c r="D14" s="41">
        <v>2537</v>
      </c>
      <c r="E14" s="41">
        <v>10</v>
      </c>
      <c r="F14" s="20" t="s">
        <v>44</v>
      </c>
      <c r="G14" s="41">
        <v>27.1</v>
      </c>
    </row>
    <row r="15" spans="1:7" x14ac:dyDescent="0.3">
      <c r="A15" s="40">
        <v>4</v>
      </c>
      <c r="B15" s="17">
        <v>7878</v>
      </c>
      <c r="C15" s="17">
        <v>0.5</v>
      </c>
      <c r="D15" s="17">
        <v>2495</v>
      </c>
      <c r="E15" s="17">
        <v>10</v>
      </c>
      <c r="F15" s="16" t="s">
        <v>45</v>
      </c>
      <c r="G15" s="17">
        <v>6.22</v>
      </c>
    </row>
    <row r="16" spans="1:7" x14ac:dyDescent="0.3">
      <c r="A16" s="20">
        <v>5</v>
      </c>
      <c r="B16" s="41">
        <v>7878</v>
      </c>
      <c r="C16" s="41">
        <v>0.5</v>
      </c>
      <c r="D16" s="41">
        <v>17650</v>
      </c>
      <c r="E16" s="41">
        <v>10</v>
      </c>
      <c r="F16" s="20" t="s">
        <v>78</v>
      </c>
      <c r="G16" s="41">
        <v>54</v>
      </c>
    </row>
    <row r="17" spans="1:7" x14ac:dyDescent="0.3">
      <c r="A17" s="42">
        <v>6</v>
      </c>
      <c r="B17" s="17">
        <v>7878</v>
      </c>
      <c r="C17" s="17">
        <v>0.5</v>
      </c>
      <c r="D17" s="17">
        <v>8190</v>
      </c>
      <c r="E17" s="17">
        <v>10</v>
      </c>
      <c r="F17" s="16" t="s">
        <v>43</v>
      </c>
      <c r="G17" s="17">
        <v>59.6</v>
      </c>
    </row>
    <row r="18" spans="1:7" x14ac:dyDescent="0.3">
      <c r="A18" s="20"/>
      <c r="B18" s="41"/>
      <c r="C18" s="41"/>
      <c r="D18" s="41"/>
      <c r="E18" s="41"/>
      <c r="F18" s="20"/>
      <c r="G18" s="41"/>
    </row>
    <row r="19" spans="1:7" x14ac:dyDescent="0.3">
      <c r="A19" s="16">
        <v>1</v>
      </c>
      <c r="B19" s="17" t="s">
        <v>15</v>
      </c>
      <c r="C19" s="17">
        <v>0</v>
      </c>
      <c r="D19" s="17" t="s">
        <v>15</v>
      </c>
      <c r="E19" s="17">
        <v>0</v>
      </c>
      <c r="F19" s="16" t="s">
        <v>15</v>
      </c>
      <c r="G19" s="17">
        <v>98.9</v>
      </c>
    </row>
    <row r="20" spans="1:7" x14ac:dyDescent="0.3">
      <c r="A20" s="18">
        <v>2</v>
      </c>
      <c r="B20" s="41">
        <v>2531</v>
      </c>
      <c r="C20" s="41">
        <v>0.5</v>
      </c>
      <c r="D20" s="41">
        <v>1252</v>
      </c>
      <c r="E20" s="41">
        <v>10</v>
      </c>
      <c r="F20" s="20" t="s">
        <v>161</v>
      </c>
      <c r="G20" s="41">
        <v>25.7</v>
      </c>
    </row>
    <row r="21" spans="1:7" x14ac:dyDescent="0.3">
      <c r="A21" s="16">
        <v>3</v>
      </c>
      <c r="B21" s="17">
        <v>7767</v>
      </c>
      <c r="C21" s="17">
        <v>0.5</v>
      </c>
      <c r="D21" s="17">
        <v>2537</v>
      </c>
      <c r="E21" s="17">
        <v>10</v>
      </c>
      <c r="F21" s="16" t="s">
        <v>79</v>
      </c>
      <c r="G21" s="17">
        <v>7.92</v>
      </c>
    </row>
    <row r="22" spans="1:7" x14ac:dyDescent="0.3">
      <c r="A22" s="21">
        <v>4</v>
      </c>
      <c r="B22" s="41">
        <v>7767</v>
      </c>
      <c r="C22" s="41">
        <v>0.5</v>
      </c>
      <c r="D22" s="41">
        <v>2495</v>
      </c>
      <c r="E22" s="41">
        <v>10</v>
      </c>
      <c r="F22" s="20" t="s">
        <v>80</v>
      </c>
      <c r="G22" s="41">
        <v>4.78</v>
      </c>
    </row>
    <row r="23" spans="1:7" x14ac:dyDescent="0.3">
      <c r="A23" s="16">
        <v>5</v>
      </c>
      <c r="B23" s="17">
        <v>7767</v>
      </c>
      <c r="C23" s="17">
        <v>0.5</v>
      </c>
      <c r="D23" s="17">
        <v>17650</v>
      </c>
      <c r="E23" s="17">
        <v>10</v>
      </c>
      <c r="F23" s="16" t="s">
        <v>65</v>
      </c>
      <c r="G23" s="17">
        <v>32.200000000000003</v>
      </c>
    </row>
    <row r="24" spans="1:7" x14ac:dyDescent="0.3">
      <c r="A24" s="18">
        <v>6</v>
      </c>
      <c r="B24" s="19">
        <v>7767</v>
      </c>
      <c r="C24" s="19">
        <v>0.5</v>
      </c>
      <c r="D24" s="19">
        <v>8190</v>
      </c>
      <c r="E24" s="19">
        <v>10</v>
      </c>
      <c r="F24" s="20" t="s">
        <v>81</v>
      </c>
      <c r="G24" s="19">
        <v>34.799999999999997</v>
      </c>
    </row>
  </sheetData>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41" r:id="rId4" name="Button 1">
              <controlPr defaultSize="0" print="0" autoFill="0" autoPict="0" macro="[1]!CopyandReset">
                <anchor moveWithCells="1" sizeWithCells="1">
                  <from>
                    <xdr:col>0</xdr:col>
                    <xdr:colOff>0</xdr:colOff>
                    <xdr:row>0</xdr:row>
                    <xdr:rowOff>68580</xdr:rowOff>
                  </from>
                  <to>
                    <xdr:col>0</xdr:col>
                    <xdr:colOff>0</xdr:colOff>
                    <xdr:row>1</xdr:row>
                    <xdr:rowOff>144780</xdr:rowOff>
                  </to>
                </anchor>
              </controlPr>
            </control>
          </mc:Choice>
        </mc:AlternateContent>
      </controls>
    </mc:Choice>
  </mc:AlternateContent>
  <tableParts count="1">
    <tablePart r:id="rId5"/>
  </tablePar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41E8C-5DD0-4331-9F2D-C6AF877D32D5}">
  <dimension ref="A3:G26"/>
  <sheetViews>
    <sheetView zoomScale="90" zoomScaleNormal="90" workbookViewId="0">
      <selection activeCell="D32" sqref="D32"/>
    </sheetView>
  </sheetViews>
  <sheetFormatPr defaultColWidth="9.109375" defaultRowHeight="14.4" x14ac:dyDescent="0.3"/>
  <cols>
    <col min="2" max="2" width="17.88671875" customWidth="1"/>
    <col min="3" max="3" width="11.109375" customWidth="1"/>
    <col min="4" max="4" width="16.5546875" customWidth="1"/>
    <col min="5" max="5" width="14.6640625" customWidth="1"/>
    <col min="6" max="6" width="37.88671875" bestFit="1" customWidth="1"/>
    <col min="7" max="7" width="9.109375" customWidth="1"/>
  </cols>
  <sheetData>
    <row r="3" spans="1:7" ht="13.95" customHeight="1" thickBot="1" x14ac:dyDescent="0.35">
      <c r="A3" s="14" t="s">
        <v>3</v>
      </c>
      <c r="B3" s="15" t="s">
        <v>36</v>
      </c>
      <c r="C3" t="s">
        <v>37</v>
      </c>
      <c r="D3" s="15" t="s">
        <v>38</v>
      </c>
      <c r="E3" s="15" t="s">
        <v>39</v>
      </c>
      <c r="F3" s="15" t="s">
        <v>40</v>
      </c>
      <c r="G3" s="15" t="s">
        <v>41</v>
      </c>
    </row>
    <row r="4" spans="1:7" ht="15" hidden="1" thickTop="1" x14ac:dyDescent="0.3">
      <c r="A4" s="40">
        <v>1</v>
      </c>
      <c r="B4" t="e">
        <f>CONCATENATE(Table242675678412164678[[#This Row],[Chemicals]]," ppm",":",#REF!,"    ",#REF!," ppm",":",Table242675678412164678[[#This Row],[Floc ppm]])</f>
        <v>#REF!</v>
      </c>
      <c r="C4">
        <v>0</v>
      </c>
      <c r="D4" t="s">
        <v>42</v>
      </c>
      <c r="F4">
        <v>0</v>
      </c>
    </row>
    <row r="5" spans="1:7" ht="15" thickTop="1" x14ac:dyDescent="0.3">
      <c r="A5" s="16">
        <v>1</v>
      </c>
      <c r="B5" s="17" t="s">
        <v>15</v>
      </c>
      <c r="C5" s="17">
        <v>0</v>
      </c>
      <c r="D5" s="17" t="s">
        <v>15</v>
      </c>
      <c r="E5" s="17">
        <v>0</v>
      </c>
      <c r="F5" s="16" t="s">
        <v>15</v>
      </c>
      <c r="G5" s="17">
        <v>52.4</v>
      </c>
    </row>
    <row r="6" spans="1:7" x14ac:dyDescent="0.3">
      <c r="A6" s="18">
        <v>2</v>
      </c>
      <c r="B6" s="19">
        <v>7767</v>
      </c>
      <c r="C6" s="19">
        <v>0.5</v>
      </c>
      <c r="D6" s="19">
        <v>17650</v>
      </c>
      <c r="E6" s="19">
        <v>5</v>
      </c>
      <c r="F6" s="20" t="s">
        <v>97</v>
      </c>
      <c r="G6" s="19">
        <v>36</v>
      </c>
    </row>
    <row r="7" spans="1:7" x14ac:dyDescent="0.3">
      <c r="A7" s="16">
        <v>3</v>
      </c>
      <c r="B7" s="17">
        <v>7767</v>
      </c>
      <c r="C7" s="17">
        <v>0.5</v>
      </c>
      <c r="D7" s="17">
        <v>17650</v>
      </c>
      <c r="E7" s="17">
        <v>10</v>
      </c>
      <c r="F7" s="16" t="s">
        <v>65</v>
      </c>
      <c r="G7" s="17">
        <v>24.5</v>
      </c>
    </row>
    <row r="8" spans="1:7" x14ac:dyDescent="0.3">
      <c r="A8" s="18">
        <v>4</v>
      </c>
      <c r="B8" s="50">
        <v>7767</v>
      </c>
      <c r="C8" s="51">
        <v>0.5</v>
      </c>
      <c r="D8" s="51">
        <v>17650</v>
      </c>
      <c r="E8" s="51">
        <v>15</v>
      </c>
      <c r="F8" s="44" t="s">
        <v>98</v>
      </c>
      <c r="G8" s="52">
        <v>21.8</v>
      </c>
    </row>
    <row r="9" spans="1:7" x14ac:dyDescent="0.3">
      <c r="A9" s="16">
        <v>5</v>
      </c>
      <c r="B9" s="17">
        <v>8181</v>
      </c>
      <c r="C9" s="17">
        <v>0.5</v>
      </c>
      <c r="D9" s="17">
        <v>17650</v>
      </c>
      <c r="E9" s="17">
        <v>5</v>
      </c>
      <c r="F9" s="16" t="s">
        <v>99</v>
      </c>
      <c r="G9" s="17">
        <v>16.600000000000001</v>
      </c>
    </row>
    <row r="10" spans="1:7" x14ac:dyDescent="0.3">
      <c r="A10" s="21">
        <v>6</v>
      </c>
      <c r="B10" s="19">
        <v>8181</v>
      </c>
      <c r="C10" s="19">
        <v>0.5</v>
      </c>
      <c r="D10" s="19">
        <v>17650</v>
      </c>
      <c r="E10" s="19">
        <v>10</v>
      </c>
      <c r="F10" s="20" t="s">
        <v>83</v>
      </c>
      <c r="G10" s="19">
        <v>15.2</v>
      </c>
    </row>
    <row r="11" spans="1:7" x14ac:dyDescent="0.3">
      <c r="A11" s="16"/>
      <c r="B11" s="17"/>
      <c r="C11" s="17"/>
      <c r="D11" s="17"/>
      <c r="E11" s="17"/>
      <c r="F11" s="16"/>
      <c r="G11" s="17"/>
    </row>
    <row r="12" spans="1:7" x14ac:dyDescent="0.3">
      <c r="A12" s="20">
        <v>1</v>
      </c>
      <c r="B12" s="19" t="s">
        <v>15</v>
      </c>
      <c r="C12" s="19">
        <v>0</v>
      </c>
      <c r="D12" s="19" t="s">
        <v>15</v>
      </c>
      <c r="E12" s="19">
        <v>0</v>
      </c>
      <c r="F12" s="20" t="s">
        <v>15</v>
      </c>
      <c r="G12" s="19">
        <v>94.9</v>
      </c>
    </row>
    <row r="13" spans="1:7" x14ac:dyDescent="0.3">
      <c r="A13" s="40">
        <v>2</v>
      </c>
      <c r="B13" s="17">
        <v>7767</v>
      </c>
      <c r="C13" s="17">
        <v>0.5</v>
      </c>
      <c r="D13" s="17">
        <v>2495</v>
      </c>
      <c r="E13" s="17">
        <v>2.5</v>
      </c>
      <c r="F13" s="16" t="s">
        <v>102</v>
      </c>
      <c r="G13" s="17">
        <v>20.2</v>
      </c>
    </row>
    <row r="14" spans="1:7" x14ac:dyDescent="0.3">
      <c r="A14" s="20">
        <v>3</v>
      </c>
      <c r="B14" s="41">
        <v>7767</v>
      </c>
      <c r="C14" s="41">
        <v>0.5</v>
      </c>
      <c r="D14" s="41">
        <v>2495</v>
      </c>
      <c r="E14" s="41">
        <v>5</v>
      </c>
      <c r="F14" s="20" t="s">
        <v>103</v>
      </c>
      <c r="G14" s="41">
        <v>10.7</v>
      </c>
    </row>
    <row r="15" spans="1:7" x14ac:dyDescent="0.3">
      <c r="A15" s="40">
        <v>4</v>
      </c>
      <c r="B15" s="46">
        <v>7767</v>
      </c>
      <c r="C15" s="47">
        <v>0.5</v>
      </c>
      <c r="D15" s="47">
        <v>2495</v>
      </c>
      <c r="E15" s="47">
        <v>10</v>
      </c>
      <c r="F15" s="48" t="s">
        <v>80</v>
      </c>
      <c r="G15" s="49">
        <v>5.48</v>
      </c>
    </row>
    <row r="16" spans="1:7" x14ac:dyDescent="0.3">
      <c r="A16" s="20">
        <v>5</v>
      </c>
      <c r="B16" s="41">
        <v>8181</v>
      </c>
      <c r="C16" s="41">
        <v>0.5</v>
      </c>
      <c r="D16" s="41">
        <v>2495</v>
      </c>
      <c r="E16" s="41">
        <v>5</v>
      </c>
      <c r="F16" s="20" t="s">
        <v>104</v>
      </c>
      <c r="G16" s="41">
        <v>9.0299999999999994</v>
      </c>
    </row>
    <row r="17" spans="1:7" x14ac:dyDescent="0.3">
      <c r="A17" s="42">
        <v>6</v>
      </c>
      <c r="B17" s="17">
        <v>8181</v>
      </c>
      <c r="C17" s="17">
        <v>0.5</v>
      </c>
      <c r="D17" s="17">
        <v>2495</v>
      </c>
      <c r="E17" s="17">
        <v>10</v>
      </c>
      <c r="F17" s="16" t="s">
        <v>85</v>
      </c>
      <c r="G17" s="17">
        <v>4.3600000000000003</v>
      </c>
    </row>
    <row r="18" spans="1:7" x14ac:dyDescent="0.3">
      <c r="A18" s="20"/>
      <c r="B18" s="41"/>
      <c r="C18" s="41"/>
      <c r="D18" s="41"/>
      <c r="E18" s="41"/>
      <c r="F18" s="20"/>
      <c r="G18" s="41"/>
    </row>
    <row r="19" spans="1:7" x14ac:dyDescent="0.3">
      <c r="A19" s="16">
        <v>1</v>
      </c>
      <c r="B19" s="17" t="s">
        <v>15</v>
      </c>
      <c r="C19" s="17">
        <v>0</v>
      </c>
      <c r="D19" s="17" t="s">
        <v>15</v>
      </c>
      <c r="E19" s="17">
        <v>0</v>
      </c>
      <c r="F19" s="16" t="s">
        <v>15</v>
      </c>
      <c r="G19" s="17">
        <v>162</v>
      </c>
    </row>
    <row r="20" spans="1:7" x14ac:dyDescent="0.3">
      <c r="A20" s="18">
        <v>2</v>
      </c>
      <c r="B20" s="41">
        <v>7767</v>
      </c>
      <c r="C20" s="41">
        <v>0.5</v>
      </c>
      <c r="D20" s="41">
        <v>2537</v>
      </c>
      <c r="E20" s="41">
        <v>2.5</v>
      </c>
      <c r="F20" s="20" t="s">
        <v>105</v>
      </c>
      <c r="G20" s="41">
        <v>21</v>
      </c>
    </row>
    <row r="21" spans="1:7" x14ac:dyDescent="0.3">
      <c r="A21" s="16">
        <v>3</v>
      </c>
      <c r="B21" s="17">
        <v>7767</v>
      </c>
      <c r="C21" s="17">
        <v>0.5</v>
      </c>
      <c r="D21" s="17">
        <v>2537</v>
      </c>
      <c r="E21" s="17">
        <v>5</v>
      </c>
      <c r="F21" s="16" t="s">
        <v>106</v>
      </c>
      <c r="G21" s="17">
        <v>11.6</v>
      </c>
    </row>
    <row r="22" spans="1:7" x14ac:dyDescent="0.3">
      <c r="A22" s="21">
        <v>4</v>
      </c>
      <c r="B22" s="43">
        <v>7767</v>
      </c>
      <c r="C22" s="44">
        <v>0.5</v>
      </c>
      <c r="D22" s="44">
        <v>2537</v>
      </c>
      <c r="E22" s="44">
        <v>10</v>
      </c>
      <c r="F22" s="44" t="s">
        <v>79</v>
      </c>
      <c r="G22" s="45">
        <v>4.99</v>
      </c>
    </row>
    <row r="23" spans="1:7" x14ac:dyDescent="0.3">
      <c r="A23" s="16">
        <v>5</v>
      </c>
      <c r="B23" s="17">
        <v>8181</v>
      </c>
      <c r="C23" s="17">
        <v>0.5</v>
      </c>
      <c r="D23" s="17">
        <v>2537</v>
      </c>
      <c r="E23" s="17">
        <v>5</v>
      </c>
      <c r="F23" s="16" t="s">
        <v>107</v>
      </c>
      <c r="G23" s="17">
        <v>18.7</v>
      </c>
    </row>
    <row r="24" spans="1:7" x14ac:dyDescent="0.3">
      <c r="A24" s="18">
        <v>6</v>
      </c>
      <c r="B24" s="19">
        <v>8181</v>
      </c>
      <c r="C24" s="19">
        <v>0.5</v>
      </c>
      <c r="D24" s="19">
        <v>2537</v>
      </c>
      <c r="E24" s="19">
        <v>10</v>
      </c>
      <c r="F24" s="20" t="s">
        <v>87</v>
      </c>
      <c r="G24" s="19">
        <v>12.4</v>
      </c>
    </row>
    <row r="26" spans="1:7" x14ac:dyDescent="0.3">
      <c r="B26" s="50"/>
      <c r="C26" s="51"/>
      <c r="D26" s="51"/>
      <c r="E26" s="51"/>
      <c r="F26" s="44"/>
      <c r="G26" s="52"/>
    </row>
  </sheetData>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3313" r:id="rId4" name="Button 1">
              <controlPr defaultSize="0" print="0" autoFill="0" autoPict="0" macro="[1]!CopyandReset">
                <anchor moveWithCells="1" sizeWithCells="1">
                  <from>
                    <xdr:col>0</xdr:col>
                    <xdr:colOff>0</xdr:colOff>
                    <xdr:row>0</xdr:row>
                    <xdr:rowOff>68580</xdr:rowOff>
                  </from>
                  <to>
                    <xdr:col>0</xdr:col>
                    <xdr:colOff>0</xdr:colOff>
                    <xdr:row>1</xdr:row>
                    <xdr:rowOff>144780</xdr:rowOff>
                  </to>
                </anchor>
              </controlPr>
            </control>
          </mc:Choice>
        </mc:AlternateContent>
      </controls>
    </mc:Choice>
  </mc:AlternateContent>
  <tableParts count="1">
    <tablePart r:id="rId5"/>
  </tablePar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6CC26-E598-4EB8-9A54-FB332DBF48CD}">
  <dimension ref="A3:G26"/>
  <sheetViews>
    <sheetView zoomScale="90" zoomScaleNormal="90" workbookViewId="0">
      <selection activeCell="A2" sqref="A2"/>
    </sheetView>
  </sheetViews>
  <sheetFormatPr defaultColWidth="9.109375" defaultRowHeight="14.4" x14ac:dyDescent="0.3"/>
  <cols>
    <col min="2" max="2" width="17.88671875" customWidth="1"/>
    <col min="3" max="3" width="11.109375" customWidth="1"/>
    <col min="4" max="4" width="16.5546875" customWidth="1"/>
    <col min="5" max="5" width="14.6640625" customWidth="1"/>
    <col min="6" max="6" width="37.88671875" bestFit="1" customWidth="1"/>
    <col min="7" max="7" width="9.109375" customWidth="1"/>
  </cols>
  <sheetData>
    <row r="3" spans="1:7" ht="13.95" customHeight="1" thickBot="1" x14ac:dyDescent="0.35">
      <c r="A3" s="14" t="s">
        <v>3</v>
      </c>
      <c r="B3" s="15" t="s">
        <v>36</v>
      </c>
      <c r="C3" t="s">
        <v>37</v>
      </c>
      <c r="D3" s="15" t="s">
        <v>38</v>
      </c>
      <c r="E3" s="15" t="s">
        <v>39</v>
      </c>
      <c r="F3" s="15" t="s">
        <v>40</v>
      </c>
      <c r="G3" s="15" t="s">
        <v>41</v>
      </c>
    </row>
    <row r="4" spans="1:7" ht="15" hidden="1" thickTop="1" x14ac:dyDescent="0.3">
      <c r="A4" s="40">
        <v>1</v>
      </c>
      <c r="B4" t="e">
        <f>CONCATENATE(Table2426756784121646782[[#This Row],[Chemicals]]," ppm",":",#REF!,"    ",#REF!," ppm",":",Table2426756784121646782[[#This Row],[Floc ppm]])</f>
        <v>#REF!</v>
      </c>
      <c r="C4">
        <v>0</v>
      </c>
      <c r="D4" t="s">
        <v>42</v>
      </c>
      <c r="F4">
        <v>0</v>
      </c>
    </row>
    <row r="5" spans="1:7" ht="15" thickTop="1" x14ac:dyDescent="0.3">
      <c r="A5" s="16">
        <v>1</v>
      </c>
      <c r="B5" s="17" t="s">
        <v>15</v>
      </c>
      <c r="C5" s="17">
        <v>0</v>
      </c>
      <c r="D5" s="17" t="s">
        <v>15</v>
      </c>
      <c r="E5" s="17">
        <v>0</v>
      </c>
      <c r="F5" s="16" t="s">
        <v>108</v>
      </c>
      <c r="G5" s="17">
        <v>305</v>
      </c>
    </row>
    <row r="6" spans="1:7" x14ac:dyDescent="0.3">
      <c r="A6" s="18">
        <v>2</v>
      </c>
      <c r="B6" s="19">
        <v>7767</v>
      </c>
      <c r="C6" s="19">
        <v>0.4</v>
      </c>
      <c r="D6" s="19">
        <v>17650</v>
      </c>
      <c r="E6" s="19">
        <v>2</v>
      </c>
      <c r="F6" s="20" t="s">
        <v>109</v>
      </c>
      <c r="G6" s="19">
        <v>125</v>
      </c>
    </row>
    <row r="7" spans="1:7" x14ac:dyDescent="0.3">
      <c r="A7" s="16">
        <v>3</v>
      </c>
      <c r="B7" s="17">
        <v>7767</v>
      </c>
      <c r="C7" s="17">
        <v>0.4</v>
      </c>
      <c r="D7" s="17">
        <v>17650</v>
      </c>
      <c r="E7" s="17">
        <v>4</v>
      </c>
      <c r="F7" s="16" t="s">
        <v>110</v>
      </c>
      <c r="G7" s="17">
        <v>102</v>
      </c>
    </row>
    <row r="8" spans="1:7" x14ac:dyDescent="0.3">
      <c r="A8" s="18">
        <v>4</v>
      </c>
      <c r="B8" s="50">
        <v>7767</v>
      </c>
      <c r="C8" s="51">
        <v>0.4</v>
      </c>
      <c r="D8" s="51">
        <v>17650</v>
      </c>
      <c r="E8" s="51">
        <v>6</v>
      </c>
      <c r="F8" s="44" t="s">
        <v>111</v>
      </c>
      <c r="G8" s="52">
        <v>64.3</v>
      </c>
    </row>
    <row r="9" spans="1:7" x14ac:dyDescent="0.3">
      <c r="A9" s="16">
        <v>5</v>
      </c>
      <c r="B9" s="17">
        <v>7767</v>
      </c>
      <c r="C9" s="17">
        <v>0.4</v>
      </c>
      <c r="D9" s="17">
        <v>17650</v>
      </c>
      <c r="E9" s="17">
        <v>8</v>
      </c>
      <c r="F9" s="16" t="s">
        <v>112</v>
      </c>
      <c r="G9" s="17">
        <v>70.2</v>
      </c>
    </row>
    <row r="10" spans="1:7" x14ac:dyDescent="0.3">
      <c r="A10" s="21">
        <v>6</v>
      </c>
      <c r="B10" s="19">
        <v>7767</v>
      </c>
      <c r="C10" s="19">
        <v>0.4</v>
      </c>
      <c r="D10" s="19">
        <v>17650</v>
      </c>
      <c r="E10" s="19">
        <v>10</v>
      </c>
      <c r="F10" s="20" t="s">
        <v>113</v>
      </c>
      <c r="G10" s="19">
        <v>70.8</v>
      </c>
    </row>
    <row r="11" spans="1:7" x14ac:dyDescent="0.3">
      <c r="A11" s="16"/>
      <c r="B11" s="17"/>
      <c r="C11" s="17"/>
      <c r="D11" s="17"/>
      <c r="E11" s="17"/>
      <c r="F11" s="16"/>
      <c r="G11" s="17"/>
    </row>
    <row r="12" spans="1:7" x14ac:dyDescent="0.3">
      <c r="A12" s="20">
        <v>1</v>
      </c>
      <c r="B12" s="19" t="s">
        <v>15</v>
      </c>
      <c r="C12" s="19">
        <v>0</v>
      </c>
      <c r="D12" s="19" t="s">
        <v>15</v>
      </c>
      <c r="E12" s="19">
        <v>0</v>
      </c>
      <c r="F12" s="20" t="s">
        <v>108</v>
      </c>
      <c r="G12" s="19">
        <v>133</v>
      </c>
    </row>
    <row r="13" spans="1:7" x14ac:dyDescent="0.3">
      <c r="A13" s="40">
        <v>2</v>
      </c>
      <c r="B13" s="17">
        <v>7767</v>
      </c>
      <c r="C13" s="17">
        <v>0.4</v>
      </c>
      <c r="D13" s="17">
        <v>2495</v>
      </c>
      <c r="E13" s="17">
        <v>2</v>
      </c>
      <c r="F13" s="16" t="s">
        <v>114</v>
      </c>
      <c r="G13" s="17">
        <v>32.200000000000003</v>
      </c>
    </row>
    <row r="14" spans="1:7" x14ac:dyDescent="0.3">
      <c r="A14" s="20">
        <v>3</v>
      </c>
      <c r="B14" s="41">
        <v>7767</v>
      </c>
      <c r="C14" s="41">
        <v>0.4</v>
      </c>
      <c r="D14" s="41">
        <v>2495</v>
      </c>
      <c r="E14" s="41">
        <v>4</v>
      </c>
      <c r="F14" s="20" t="s">
        <v>115</v>
      </c>
      <c r="G14" s="41">
        <v>20.100000000000001</v>
      </c>
    </row>
    <row r="15" spans="1:7" x14ac:dyDescent="0.3">
      <c r="A15" s="40">
        <v>4</v>
      </c>
      <c r="B15" s="46">
        <v>7767</v>
      </c>
      <c r="C15" s="47">
        <v>0.4</v>
      </c>
      <c r="D15" s="47">
        <v>2495</v>
      </c>
      <c r="E15" s="47">
        <v>6</v>
      </c>
      <c r="F15" s="48" t="s">
        <v>116</v>
      </c>
      <c r="G15" s="49">
        <v>10.7</v>
      </c>
    </row>
    <row r="16" spans="1:7" x14ac:dyDescent="0.3">
      <c r="A16" s="20">
        <v>5</v>
      </c>
      <c r="B16" s="41">
        <v>7767</v>
      </c>
      <c r="C16" s="41">
        <v>0.4</v>
      </c>
      <c r="D16" s="41">
        <v>2495</v>
      </c>
      <c r="E16" s="41">
        <v>8</v>
      </c>
      <c r="F16" s="20" t="s">
        <v>117</v>
      </c>
      <c r="G16" s="41">
        <v>7.41</v>
      </c>
    </row>
    <row r="17" spans="1:7" x14ac:dyDescent="0.3">
      <c r="A17" s="42">
        <v>6</v>
      </c>
      <c r="B17" s="17">
        <v>7767</v>
      </c>
      <c r="C17" s="17">
        <v>0.4</v>
      </c>
      <c r="D17" s="17">
        <v>2495</v>
      </c>
      <c r="E17" s="17">
        <v>10</v>
      </c>
      <c r="F17" s="16" t="s">
        <v>118</v>
      </c>
      <c r="G17" s="17">
        <v>4.3499999999999996</v>
      </c>
    </row>
    <row r="18" spans="1:7" x14ac:dyDescent="0.3">
      <c r="A18" s="20"/>
      <c r="B18" s="41"/>
      <c r="C18" s="41"/>
      <c r="D18" s="41"/>
      <c r="E18" s="41"/>
      <c r="F18" s="20"/>
      <c r="G18" s="41"/>
    </row>
    <row r="19" spans="1:7" x14ac:dyDescent="0.3">
      <c r="A19" s="16">
        <v>1</v>
      </c>
      <c r="B19" s="17" t="s">
        <v>15</v>
      </c>
      <c r="C19" s="17">
        <v>0</v>
      </c>
      <c r="D19" s="17" t="s">
        <v>15</v>
      </c>
      <c r="E19" s="17">
        <v>0</v>
      </c>
      <c r="F19" s="16" t="s">
        <v>108</v>
      </c>
      <c r="G19" s="17">
        <v>104</v>
      </c>
    </row>
    <row r="20" spans="1:7" x14ac:dyDescent="0.3">
      <c r="A20" s="18">
        <v>2</v>
      </c>
      <c r="B20" s="41">
        <v>7767</v>
      </c>
      <c r="C20" s="41">
        <v>0.4</v>
      </c>
      <c r="D20" s="41">
        <v>2537</v>
      </c>
      <c r="E20" s="41">
        <v>2</v>
      </c>
      <c r="F20" s="20" t="s">
        <v>119</v>
      </c>
      <c r="G20" s="41">
        <v>28.6</v>
      </c>
    </row>
    <row r="21" spans="1:7" x14ac:dyDescent="0.3">
      <c r="A21" s="16">
        <v>3</v>
      </c>
      <c r="B21" s="17">
        <v>7767</v>
      </c>
      <c r="C21" s="17">
        <v>0.4</v>
      </c>
      <c r="D21" s="17">
        <v>2537</v>
      </c>
      <c r="E21" s="17">
        <v>4</v>
      </c>
      <c r="F21" s="16" t="s">
        <v>120</v>
      </c>
      <c r="G21" s="17">
        <v>13.8</v>
      </c>
    </row>
    <row r="22" spans="1:7" x14ac:dyDescent="0.3">
      <c r="A22" s="21">
        <v>4</v>
      </c>
      <c r="B22" s="43">
        <v>7767</v>
      </c>
      <c r="C22" s="44">
        <v>0.4</v>
      </c>
      <c r="D22" s="44">
        <v>2537</v>
      </c>
      <c r="E22" s="44">
        <v>6</v>
      </c>
      <c r="F22" s="44" t="s">
        <v>121</v>
      </c>
      <c r="G22" s="45">
        <v>10.5</v>
      </c>
    </row>
    <row r="23" spans="1:7" x14ac:dyDescent="0.3">
      <c r="A23" s="16">
        <v>5</v>
      </c>
      <c r="B23" s="17">
        <v>7767</v>
      </c>
      <c r="C23" s="17">
        <v>0.4</v>
      </c>
      <c r="D23" s="17">
        <v>2537</v>
      </c>
      <c r="E23" s="17">
        <v>8</v>
      </c>
      <c r="F23" s="16" t="s">
        <v>122</v>
      </c>
      <c r="G23" s="17">
        <v>5.86</v>
      </c>
    </row>
    <row r="24" spans="1:7" x14ac:dyDescent="0.3">
      <c r="A24" s="18">
        <v>6</v>
      </c>
      <c r="B24" s="19">
        <v>7767</v>
      </c>
      <c r="C24" s="19">
        <v>0.4</v>
      </c>
      <c r="D24" s="19">
        <v>2537</v>
      </c>
      <c r="E24" s="19">
        <v>10</v>
      </c>
      <c r="F24" s="20" t="s">
        <v>123</v>
      </c>
      <c r="G24" s="19">
        <v>4</v>
      </c>
    </row>
    <row r="26" spans="1:7" x14ac:dyDescent="0.3">
      <c r="B26" s="50"/>
      <c r="C26" s="51"/>
      <c r="D26" s="51"/>
      <c r="E26" s="51"/>
      <c r="F26" s="44"/>
      <c r="G26" s="52"/>
    </row>
  </sheetData>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481" r:id="rId4" name="Button 1">
              <controlPr defaultSize="0" print="0" autoFill="0" autoPict="0" macro="[1]!CopyandReset">
                <anchor moveWithCells="1" sizeWithCells="1">
                  <from>
                    <xdr:col>0</xdr:col>
                    <xdr:colOff>0</xdr:colOff>
                    <xdr:row>0</xdr:row>
                    <xdr:rowOff>68580</xdr:rowOff>
                  </from>
                  <to>
                    <xdr:col>0</xdr:col>
                    <xdr:colOff>0</xdr:colOff>
                    <xdr:row>1</xdr:row>
                    <xdr:rowOff>144780</xdr:rowOff>
                  </to>
                </anchor>
              </controlPr>
            </control>
          </mc:Choice>
        </mc:AlternateContent>
      </controls>
    </mc:Choice>
  </mc:AlternateContent>
  <tableParts count="1">
    <tablePart r:id="rId5"/>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A64F4-55DB-43EE-B1F0-398F12378F31}">
  <dimension ref="A1:G14"/>
  <sheetViews>
    <sheetView workbookViewId="0">
      <selection activeCell="A16" sqref="A16"/>
    </sheetView>
  </sheetViews>
  <sheetFormatPr defaultRowHeight="14.4" x14ac:dyDescent="0.3"/>
  <cols>
    <col min="2" max="2" width="12.6640625" bestFit="1" customWidth="1"/>
    <col min="3" max="3" width="11.33203125" bestFit="1" customWidth="1"/>
    <col min="4" max="4" width="13.6640625" bestFit="1" customWidth="1"/>
    <col min="5" max="5" width="9.88671875" bestFit="1" customWidth="1"/>
    <col min="6" max="6" width="25.33203125" bestFit="1" customWidth="1"/>
    <col min="7" max="7" width="9.44140625" bestFit="1" customWidth="1"/>
  </cols>
  <sheetData>
    <row r="1" spans="1:7" ht="29.4" thickBot="1" x14ac:dyDescent="0.35">
      <c r="A1" s="14" t="s">
        <v>3</v>
      </c>
      <c r="B1" s="15" t="s">
        <v>36</v>
      </c>
      <c r="C1" t="s">
        <v>37</v>
      </c>
      <c r="D1" s="15" t="s">
        <v>38</v>
      </c>
      <c r="E1" s="15" t="s">
        <v>39</v>
      </c>
      <c r="F1" s="15" t="s">
        <v>40</v>
      </c>
      <c r="G1" s="15" t="s">
        <v>41</v>
      </c>
    </row>
    <row r="2" spans="1:7" ht="15" thickTop="1" x14ac:dyDescent="0.3">
      <c r="A2" s="16">
        <v>1</v>
      </c>
      <c r="B2" s="17" t="s">
        <v>15</v>
      </c>
      <c r="C2" s="17">
        <v>0</v>
      </c>
      <c r="D2" s="17" t="s">
        <v>15</v>
      </c>
      <c r="E2" s="17">
        <v>0</v>
      </c>
      <c r="F2" s="16" t="s">
        <v>15</v>
      </c>
      <c r="G2" s="17">
        <v>105</v>
      </c>
    </row>
    <row r="3" spans="1:7" x14ac:dyDescent="0.3">
      <c r="A3" s="18">
        <v>2</v>
      </c>
      <c r="B3" s="19">
        <v>7767</v>
      </c>
      <c r="C3" s="19">
        <v>0.2</v>
      </c>
      <c r="D3" s="19">
        <v>2495</v>
      </c>
      <c r="E3" s="19">
        <v>5</v>
      </c>
      <c r="F3" s="20" t="s">
        <v>129</v>
      </c>
      <c r="G3" s="19">
        <v>25</v>
      </c>
    </row>
    <row r="4" spans="1:7" x14ac:dyDescent="0.3">
      <c r="A4" s="16">
        <v>3</v>
      </c>
      <c r="B4" s="17">
        <v>7767</v>
      </c>
      <c r="C4" s="17">
        <v>0.4</v>
      </c>
      <c r="D4" s="17">
        <v>2495</v>
      </c>
      <c r="E4" s="17">
        <v>5</v>
      </c>
      <c r="F4" s="16" t="s">
        <v>130</v>
      </c>
      <c r="G4" s="17">
        <v>14.2</v>
      </c>
    </row>
    <row r="5" spans="1:7" x14ac:dyDescent="0.3">
      <c r="A5" s="18">
        <v>4</v>
      </c>
      <c r="B5" s="19">
        <v>7767</v>
      </c>
      <c r="C5" s="19">
        <v>0.6</v>
      </c>
      <c r="D5" s="19">
        <v>2495</v>
      </c>
      <c r="E5" s="19">
        <v>5</v>
      </c>
      <c r="F5" s="20" t="s">
        <v>131</v>
      </c>
      <c r="G5" s="19">
        <v>9.4600000000000009</v>
      </c>
    </row>
    <row r="6" spans="1:7" x14ac:dyDescent="0.3">
      <c r="A6" s="16">
        <v>5</v>
      </c>
      <c r="B6" s="17">
        <v>7767</v>
      </c>
      <c r="C6" s="17">
        <v>0.8</v>
      </c>
      <c r="D6" s="17">
        <v>2495</v>
      </c>
      <c r="E6" s="17">
        <v>5</v>
      </c>
      <c r="F6" s="16" t="s">
        <v>132</v>
      </c>
      <c r="G6" s="17">
        <v>7.76</v>
      </c>
    </row>
    <row r="7" spans="1:7" x14ac:dyDescent="0.3">
      <c r="A7" s="21">
        <v>6</v>
      </c>
      <c r="B7" s="19">
        <v>7767</v>
      </c>
      <c r="C7" s="19">
        <v>1</v>
      </c>
      <c r="D7" s="19">
        <v>2495</v>
      </c>
      <c r="E7" s="19">
        <v>5</v>
      </c>
      <c r="F7" s="20" t="s">
        <v>133</v>
      </c>
      <c r="G7" s="19">
        <v>8.6999999999999993</v>
      </c>
    </row>
    <row r="8" spans="1:7" x14ac:dyDescent="0.3">
      <c r="A8" s="16"/>
      <c r="B8" s="17"/>
      <c r="C8" s="17"/>
      <c r="D8" s="17"/>
      <c r="E8" s="17"/>
      <c r="F8" s="16"/>
      <c r="G8" s="17"/>
    </row>
    <row r="9" spans="1:7" x14ac:dyDescent="0.3">
      <c r="A9" s="18">
        <v>1</v>
      </c>
      <c r="B9" s="19" t="s">
        <v>15</v>
      </c>
      <c r="C9" s="19">
        <v>0</v>
      </c>
      <c r="D9" s="19" t="s">
        <v>15</v>
      </c>
      <c r="E9" s="19">
        <v>0</v>
      </c>
      <c r="F9" s="20" t="s">
        <v>15</v>
      </c>
      <c r="G9" s="19">
        <v>218</v>
      </c>
    </row>
    <row r="10" spans="1:7" x14ac:dyDescent="0.3">
      <c r="A10" s="16">
        <v>2</v>
      </c>
      <c r="B10" s="17" t="s">
        <v>15</v>
      </c>
      <c r="C10" s="17">
        <v>0</v>
      </c>
      <c r="D10" s="17">
        <v>2495</v>
      </c>
      <c r="E10" s="17">
        <v>2</v>
      </c>
      <c r="F10" s="16" t="s">
        <v>138</v>
      </c>
      <c r="G10" s="17">
        <v>70.2</v>
      </c>
    </row>
    <row r="11" spans="1:7" x14ac:dyDescent="0.3">
      <c r="A11" s="18">
        <v>3</v>
      </c>
      <c r="B11" s="19" t="s">
        <v>15</v>
      </c>
      <c r="C11" s="19">
        <v>0</v>
      </c>
      <c r="D11" s="19">
        <v>2495</v>
      </c>
      <c r="E11" s="19">
        <v>4</v>
      </c>
      <c r="F11" s="20" t="s">
        <v>139</v>
      </c>
      <c r="G11" s="19">
        <v>43.9</v>
      </c>
    </row>
    <row r="12" spans="1:7" x14ac:dyDescent="0.3">
      <c r="A12" s="16">
        <v>4</v>
      </c>
      <c r="B12" s="17" t="s">
        <v>15</v>
      </c>
      <c r="C12" s="17">
        <v>0</v>
      </c>
      <c r="D12" s="17">
        <v>2495</v>
      </c>
      <c r="E12" s="17">
        <v>6</v>
      </c>
      <c r="F12" s="16" t="s">
        <v>140</v>
      </c>
      <c r="G12" s="17">
        <v>28.4</v>
      </c>
    </row>
    <row r="13" spans="1:7" x14ac:dyDescent="0.3">
      <c r="A13" s="21">
        <v>5</v>
      </c>
      <c r="B13" s="19" t="s">
        <v>15</v>
      </c>
      <c r="C13" s="19">
        <v>0</v>
      </c>
      <c r="D13" s="19">
        <v>2495</v>
      </c>
      <c r="E13" s="19">
        <v>8</v>
      </c>
      <c r="F13" s="20" t="s">
        <v>141</v>
      </c>
      <c r="G13" s="19">
        <v>14.9</v>
      </c>
    </row>
    <row r="14" spans="1:7" x14ac:dyDescent="0.3">
      <c r="A14" s="16">
        <v>6</v>
      </c>
      <c r="B14" s="17" t="s">
        <v>15</v>
      </c>
      <c r="C14" s="17">
        <v>0</v>
      </c>
      <c r="D14" s="17">
        <v>2495</v>
      </c>
      <c r="E14" s="17">
        <v>10</v>
      </c>
      <c r="F14" s="16" t="s">
        <v>142</v>
      </c>
      <c r="G14" s="17">
        <v>10.8</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E37FE-F2B1-4B9B-8461-A892F5933D01}">
  <dimension ref="A1"/>
  <sheetViews>
    <sheetView workbookViewId="0"/>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8CC73-15C5-4E11-A134-DD3FA6FFD11E}">
  <dimension ref="A1:Y35"/>
  <sheetViews>
    <sheetView workbookViewId="0">
      <selection activeCell="A33" sqref="A33:Y35"/>
    </sheetView>
  </sheetViews>
  <sheetFormatPr defaultRowHeight="14.4" x14ac:dyDescent="0.3"/>
  <cols>
    <col min="1" max="1" width="20.109375" customWidth="1"/>
    <col min="2" max="2" width="23.6640625" customWidth="1"/>
    <col min="7" max="7" width="10" bestFit="1" customWidth="1"/>
    <col min="9" max="9" width="10" bestFit="1" customWidth="1"/>
    <col min="11" max="11" width="10" bestFit="1" customWidth="1"/>
    <col min="13" max="22" width="10" bestFit="1" customWidth="1"/>
    <col min="23" max="25" width="11" bestFit="1" customWidth="1"/>
  </cols>
  <sheetData>
    <row r="1" spans="1:25" x14ac:dyDescent="0.3">
      <c r="A1" s="58" t="s">
        <v>13</v>
      </c>
      <c r="B1" s="61" t="s">
        <v>46</v>
      </c>
      <c r="C1" s="58" t="s">
        <v>47</v>
      </c>
      <c r="D1" s="64" t="s">
        <v>48</v>
      </c>
      <c r="E1" s="65"/>
      <c r="F1" s="65"/>
      <c r="G1" s="65"/>
      <c r="H1" s="65"/>
      <c r="I1" s="65"/>
      <c r="J1" s="65"/>
      <c r="K1" s="65"/>
      <c r="L1" s="65"/>
      <c r="M1" s="65"/>
      <c r="N1" s="65"/>
      <c r="O1" s="65"/>
      <c r="P1" s="65"/>
      <c r="Q1" s="65"/>
      <c r="R1" s="65"/>
      <c r="S1" s="65"/>
      <c r="T1" s="65"/>
      <c r="U1" s="65"/>
      <c r="V1" s="65"/>
      <c r="W1" s="65"/>
      <c r="X1" s="65"/>
      <c r="Y1" s="65"/>
    </row>
    <row r="2" spans="1:25" x14ac:dyDescent="0.3">
      <c r="A2" s="59"/>
      <c r="B2" s="62"/>
      <c r="C2" s="59"/>
      <c r="D2" s="22"/>
      <c r="E2" s="22"/>
      <c r="F2" s="22"/>
      <c r="G2" s="22"/>
      <c r="H2" s="22"/>
      <c r="I2" s="22"/>
      <c r="J2" s="22"/>
      <c r="K2" s="22"/>
      <c r="L2" s="22"/>
      <c r="M2" s="22"/>
      <c r="N2" s="22"/>
      <c r="O2" s="22"/>
      <c r="P2" s="22"/>
      <c r="Q2" s="22"/>
      <c r="R2" s="22"/>
      <c r="S2" s="22"/>
      <c r="T2" s="22"/>
      <c r="U2" s="22"/>
      <c r="V2" s="22"/>
      <c r="W2" s="22"/>
      <c r="X2" s="22"/>
      <c r="Y2" s="22"/>
    </row>
    <row r="3" spans="1:25" x14ac:dyDescent="0.3">
      <c r="A3" s="60"/>
      <c r="B3" s="63"/>
      <c r="C3" s="60"/>
      <c r="D3" s="23">
        <v>30</v>
      </c>
      <c r="E3" s="23">
        <v>60</v>
      </c>
      <c r="F3" s="23">
        <v>90</v>
      </c>
      <c r="G3" s="23" t="s">
        <v>49</v>
      </c>
      <c r="H3" s="23">
        <v>150</v>
      </c>
      <c r="I3" s="23" t="s">
        <v>50</v>
      </c>
      <c r="J3" s="23">
        <v>210</v>
      </c>
      <c r="K3" s="23" t="s">
        <v>51</v>
      </c>
      <c r="L3" s="23">
        <v>270</v>
      </c>
      <c r="M3" s="23" t="s">
        <v>52</v>
      </c>
      <c r="N3" s="23" t="s">
        <v>53</v>
      </c>
      <c r="O3" s="23" t="s">
        <v>54</v>
      </c>
      <c r="P3" s="23" t="s">
        <v>55</v>
      </c>
      <c r="Q3" s="23" t="s">
        <v>56</v>
      </c>
      <c r="R3" s="23" t="s">
        <v>57</v>
      </c>
      <c r="S3" s="23" t="s">
        <v>58</v>
      </c>
      <c r="T3" s="23" t="s">
        <v>59</v>
      </c>
      <c r="U3" s="23" t="s">
        <v>60</v>
      </c>
      <c r="V3" s="23" t="s">
        <v>61</v>
      </c>
      <c r="W3" s="23" t="s">
        <v>62</v>
      </c>
      <c r="X3" s="23" t="s">
        <v>63</v>
      </c>
      <c r="Y3" s="23" t="s">
        <v>64</v>
      </c>
    </row>
    <row r="4" spans="1:25" x14ac:dyDescent="0.3">
      <c r="A4" s="24"/>
      <c r="B4" s="25"/>
      <c r="C4" s="24"/>
      <c r="D4" s="24"/>
      <c r="E4" s="26">
        <v>30</v>
      </c>
      <c r="F4" s="26">
        <v>60</v>
      </c>
      <c r="G4" s="26">
        <v>90</v>
      </c>
      <c r="H4" s="26">
        <v>120</v>
      </c>
      <c r="I4" s="26">
        <v>150</v>
      </c>
      <c r="J4" s="26">
        <v>180</v>
      </c>
      <c r="K4" s="26">
        <v>210</v>
      </c>
      <c r="L4" s="26">
        <v>240</v>
      </c>
      <c r="M4" s="26">
        <v>270</v>
      </c>
      <c r="N4" s="26" t="s">
        <v>52</v>
      </c>
      <c r="O4" s="27"/>
      <c r="P4" s="26" t="s">
        <v>54</v>
      </c>
      <c r="Q4" s="27"/>
      <c r="R4" s="26" t="s">
        <v>56</v>
      </c>
      <c r="S4" s="27"/>
      <c r="T4" s="26" t="s">
        <v>58</v>
      </c>
      <c r="U4" s="27"/>
      <c r="V4" s="26" t="s">
        <v>60</v>
      </c>
      <c r="W4" s="27"/>
      <c r="X4" s="26" t="s">
        <v>62</v>
      </c>
      <c r="Y4" s="28"/>
    </row>
    <row r="5" spans="1:25" ht="15" thickBot="1" x14ac:dyDescent="0.35">
      <c r="A5" s="24"/>
      <c r="B5" s="29"/>
      <c r="C5" s="24"/>
      <c r="D5" s="24"/>
      <c r="E5" s="30"/>
      <c r="F5" s="31">
        <v>30</v>
      </c>
      <c r="G5" s="31">
        <v>60</v>
      </c>
      <c r="H5" s="31">
        <v>90</v>
      </c>
      <c r="I5" s="31">
        <v>120</v>
      </c>
      <c r="J5" s="31">
        <v>150</v>
      </c>
      <c r="K5" s="31" t="s">
        <v>50</v>
      </c>
      <c r="L5" s="31">
        <v>210</v>
      </c>
      <c r="M5" s="31" t="s">
        <v>51</v>
      </c>
      <c r="N5" s="31">
        <v>270</v>
      </c>
      <c r="O5" s="31" t="s">
        <v>52</v>
      </c>
      <c r="P5" s="32"/>
      <c r="Q5" s="31" t="s">
        <v>54</v>
      </c>
      <c r="R5" s="32"/>
      <c r="S5" s="31" t="s">
        <v>56</v>
      </c>
      <c r="T5" s="32"/>
      <c r="U5" s="31" t="s">
        <v>58</v>
      </c>
      <c r="V5" s="32"/>
      <c r="W5" s="31" t="s">
        <v>60</v>
      </c>
      <c r="X5" s="32"/>
      <c r="Y5" s="31" t="s">
        <v>62</v>
      </c>
    </row>
    <row r="6" spans="1:25" ht="15" thickTop="1" x14ac:dyDescent="0.3">
      <c r="A6" s="55"/>
      <c r="B6" s="25"/>
      <c r="C6" s="33"/>
      <c r="D6" s="23"/>
      <c r="E6" s="23"/>
      <c r="F6" s="23"/>
      <c r="G6" s="23"/>
      <c r="H6" s="23"/>
      <c r="I6" s="23"/>
      <c r="J6" s="23"/>
      <c r="K6" s="34"/>
      <c r="L6" s="23"/>
      <c r="M6" s="23"/>
      <c r="N6" s="27"/>
      <c r="O6" s="34"/>
      <c r="P6" s="27"/>
      <c r="Q6" s="23"/>
      <c r="R6" s="27"/>
      <c r="S6" s="23"/>
      <c r="T6" s="27"/>
      <c r="U6" s="23"/>
      <c r="V6" s="27"/>
      <c r="W6" s="23"/>
      <c r="X6" s="27"/>
      <c r="Y6" s="27"/>
    </row>
    <row r="7" spans="1:25" x14ac:dyDescent="0.3">
      <c r="A7" s="56"/>
      <c r="B7" s="33"/>
      <c r="C7" s="33"/>
      <c r="D7" s="27"/>
      <c r="E7" s="26"/>
      <c r="F7" s="26"/>
      <c r="G7" s="26"/>
      <c r="H7" s="26"/>
      <c r="I7" s="26"/>
      <c r="J7" s="26"/>
      <c r="K7" s="26"/>
      <c r="L7" s="35"/>
      <c r="M7" s="26"/>
      <c r="N7" s="26"/>
      <c r="O7" s="27"/>
      <c r="P7" s="26"/>
      <c r="Q7" s="27"/>
      <c r="R7" s="26"/>
      <c r="S7" s="27"/>
      <c r="T7" s="26"/>
      <c r="U7" s="27"/>
      <c r="V7" s="26"/>
      <c r="W7" s="27"/>
      <c r="X7" s="26"/>
      <c r="Y7" s="28"/>
    </row>
    <row r="8" spans="1:25" x14ac:dyDescent="0.3">
      <c r="A8" s="57"/>
      <c r="B8" s="33"/>
      <c r="C8" s="33"/>
      <c r="D8" s="27"/>
      <c r="E8" s="27"/>
      <c r="F8" s="36"/>
      <c r="G8" s="36"/>
      <c r="H8" s="36"/>
      <c r="I8" s="36"/>
      <c r="J8" s="36"/>
      <c r="K8" s="36"/>
      <c r="L8" s="37"/>
      <c r="M8" s="36"/>
      <c r="N8" s="36"/>
      <c r="O8" s="36"/>
      <c r="P8" s="27"/>
      <c r="Q8" s="36"/>
      <c r="R8" s="27"/>
      <c r="S8" s="36"/>
      <c r="T8" s="27"/>
      <c r="U8" s="36"/>
      <c r="V8" s="27"/>
      <c r="W8" s="36"/>
      <c r="X8" s="27"/>
      <c r="Y8" s="36"/>
    </row>
    <row r="9" spans="1:25" x14ac:dyDescent="0.3">
      <c r="A9" s="55"/>
      <c r="B9" s="25"/>
      <c r="C9" s="33"/>
      <c r="D9" s="23"/>
      <c r="E9" s="23"/>
      <c r="F9" s="23"/>
      <c r="G9" s="23"/>
      <c r="H9" s="23"/>
      <c r="I9" s="23"/>
      <c r="J9" s="23"/>
      <c r="K9" s="34"/>
      <c r="L9" s="23"/>
      <c r="M9" s="23"/>
      <c r="N9" s="27"/>
      <c r="O9" s="34"/>
      <c r="P9" s="27"/>
      <c r="Q9" s="23"/>
      <c r="R9" s="27"/>
      <c r="S9" s="23"/>
      <c r="T9" s="27"/>
      <c r="U9" s="23"/>
      <c r="V9" s="27"/>
      <c r="W9" s="23"/>
      <c r="X9" s="27"/>
      <c r="Y9" s="27"/>
    </row>
    <row r="10" spans="1:25" x14ac:dyDescent="0.3">
      <c r="A10" s="56"/>
      <c r="B10" s="33"/>
      <c r="C10" s="33"/>
      <c r="D10" s="27"/>
      <c r="E10" s="26"/>
      <c r="F10" s="26"/>
      <c r="G10" s="26"/>
      <c r="H10" s="26"/>
      <c r="I10" s="26"/>
      <c r="J10" s="26"/>
      <c r="K10" s="26"/>
      <c r="L10" s="35"/>
      <c r="M10" s="26"/>
      <c r="N10" s="26"/>
      <c r="O10" s="27"/>
      <c r="P10" s="26"/>
      <c r="Q10" s="27"/>
      <c r="R10" s="26"/>
      <c r="S10" s="27"/>
      <c r="T10" s="26"/>
      <c r="U10" s="27"/>
      <c r="V10" s="26"/>
      <c r="W10" s="27"/>
      <c r="X10" s="26"/>
      <c r="Y10" s="28"/>
    </row>
    <row r="11" spans="1:25" x14ac:dyDescent="0.3">
      <c r="A11" s="57"/>
      <c r="B11" s="33"/>
      <c r="C11" s="33"/>
      <c r="D11" s="27"/>
      <c r="E11" s="27"/>
      <c r="F11" s="36"/>
      <c r="G11" s="36"/>
      <c r="H11" s="36"/>
      <c r="I11" s="36"/>
      <c r="J11" s="36"/>
      <c r="K11" s="36"/>
      <c r="L11" s="37"/>
      <c r="M11" s="36"/>
      <c r="N11" s="36"/>
      <c r="O11" s="36"/>
      <c r="P11" s="27"/>
      <c r="Q11" s="36"/>
      <c r="R11" s="27"/>
      <c r="S11" s="36"/>
      <c r="T11" s="27"/>
      <c r="U11" s="36"/>
      <c r="V11" s="27"/>
      <c r="W11" s="36"/>
      <c r="X11" s="27"/>
      <c r="Y11" s="36"/>
    </row>
    <row r="12" spans="1:25" x14ac:dyDescent="0.3">
      <c r="A12" s="55"/>
      <c r="B12" s="25"/>
      <c r="C12" s="33"/>
      <c r="D12" s="23"/>
      <c r="E12" s="23"/>
      <c r="F12" s="23"/>
      <c r="G12" s="23"/>
      <c r="H12" s="23"/>
      <c r="I12" s="23"/>
      <c r="J12" s="23"/>
      <c r="K12" s="34"/>
      <c r="L12" s="23"/>
      <c r="M12" s="23"/>
      <c r="N12" s="27"/>
      <c r="O12" s="34"/>
      <c r="P12" s="27"/>
      <c r="Q12" s="23"/>
      <c r="R12" s="27"/>
      <c r="S12" s="23"/>
      <c r="T12" s="27"/>
      <c r="U12" s="23"/>
      <c r="V12" s="27"/>
      <c r="W12" s="23"/>
      <c r="X12" s="27"/>
      <c r="Y12" s="27"/>
    </row>
    <row r="13" spans="1:25" x14ac:dyDescent="0.3">
      <c r="A13" s="56"/>
      <c r="B13" s="33"/>
      <c r="C13" s="33"/>
      <c r="D13" s="27"/>
      <c r="E13" s="26"/>
      <c r="F13" s="26"/>
      <c r="G13" s="26"/>
      <c r="H13" s="26"/>
      <c r="I13" s="26"/>
      <c r="J13" s="26"/>
      <c r="K13" s="26"/>
      <c r="L13" s="35"/>
      <c r="M13" s="26"/>
      <c r="N13" s="26"/>
      <c r="O13" s="27"/>
      <c r="P13" s="26"/>
      <c r="Q13" s="27"/>
      <c r="R13" s="26"/>
      <c r="S13" s="27"/>
      <c r="T13" s="26"/>
      <c r="U13" s="27"/>
      <c r="V13" s="26"/>
      <c r="W13" s="27"/>
      <c r="X13" s="26"/>
      <c r="Y13" s="28"/>
    </row>
    <row r="14" spans="1:25" x14ac:dyDescent="0.3">
      <c r="A14" s="57"/>
      <c r="B14" s="33"/>
      <c r="C14" s="33"/>
      <c r="D14" s="27"/>
      <c r="E14" s="27"/>
      <c r="F14" s="36"/>
      <c r="G14" s="36"/>
      <c r="H14" s="36"/>
      <c r="I14" s="36"/>
      <c r="J14" s="36"/>
      <c r="K14" s="36"/>
      <c r="L14" s="37"/>
      <c r="M14" s="36"/>
      <c r="N14" s="36"/>
      <c r="O14" s="36"/>
      <c r="P14" s="27"/>
      <c r="Q14" s="36"/>
      <c r="R14" s="27"/>
      <c r="S14" s="36"/>
      <c r="T14" s="27"/>
      <c r="U14" s="36"/>
      <c r="V14" s="27"/>
      <c r="W14" s="36"/>
      <c r="X14" s="27"/>
      <c r="Y14" s="36"/>
    </row>
    <row r="15" spans="1:25" x14ac:dyDescent="0.3">
      <c r="A15" s="55"/>
      <c r="B15" s="25"/>
      <c r="C15" s="33"/>
      <c r="D15" s="23"/>
      <c r="E15" s="23"/>
      <c r="F15" s="23"/>
      <c r="G15" s="23"/>
      <c r="H15" s="23"/>
      <c r="I15" s="23"/>
      <c r="J15" s="23"/>
      <c r="K15" s="34"/>
      <c r="L15" s="23"/>
      <c r="M15" s="23"/>
      <c r="N15" s="27"/>
      <c r="O15" s="34"/>
      <c r="P15" s="27"/>
      <c r="Q15" s="23"/>
      <c r="R15" s="27"/>
      <c r="S15" s="23"/>
      <c r="T15" s="27"/>
      <c r="U15" s="23"/>
      <c r="V15" s="27"/>
      <c r="W15" s="23"/>
      <c r="X15" s="27"/>
      <c r="Y15" s="27"/>
    </row>
    <row r="16" spans="1:25" x14ac:dyDescent="0.3">
      <c r="A16" s="56"/>
      <c r="B16" s="33"/>
      <c r="C16" s="33"/>
      <c r="D16" s="27"/>
      <c r="E16" s="26"/>
      <c r="F16" s="26"/>
      <c r="G16" s="26"/>
      <c r="H16" s="26"/>
      <c r="I16" s="26"/>
      <c r="J16" s="26"/>
      <c r="K16" s="26"/>
      <c r="L16" s="35"/>
      <c r="M16" s="26"/>
      <c r="N16" s="26"/>
      <c r="O16" s="27"/>
      <c r="P16" s="26"/>
      <c r="Q16" s="27"/>
      <c r="R16" s="26"/>
      <c r="S16" s="27"/>
      <c r="T16" s="26"/>
      <c r="U16" s="27"/>
      <c r="V16" s="26"/>
      <c r="W16" s="27"/>
      <c r="X16" s="26"/>
      <c r="Y16" s="28"/>
    </row>
    <row r="17" spans="1:25" x14ac:dyDescent="0.3">
      <c r="A17" s="57"/>
      <c r="B17" s="33"/>
      <c r="C17" s="33"/>
      <c r="D17" s="27"/>
      <c r="E17" s="27"/>
      <c r="F17" s="36"/>
      <c r="G17" s="36"/>
      <c r="H17" s="36"/>
      <c r="I17" s="36"/>
      <c r="J17" s="36"/>
      <c r="K17" s="36"/>
      <c r="L17" s="37"/>
      <c r="M17" s="36"/>
      <c r="N17" s="36"/>
      <c r="O17" s="36"/>
      <c r="P17" s="27"/>
      <c r="Q17" s="36"/>
      <c r="R17" s="27"/>
      <c r="S17" s="36"/>
      <c r="T17" s="27"/>
      <c r="U17" s="36"/>
      <c r="V17" s="27"/>
      <c r="W17" s="36"/>
      <c r="X17" s="27"/>
      <c r="Y17" s="36"/>
    </row>
    <row r="18" spans="1:25" x14ac:dyDescent="0.3">
      <c r="A18" s="55"/>
      <c r="B18" s="25"/>
      <c r="C18" s="33"/>
      <c r="D18" s="23"/>
      <c r="E18" s="23"/>
      <c r="F18" s="23"/>
      <c r="G18" s="23"/>
      <c r="H18" s="23"/>
      <c r="I18" s="23"/>
      <c r="J18" s="23"/>
      <c r="K18" s="34"/>
      <c r="L18" s="23"/>
      <c r="M18" s="23"/>
      <c r="N18" s="27"/>
      <c r="O18" s="34"/>
      <c r="P18" s="27"/>
      <c r="Q18" s="23"/>
      <c r="R18" s="27"/>
      <c r="S18" s="23"/>
      <c r="T18" s="27"/>
      <c r="U18" s="23"/>
      <c r="V18" s="27"/>
      <c r="W18" s="23"/>
      <c r="X18" s="27"/>
      <c r="Y18" s="27"/>
    </row>
    <row r="19" spans="1:25" x14ac:dyDescent="0.3">
      <c r="A19" s="56"/>
      <c r="B19" s="33"/>
      <c r="C19" s="33"/>
      <c r="D19" s="27"/>
      <c r="E19" s="26"/>
      <c r="F19" s="26"/>
      <c r="G19" s="26"/>
      <c r="H19" s="26"/>
      <c r="I19" s="26"/>
      <c r="J19" s="26"/>
      <c r="K19" s="26"/>
      <c r="L19" s="35"/>
      <c r="M19" s="26"/>
      <c r="N19" s="26"/>
      <c r="O19" s="27"/>
      <c r="P19" s="26"/>
      <c r="Q19" s="27"/>
      <c r="R19" s="26"/>
      <c r="S19" s="27"/>
      <c r="T19" s="26"/>
      <c r="U19" s="27"/>
      <c r="V19" s="26"/>
      <c r="W19" s="27"/>
      <c r="X19" s="26"/>
      <c r="Y19" s="28"/>
    </row>
    <row r="20" spans="1:25" x14ac:dyDescent="0.3">
      <c r="A20" s="57"/>
      <c r="B20" s="33"/>
      <c r="C20" s="33"/>
      <c r="D20" s="27"/>
      <c r="E20" s="27"/>
      <c r="F20" s="36"/>
      <c r="G20" s="36"/>
      <c r="H20" s="36"/>
      <c r="I20" s="36"/>
      <c r="J20" s="36"/>
      <c r="K20" s="36"/>
      <c r="L20" s="37"/>
      <c r="M20" s="36"/>
      <c r="N20" s="36"/>
      <c r="O20" s="36"/>
      <c r="P20" s="27"/>
      <c r="Q20" s="36"/>
      <c r="R20" s="27"/>
      <c r="S20" s="36"/>
      <c r="T20" s="27"/>
      <c r="U20" s="36"/>
      <c r="V20" s="27"/>
      <c r="W20" s="36"/>
      <c r="X20" s="27"/>
      <c r="Y20" s="36"/>
    </row>
    <row r="21" spans="1:25" x14ac:dyDescent="0.3">
      <c r="A21" s="55"/>
      <c r="B21" s="25"/>
      <c r="C21" s="33"/>
      <c r="D21" s="23"/>
      <c r="E21" s="23"/>
      <c r="F21" s="23"/>
      <c r="G21" s="23"/>
      <c r="H21" s="23"/>
      <c r="I21" s="23"/>
      <c r="J21" s="23"/>
      <c r="K21" s="34"/>
      <c r="L21" s="23"/>
      <c r="M21" s="23"/>
      <c r="N21" s="27"/>
      <c r="O21" s="34"/>
      <c r="P21" s="27"/>
      <c r="Q21" s="23"/>
      <c r="R21" s="27"/>
      <c r="S21" s="23"/>
      <c r="T21" s="27"/>
      <c r="U21" s="23"/>
      <c r="V21" s="27"/>
      <c r="W21" s="23"/>
      <c r="X21" s="27"/>
      <c r="Y21" s="27"/>
    </row>
    <row r="22" spans="1:25" x14ac:dyDescent="0.3">
      <c r="A22" s="56"/>
      <c r="B22" s="33"/>
      <c r="C22" s="33"/>
      <c r="D22" s="27"/>
      <c r="E22" s="26"/>
      <c r="F22" s="26"/>
      <c r="G22" s="26"/>
      <c r="H22" s="26"/>
      <c r="I22" s="26"/>
      <c r="J22" s="26"/>
      <c r="K22" s="26"/>
      <c r="L22" s="35"/>
      <c r="M22" s="26"/>
      <c r="N22" s="26"/>
      <c r="O22" s="27"/>
      <c r="P22" s="26"/>
      <c r="Q22" s="27"/>
      <c r="R22" s="26"/>
      <c r="S22" s="27"/>
      <c r="T22" s="26"/>
      <c r="U22" s="27"/>
      <c r="V22" s="26"/>
      <c r="W22" s="27"/>
      <c r="X22" s="26"/>
      <c r="Y22" s="28"/>
    </row>
    <row r="23" spans="1:25" x14ac:dyDescent="0.3">
      <c r="A23" s="57"/>
      <c r="B23" s="33"/>
      <c r="C23" s="33"/>
      <c r="D23" s="27"/>
      <c r="E23" s="27"/>
      <c r="F23" s="36"/>
      <c r="G23" s="36"/>
      <c r="H23" s="36"/>
      <c r="I23" s="36"/>
      <c r="J23" s="36"/>
      <c r="K23" s="36"/>
      <c r="L23" s="37"/>
      <c r="M23" s="36"/>
      <c r="N23" s="36"/>
      <c r="O23" s="36"/>
      <c r="P23" s="27"/>
      <c r="Q23" s="36"/>
      <c r="R23" s="27"/>
      <c r="S23" s="36"/>
      <c r="T23" s="27"/>
      <c r="U23" s="36"/>
      <c r="V23" s="27"/>
      <c r="W23" s="36"/>
      <c r="X23" s="27"/>
      <c r="Y23" s="36"/>
    </row>
    <row r="24" spans="1:25" x14ac:dyDescent="0.3">
      <c r="A24" s="55"/>
      <c r="B24" s="25"/>
      <c r="C24" s="33"/>
      <c r="D24" s="23"/>
      <c r="E24" s="23"/>
      <c r="F24" s="23"/>
      <c r="G24" s="23"/>
      <c r="H24" s="23"/>
      <c r="I24" s="23"/>
      <c r="J24" s="23"/>
      <c r="K24" s="34"/>
      <c r="L24" s="23"/>
      <c r="M24" s="23"/>
      <c r="N24" s="27"/>
      <c r="O24" s="34"/>
      <c r="P24" s="27"/>
      <c r="Q24" s="23"/>
      <c r="R24" s="27"/>
      <c r="S24" s="23"/>
      <c r="T24" s="27"/>
      <c r="U24" s="23"/>
      <c r="V24" s="27"/>
      <c r="W24" s="23"/>
      <c r="X24" s="27"/>
      <c r="Y24" s="27"/>
    </row>
    <row r="25" spans="1:25" x14ac:dyDescent="0.3">
      <c r="A25" s="56"/>
      <c r="B25" s="33"/>
      <c r="C25" s="33"/>
      <c r="D25" s="27"/>
      <c r="E25" s="26"/>
      <c r="F25" s="26"/>
      <c r="G25" s="26"/>
      <c r="H25" s="26"/>
      <c r="I25" s="26"/>
      <c r="J25" s="26"/>
      <c r="K25" s="26"/>
      <c r="L25" s="35"/>
      <c r="M25" s="26"/>
      <c r="N25" s="26"/>
      <c r="O25" s="27"/>
      <c r="P25" s="26"/>
      <c r="Q25" s="27"/>
      <c r="R25" s="26"/>
      <c r="S25" s="27"/>
      <c r="T25" s="26"/>
      <c r="U25" s="27"/>
      <c r="V25" s="26"/>
      <c r="W25" s="27"/>
      <c r="X25" s="26"/>
      <c r="Y25" s="28"/>
    </row>
    <row r="26" spans="1:25" x14ac:dyDescent="0.3">
      <c r="A26" s="57"/>
      <c r="B26" s="33"/>
      <c r="C26" s="33"/>
      <c r="D26" s="27"/>
      <c r="E26" s="27"/>
      <c r="F26" s="36"/>
      <c r="G26" s="36"/>
      <c r="H26" s="36"/>
      <c r="I26" s="36"/>
      <c r="J26" s="36"/>
      <c r="K26" s="36"/>
      <c r="L26" s="37"/>
      <c r="M26" s="36"/>
      <c r="N26" s="36"/>
      <c r="O26" s="36"/>
      <c r="P26" s="27"/>
      <c r="Q26" s="36"/>
      <c r="R26" s="27"/>
      <c r="S26" s="36"/>
      <c r="T26" s="27"/>
      <c r="U26" s="36"/>
      <c r="V26" s="27"/>
      <c r="W26" s="36"/>
      <c r="X26" s="27"/>
      <c r="Y26" s="36"/>
    </row>
    <row r="27" spans="1:25" x14ac:dyDescent="0.3">
      <c r="A27" s="55"/>
      <c r="B27" s="25"/>
      <c r="C27" s="33"/>
      <c r="D27" s="23"/>
      <c r="E27" s="23"/>
      <c r="F27" s="23"/>
      <c r="G27" s="23"/>
      <c r="H27" s="23"/>
      <c r="I27" s="23"/>
      <c r="J27" s="23"/>
      <c r="K27" s="34"/>
      <c r="L27" s="23"/>
      <c r="M27" s="23"/>
      <c r="N27" s="27"/>
      <c r="O27" s="34"/>
      <c r="P27" s="27"/>
      <c r="Q27" s="23"/>
      <c r="R27" s="27"/>
      <c r="S27" s="23"/>
      <c r="T27" s="27"/>
      <c r="U27" s="23"/>
      <c r="V27" s="27"/>
      <c r="W27" s="23"/>
      <c r="X27" s="27"/>
      <c r="Y27" s="27"/>
    </row>
    <row r="28" spans="1:25" x14ac:dyDescent="0.3">
      <c r="A28" s="56"/>
      <c r="B28" s="33"/>
      <c r="C28" s="33"/>
      <c r="D28" s="27"/>
      <c r="E28" s="26"/>
      <c r="F28" s="26"/>
      <c r="G28" s="26"/>
      <c r="H28" s="26"/>
      <c r="I28" s="26"/>
      <c r="J28" s="26"/>
      <c r="K28" s="26"/>
      <c r="L28" s="35"/>
      <c r="M28" s="26"/>
      <c r="N28" s="26"/>
      <c r="O28" s="27"/>
      <c r="P28" s="26"/>
      <c r="Q28" s="27"/>
      <c r="R28" s="26"/>
      <c r="S28" s="27"/>
      <c r="T28" s="26"/>
      <c r="U28" s="27"/>
      <c r="V28" s="26"/>
      <c r="W28" s="27"/>
      <c r="X28" s="26"/>
      <c r="Y28" s="28"/>
    </row>
    <row r="29" spans="1:25" x14ac:dyDescent="0.3">
      <c r="A29" s="57"/>
      <c r="B29" s="33"/>
      <c r="C29" s="33"/>
      <c r="D29" s="27"/>
      <c r="E29" s="27"/>
      <c r="F29" s="36"/>
      <c r="G29" s="36"/>
      <c r="H29" s="36"/>
      <c r="I29" s="36"/>
      <c r="J29" s="36"/>
      <c r="K29" s="36"/>
      <c r="L29" s="37"/>
      <c r="M29" s="36"/>
      <c r="N29" s="36"/>
      <c r="O29" s="36"/>
      <c r="P29" s="27"/>
      <c r="Q29" s="36"/>
      <c r="R29" s="27"/>
      <c r="S29" s="36"/>
      <c r="T29" s="27"/>
      <c r="U29" s="36"/>
      <c r="V29" s="27"/>
      <c r="W29" s="36"/>
      <c r="X29" s="27"/>
      <c r="Y29" s="36"/>
    </row>
    <row r="30" spans="1:25" x14ac:dyDescent="0.3">
      <c r="A30" s="55"/>
      <c r="B30" s="25"/>
      <c r="C30" s="33"/>
      <c r="D30" s="23"/>
      <c r="E30" s="23"/>
      <c r="F30" s="23"/>
      <c r="G30" s="23"/>
      <c r="H30" s="23"/>
      <c r="I30" s="23"/>
      <c r="J30" s="23"/>
      <c r="K30" s="34"/>
      <c r="L30" s="23"/>
      <c r="M30" s="23"/>
      <c r="N30" s="27"/>
      <c r="O30" s="34"/>
      <c r="P30" s="27"/>
      <c r="Q30" s="23"/>
      <c r="R30" s="27"/>
      <c r="S30" s="23"/>
      <c r="T30" s="27"/>
      <c r="U30" s="23"/>
      <c r="V30" s="27"/>
      <c r="W30" s="23"/>
      <c r="X30" s="27"/>
      <c r="Y30" s="27"/>
    </row>
    <row r="31" spans="1:25" x14ac:dyDescent="0.3">
      <c r="A31" s="56"/>
      <c r="B31" s="33"/>
      <c r="C31" s="33"/>
      <c r="D31" s="27"/>
      <c r="E31" s="26"/>
      <c r="F31" s="26"/>
      <c r="G31" s="26"/>
      <c r="H31" s="26"/>
      <c r="I31" s="26"/>
      <c r="J31" s="26"/>
      <c r="K31" s="26"/>
      <c r="L31" s="35"/>
      <c r="M31" s="26"/>
      <c r="N31" s="26"/>
      <c r="O31" s="27"/>
      <c r="P31" s="26"/>
      <c r="Q31" s="27"/>
      <c r="R31" s="26"/>
      <c r="S31" s="27"/>
      <c r="T31" s="26"/>
      <c r="U31" s="27"/>
      <c r="V31" s="26"/>
      <c r="W31" s="27"/>
      <c r="X31" s="26"/>
      <c r="Y31" s="28"/>
    </row>
    <row r="32" spans="1:25" x14ac:dyDescent="0.3">
      <c r="A32" s="57"/>
      <c r="B32" s="33"/>
      <c r="C32" s="33"/>
      <c r="D32" s="27"/>
      <c r="E32" s="27"/>
      <c r="F32" s="36"/>
      <c r="G32" s="36"/>
      <c r="H32" s="36"/>
      <c r="I32" s="36"/>
      <c r="J32" s="36"/>
      <c r="K32" s="36"/>
      <c r="L32" s="37"/>
      <c r="M32" s="36"/>
      <c r="N32" s="36"/>
      <c r="O32" s="36"/>
      <c r="P32" s="27"/>
      <c r="Q32" s="36"/>
      <c r="R32" s="27"/>
      <c r="S32" s="36"/>
      <c r="T32" s="27"/>
      <c r="U32" s="36"/>
      <c r="V32" s="27"/>
      <c r="W32" s="36"/>
      <c r="X32" s="27"/>
      <c r="Y32" s="36"/>
    </row>
    <row r="33" spans="1:25" x14ac:dyDescent="0.3">
      <c r="A33" s="55"/>
      <c r="B33" s="25"/>
      <c r="C33" s="33"/>
      <c r="D33" s="23"/>
      <c r="E33" s="23"/>
      <c r="F33" s="23"/>
      <c r="G33" s="23"/>
      <c r="H33" s="23"/>
      <c r="I33" s="23"/>
      <c r="J33" s="23"/>
      <c r="K33" s="34"/>
      <c r="L33" s="23"/>
      <c r="M33" s="23"/>
      <c r="N33" s="27"/>
      <c r="O33" s="34"/>
      <c r="P33" s="27"/>
      <c r="Q33" s="23"/>
      <c r="R33" s="27"/>
      <c r="S33" s="23"/>
      <c r="T33" s="27"/>
      <c r="U33" s="23"/>
      <c r="V33" s="27"/>
      <c r="W33" s="23"/>
      <c r="X33" s="27"/>
      <c r="Y33" s="27"/>
    </row>
    <row r="34" spans="1:25" x14ac:dyDescent="0.3">
      <c r="A34" s="56"/>
      <c r="B34" s="33"/>
      <c r="C34" s="33"/>
      <c r="D34" s="27"/>
      <c r="E34" s="26"/>
      <c r="F34" s="26"/>
      <c r="G34" s="26"/>
      <c r="H34" s="26"/>
      <c r="I34" s="26"/>
      <c r="J34" s="26"/>
      <c r="K34" s="26"/>
      <c r="L34" s="35"/>
      <c r="M34" s="26"/>
      <c r="N34" s="26"/>
      <c r="O34" s="27"/>
      <c r="P34" s="26"/>
      <c r="Q34" s="27"/>
      <c r="R34" s="26"/>
      <c r="S34" s="27"/>
      <c r="T34" s="26"/>
      <c r="U34" s="27"/>
      <c r="V34" s="26"/>
      <c r="W34" s="27"/>
      <c r="X34" s="26"/>
      <c r="Y34" s="28"/>
    </row>
    <row r="35" spans="1:25" x14ac:dyDescent="0.3">
      <c r="A35" s="57"/>
      <c r="B35" s="33"/>
      <c r="C35" s="33"/>
      <c r="D35" s="27"/>
      <c r="E35" s="27"/>
      <c r="F35" s="36"/>
      <c r="G35" s="36"/>
      <c r="H35" s="36"/>
      <c r="I35" s="36"/>
      <c r="J35" s="36"/>
      <c r="K35" s="36"/>
      <c r="L35" s="37"/>
      <c r="M35" s="36"/>
      <c r="N35" s="36"/>
      <c r="O35" s="36"/>
      <c r="P35" s="27"/>
      <c r="Q35" s="36"/>
      <c r="R35" s="27"/>
      <c r="S35" s="36"/>
      <c r="T35" s="27"/>
      <c r="U35" s="36"/>
      <c r="V35" s="27"/>
      <c r="W35" s="36"/>
      <c r="X35" s="27"/>
      <c r="Y35" s="36"/>
    </row>
  </sheetData>
  <mergeCells count="14">
    <mergeCell ref="A30:A32"/>
    <mergeCell ref="A33:A35"/>
    <mergeCell ref="A12:A14"/>
    <mergeCell ref="A15:A17"/>
    <mergeCell ref="A18:A20"/>
    <mergeCell ref="A21:A23"/>
    <mergeCell ref="A24:A26"/>
    <mergeCell ref="A27:A29"/>
    <mergeCell ref="A9:A11"/>
    <mergeCell ref="A1:A3"/>
    <mergeCell ref="B1:B3"/>
    <mergeCell ref="C1:C3"/>
    <mergeCell ref="D1:Y1"/>
    <mergeCell ref="A6:A8"/>
  </mergeCells>
  <conditionalFormatting sqref="B1">
    <cfRule type="colorScale" priority="1">
      <colorScale>
        <cfvo type="min"/>
        <cfvo type="percentile" val="50"/>
        <cfvo type="max"/>
        <color rgb="FF5A8AC6"/>
        <color rgb="FFFCFCFF"/>
        <color rgb="FFF8696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9BE86-C196-4CE3-94B4-EA42DAB73B4A}">
  <dimension ref="A1:O92"/>
  <sheetViews>
    <sheetView zoomScaleNormal="100" workbookViewId="0">
      <pane ySplit="2" topLeftCell="A16" activePane="bottomLeft" state="frozen"/>
      <selection pane="bottomLeft" activeCell="A15" sqref="A15:A20"/>
    </sheetView>
  </sheetViews>
  <sheetFormatPr defaultRowHeight="14.4" x14ac:dyDescent="0.3"/>
  <cols>
    <col min="9" max="9" width="21.109375" bestFit="1" customWidth="1"/>
    <col min="15" max="15" width="27.6640625" customWidth="1"/>
  </cols>
  <sheetData>
    <row r="1" spans="1:15" x14ac:dyDescent="0.3">
      <c r="A1" s="75" t="s">
        <v>0</v>
      </c>
      <c r="B1" s="76" t="s">
        <v>1</v>
      </c>
      <c r="C1" s="75" t="s">
        <v>2</v>
      </c>
      <c r="D1" s="75" t="s">
        <v>3</v>
      </c>
      <c r="E1" s="75" t="s">
        <v>4</v>
      </c>
      <c r="F1" s="66" t="s">
        <v>5</v>
      </c>
      <c r="G1" s="66" t="s">
        <v>6</v>
      </c>
      <c r="H1" s="66" t="s">
        <v>5</v>
      </c>
      <c r="I1" s="75" t="s">
        <v>7</v>
      </c>
      <c r="J1" s="66" t="s">
        <v>8</v>
      </c>
      <c r="K1" s="66" t="s">
        <v>9</v>
      </c>
      <c r="L1" s="66" t="s">
        <v>10</v>
      </c>
      <c r="M1" s="66" t="s">
        <v>11</v>
      </c>
      <c r="N1" s="66" t="s">
        <v>12</v>
      </c>
      <c r="O1" s="66" t="s">
        <v>13</v>
      </c>
    </row>
    <row r="2" spans="1:15" x14ac:dyDescent="0.3">
      <c r="A2" s="75"/>
      <c r="B2" s="77"/>
      <c r="C2" s="75"/>
      <c r="D2" s="75"/>
      <c r="E2" s="75"/>
      <c r="F2" s="66"/>
      <c r="G2" s="66"/>
      <c r="H2" s="66"/>
      <c r="I2" s="75"/>
      <c r="J2" s="66"/>
      <c r="K2" s="66"/>
      <c r="L2" s="66"/>
      <c r="M2" s="66"/>
      <c r="N2" s="66"/>
      <c r="O2" s="66"/>
    </row>
    <row r="3" spans="1:15" x14ac:dyDescent="0.3">
      <c r="A3" s="67">
        <v>44425</v>
      </c>
      <c r="B3" s="67" t="s">
        <v>14</v>
      </c>
      <c r="C3" s="70">
        <v>1</v>
      </c>
      <c r="D3" s="1">
        <v>1</v>
      </c>
      <c r="E3" s="1" t="s">
        <v>15</v>
      </c>
      <c r="F3" s="1"/>
      <c r="G3" s="1" t="s">
        <v>15</v>
      </c>
      <c r="H3" s="1"/>
      <c r="I3" s="1" t="str">
        <f t="shared" ref="I3:I62" si="0">H3&amp;" ppm:"&amp;G3&amp;"   "&amp;F3&amp;" ppm:"&amp;E3</f>
        <v xml:space="preserve"> ppm:blank    ppm:blank</v>
      </c>
      <c r="J3" s="1">
        <v>107</v>
      </c>
      <c r="K3" s="1">
        <f>RANK(J3,J3:J8,1)</f>
        <v>6</v>
      </c>
      <c r="L3" s="71">
        <f>MAX(J3:J8)</f>
        <v>107</v>
      </c>
      <c r="M3" s="71">
        <f>MIN(J3:J8)</f>
        <v>9.39</v>
      </c>
      <c r="N3" s="70">
        <f t="shared" ref="N3" si="1">+(L3-M3)</f>
        <v>97.61</v>
      </c>
      <c r="O3" s="72" t="s">
        <v>66</v>
      </c>
    </row>
    <row r="4" spans="1:15" x14ac:dyDescent="0.3">
      <c r="A4" s="68"/>
      <c r="B4" s="68"/>
      <c r="C4" s="70"/>
      <c r="D4" s="1">
        <v>2</v>
      </c>
      <c r="E4" s="1" t="s">
        <v>15</v>
      </c>
      <c r="F4" s="1"/>
      <c r="G4" s="1">
        <v>1252</v>
      </c>
      <c r="H4" s="1">
        <v>10</v>
      </c>
      <c r="I4" s="1" t="str">
        <f t="shared" si="0"/>
        <v>10 ppm:1252    ppm:blank</v>
      </c>
      <c r="J4" s="1">
        <v>76</v>
      </c>
      <c r="K4" s="1">
        <f>RANK(J4,J3:J8,1)</f>
        <v>4</v>
      </c>
      <c r="L4" s="71"/>
      <c r="M4" s="71"/>
      <c r="N4" s="70"/>
      <c r="O4" s="73"/>
    </row>
    <row r="5" spans="1:15" x14ac:dyDescent="0.3">
      <c r="A5" s="68"/>
      <c r="B5" s="68"/>
      <c r="C5" s="70"/>
      <c r="D5" s="1">
        <v>3</v>
      </c>
      <c r="E5" s="1" t="s">
        <v>15</v>
      </c>
      <c r="F5" s="1"/>
      <c r="G5" s="1">
        <v>2537</v>
      </c>
      <c r="H5" s="1">
        <v>10</v>
      </c>
      <c r="I5" s="1" t="str">
        <f t="shared" si="0"/>
        <v>10 ppm:2537    ppm:blank</v>
      </c>
      <c r="J5" s="1">
        <v>67.5</v>
      </c>
      <c r="K5" s="1">
        <f>RANK(J5,J3:J8,1)</f>
        <v>2</v>
      </c>
      <c r="L5" s="71"/>
      <c r="M5" s="71"/>
      <c r="N5" s="70"/>
      <c r="O5" s="73"/>
    </row>
    <row r="6" spans="1:15" x14ac:dyDescent="0.3">
      <c r="A6" s="68"/>
      <c r="B6" s="68"/>
      <c r="C6" s="70"/>
      <c r="D6" s="1">
        <v>4</v>
      </c>
      <c r="E6" s="1" t="s">
        <v>15</v>
      </c>
      <c r="F6" s="1"/>
      <c r="G6" s="1">
        <v>2495</v>
      </c>
      <c r="H6" s="1">
        <v>10</v>
      </c>
      <c r="I6" s="1" t="str">
        <f t="shared" si="0"/>
        <v>10 ppm:2495    ppm:blank</v>
      </c>
      <c r="J6" s="1">
        <v>9.39</v>
      </c>
      <c r="K6" s="1">
        <f>RANK(J6,J3:J8,1)</f>
        <v>1</v>
      </c>
      <c r="L6" s="71"/>
      <c r="M6" s="71"/>
      <c r="N6" s="70"/>
      <c r="O6" s="73"/>
    </row>
    <row r="7" spans="1:15" x14ac:dyDescent="0.3">
      <c r="A7" s="68"/>
      <c r="B7" s="68"/>
      <c r="C7" s="70"/>
      <c r="D7" s="1">
        <v>5</v>
      </c>
      <c r="E7" s="1" t="s">
        <v>15</v>
      </c>
      <c r="F7" s="1"/>
      <c r="G7" s="1">
        <v>17650</v>
      </c>
      <c r="H7" s="1">
        <v>10</v>
      </c>
      <c r="I7" s="1" t="str">
        <f t="shared" si="0"/>
        <v>10 ppm:17650    ppm:blank</v>
      </c>
      <c r="J7" s="1">
        <v>71.5</v>
      </c>
      <c r="K7" s="1">
        <f>RANK(J7,J3:J8,1)</f>
        <v>3</v>
      </c>
      <c r="L7" s="71"/>
      <c r="M7" s="71"/>
      <c r="N7" s="70"/>
      <c r="O7" s="73"/>
    </row>
    <row r="8" spans="1:15" x14ac:dyDescent="0.3">
      <c r="A8" s="69"/>
      <c r="B8" s="69"/>
      <c r="C8" s="70"/>
      <c r="D8" s="1">
        <v>6</v>
      </c>
      <c r="E8" s="1" t="s">
        <v>15</v>
      </c>
      <c r="F8" s="1"/>
      <c r="G8" s="1">
        <v>8190</v>
      </c>
      <c r="H8" s="1">
        <v>10</v>
      </c>
      <c r="I8" s="1" t="str">
        <f t="shared" si="0"/>
        <v>10 ppm:8190    ppm:blank</v>
      </c>
      <c r="J8" s="1">
        <v>96.6</v>
      </c>
      <c r="K8" s="1">
        <f>RANK(J8,J3:J8,1)</f>
        <v>5</v>
      </c>
      <c r="L8" s="71"/>
      <c r="M8" s="71"/>
      <c r="N8" s="70"/>
      <c r="O8" s="74"/>
    </row>
    <row r="9" spans="1:15" x14ac:dyDescent="0.3">
      <c r="A9" s="78">
        <v>44425</v>
      </c>
      <c r="B9" s="80"/>
      <c r="C9" s="79">
        <v>2</v>
      </c>
      <c r="D9" s="2">
        <v>1</v>
      </c>
      <c r="E9" s="2" t="s">
        <v>15</v>
      </c>
      <c r="F9" s="2"/>
      <c r="G9" s="2" t="s">
        <v>15</v>
      </c>
      <c r="H9" s="2"/>
      <c r="I9" s="2" t="str">
        <f t="shared" si="0"/>
        <v xml:space="preserve"> ppm:blank    ppm:blank</v>
      </c>
      <c r="J9" s="2">
        <v>133</v>
      </c>
      <c r="K9" s="2">
        <f>RANK(J9,J9:J14,1)</f>
        <v>6</v>
      </c>
      <c r="L9" s="83">
        <f>MAX(J9:J14)</f>
        <v>133</v>
      </c>
      <c r="M9" s="83">
        <f>MIN(J9:J14)</f>
        <v>11.7</v>
      </c>
      <c r="N9" s="79">
        <f t="shared" ref="N9" si="2">+(L9-M9)</f>
        <v>121.3</v>
      </c>
      <c r="O9" s="84" t="s">
        <v>149</v>
      </c>
    </row>
    <row r="10" spans="1:15" x14ac:dyDescent="0.3">
      <c r="A10" s="79"/>
      <c r="B10" s="81"/>
      <c r="C10" s="79"/>
      <c r="D10" s="2">
        <v>2</v>
      </c>
      <c r="E10" s="2">
        <v>2531</v>
      </c>
      <c r="F10" s="2">
        <v>0.2</v>
      </c>
      <c r="G10" s="2">
        <v>1252</v>
      </c>
      <c r="H10" s="2">
        <v>10</v>
      </c>
      <c r="I10" s="2" t="str">
        <f t="shared" si="0"/>
        <v>10 ppm:1252   0.2 ppm:2531</v>
      </c>
      <c r="J10" s="2">
        <v>79</v>
      </c>
      <c r="K10" s="2">
        <f>RANK(J10,J9:J14,1)</f>
        <v>5</v>
      </c>
      <c r="L10" s="83"/>
      <c r="M10" s="83"/>
      <c r="N10" s="79"/>
      <c r="O10" s="85"/>
    </row>
    <row r="11" spans="1:15" x14ac:dyDescent="0.3">
      <c r="A11" s="79"/>
      <c r="B11" s="81"/>
      <c r="C11" s="79"/>
      <c r="D11" s="2">
        <v>3</v>
      </c>
      <c r="E11" s="2">
        <v>2531</v>
      </c>
      <c r="F11" s="2">
        <v>0.4</v>
      </c>
      <c r="G11" s="2">
        <v>1252</v>
      </c>
      <c r="H11" s="2">
        <v>10</v>
      </c>
      <c r="I11" s="2" t="str">
        <f t="shared" si="0"/>
        <v>10 ppm:1252   0.4 ppm:2531</v>
      </c>
      <c r="J11" s="2">
        <v>51.8</v>
      </c>
      <c r="K11" s="2">
        <f>RANK(J11,J9:J14,1)</f>
        <v>4</v>
      </c>
      <c r="L11" s="83"/>
      <c r="M11" s="83"/>
      <c r="N11" s="79"/>
      <c r="O11" s="85"/>
    </row>
    <row r="12" spans="1:15" x14ac:dyDescent="0.3">
      <c r="A12" s="79"/>
      <c r="B12" s="81"/>
      <c r="C12" s="79"/>
      <c r="D12" s="2">
        <v>4</v>
      </c>
      <c r="E12" s="2">
        <v>2531</v>
      </c>
      <c r="F12" s="2">
        <v>0.6</v>
      </c>
      <c r="G12" s="2">
        <v>1252</v>
      </c>
      <c r="H12" s="2">
        <v>10</v>
      </c>
      <c r="I12" s="2" t="str">
        <f t="shared" si="0"/>
        <v>10 ppm:1252   0.6 ppm:2531</v>
      </c>
      <c r="J12" s="2">
        <v>29.9</v>
      </c>
      <c r="K12" s="2">
        <f>RANK(J12,J9:J14,1)</f>
        <v>3</v>
      </c>
      <c r="L12" s="83"/>
      <c r="M12" s="83"/>
      <c r="N12" s="79"/>
      <c r="O12" s="85"/>
    </row>
    <row r="13" spans="1:15" x14ac:dyDescent="0.3">
      <c r="A13" s="79"/>
      <c r="B13" s="81"/>
      <c r="C13" s="79"/>
      <c r="D13" s="2">
        <v>5</v>
      </c>
      <c r="E13" s="2">
        <v>2531</v>
      </c>
      <c r="F13" s="2">
        <v>0.8</v>
      </c>
      <c r="G13" s="2">
        <v>1252</v>
      </c>
      <c r="H13" s="2">
        <v>10</v>
      </c>
      <c r="I13" s="2" t="str">
        <f t="shared" si="0"/>
        <v>10 ppm:1252   0.8 ppm:2531</v>
      </c>
      <c r="J13" s="2">
        <v>21.8</v>
      </c>
      <c r="K13" s="2">
        <f>RANK(J13,J9:J14,1)</f>
        <v>2</v>
      </c>
      <c r="L13" s="83"/>
      <c r="M13" s="83"/>
      <c r="N13" s="79"/>
      <c r="O13" s="85"/>
    </row>
    <row r="14" spans="1:15" x14ac:dyDescent="0.3">
      <c r="A14" s="79"/>
      <c r="B14" s="82"/>
      <c r="C14" s="79"/>
      <c r="D14" s="2">
        <v>6</v>
      </c>
      <c r="E14" s="2">
        <v>2531</v>
      </c>
      <c r="F14" s="2">
        <v>1</v>
      </c>
      <c r="G14" s="2">
        <v>1252</v>
      </c>
      <c r="H14" s="2">
        <v>10</v>
      </c>
      <c r="I14" s="2" t="str">
        <f t="shared" si="0"/>
        <v>10 ppm:1252   1 ppm:2531</v>
      </c>
      <c r="J14" s="2">
        <v>11.7</v>
      </c>
      <c r="K14" s="2">
        <f>RANK(J14,J9:J14,1)</f>
        <v>1</v>
      </c>
      <c r="L14" s="83"/>
      <c r="M14" s="83"/>
      <c r="N14" s="79"/>
      <c r="O14" s="86"/>
    </row>
    <row r="15" spans="1:15" x14ac:dyDescent="0.3">
      <c r="A15" s="67">
        <v>44426</v>
      </c>
      <c r="B15" s="67"/>
      <c r="C15" s="70">
        <v>3</v>
      </c>
      <c r="D15" s="1">
        <v>1</v>
      </c>
      <c r="E15" s="1" t="s">
        <v>15</v>
      </c>
      <c r="F15" s="1">
        <v>0</v>
      </c>
      <c r="G15" s="1" t="s">
        <v>15</v>
      </c>
      <c r="H15" s="1">
        <v>0</v>
      </c>
      <c r="I15" s="1" t="str">
        <f t="shared" ref="I15:I26" si="3">H15&amp;" ppm:"&amp;G15&amp;"   "&amp;F15&amp;" ppm:"&amp;E15</f>
        <v>0 ppm:blank   0 ppm:blank</v>
      </c>
      <c r="J15" s="1">
        <v>91</v>
      </c>
      <c r="K15" s="1">
        <f>RANK(J15,J15:J20,1)</f>
        <v>6</v>
      </c>
      <c r="L15" s="71">
        <f>MAX(J15:J20)</f>
        <v>91</v>
      </c>
      <c r="M15" s="71">
        <f>MIN(J15:J20)</f>
        <v>6.22</v>
      </c>
      <c r="N15" s="70">
        <f t="shared" ref="N15" si="4">+(L15-M15)</f>
        <v>84.78</v>
      </c>
      <c r="O15" s="72"/>
    </row>
    <row r="16" spans="1:15" x14ac:dyDescent="0.3">
      <c r="A16" s="68"/>
      <c r="B16" s="68"/>
      <c r="C16" s="70"/>
      <c r="D16" s="1">
        <v>2</v>
      </c>
      <c r="E16" s="1">
        <v>2531</v>
      </c>
      <c r="F16" s="1">
        <v>0.5</v>
      </c>
      <c r="G16" s="1">
        <v>1252</v>
      </c>
      <c r="H16" s="1">
        <v>10</v>
      </c>
      <c r="I16" s="1" t="str">
        <f t="shared" si="3"/>
        <v>10 ppm:1252   0.5 ppm:2531</v>
      </c>
      <c r="J16" s="1">
        <v>43.2</v>
      </c>
      <c r="K16" s="1">
        <f>RANK(J16,J15:J20,1)</f>
        <v>3</v>
      </c>
      <c r="L16" s="71"/>
      <c r="M16" s="71"/>
      <c r="N16" s="70"/>
      <c r="O16" s="73"/>
    </row>
    <row r="17" spans="1:15" x14ac:dyDescent="0.3">
      <c r="A17" s="68"/>
      <c r="B17" s="68"/>
      <c r="C17" s="70"/>
      <c r="D17" s="1">
        <v>3</v>
      </c>
      <c r="E17" s="1">
        <v>7878</v>
      </c>
      <c r="F17" s="1">
        <v>0.5</v>
      </c>
      <c r="G17" s="1">
        <v>2537</v>
      </c>
      <c r="H17" s="1">
        <v>10</v>
      </c>
      <c r="I17" s="1" t="str">
        <f t="shared" si="3"/>
        <v>10 ppm:2537   0.5 ppm:7878</v>
      </c>
      <c r="J17" s="1">
        <v>27.1</v>
      </c>
      <c r="K17" s="1">
        <f>RANK(J17,J15:J20,1)</f>
        <v>2</v>
      </c>
      <c r="L17" s="71"/>
      <c r="M17" s="71"/>
      <c r="N17" s="70"/>
      <c r="O17" s="73"/>
    </row>
    <row r="18" spans="1:15" x14ac:dyDescent="0.3">
      <c r="A18" s="68"/>
      <c r="B18" s="68"/>
      <c r="C18" s="70"/>
      <c r="D18" s="1">
        <v>4</v>
      </c>
      <c r="E18" s="1">
        <v>7878</v>
      </c>
      <c r="F18" s="1">
        <v>0.5</v>
      </c>
      <c r="G18" s="1">
        <v>2495</v>
      </c>
      <c r="H18" s="1">
        <v>10</v>
      </c>
      <c r="I18" s="1" t="str">
        <f t="shared" si="3"/>
        <v>10 ppm:2495   0.5 ppm:7878</v>
      </c>
      <c r="J18" s="1">
        <v>6.22</v>
      </c>
      <c r="K18" s="1">
        <f>RANK(J18,J15:J20,1)</f>
        <v>1</v>
      </c>
      <c r="L18" s="71"/>
      <c r="M18" s="71"/>
      <c r="N18" s="70"/>
      <c r="O18" s="73"/>
    </row>
    <row r="19" spans="1:15" x14ac:dyDescent="0.3">
      <c r="A19" s="68"/>
      <c r="B19" s="68"/>
      <c r="C19" s="70"/>
      <c r="D19" s="1">
        <v>5</v>
      </c>
      <c r="E19" s="1">
        <v>7878</v>
      </c>
      <c r="F19" s="1">
        <v>0.5</v>
      </c>
      <c r="G19" s="1">
        <v>17650</v>
      </c>
      <c r="H19" s="1">
        <v>10</v>
      </c>
      <c r="I19" s="1" t="str">
        <f t="shared" si="3"/>
        <v>10 ppm:17650   0.5 ppm:7878</v>
      </c>
      <c r="J19" s="1">
        <v>54</v>
      </c>
      <c r="K19" s="1">
        <f>RANK(J19,J15:J20,1)</f>
        <v>4</v>
      </c>
      <c r="L19" s="71"/>
      <c r="M19" s="71"/>
      <c r="N19" s="70"/>
      <c r="O19" s="73"/>
    </row>
    <row r="20" spans="1:15" x14ac:dyDescent="0.3">
      <c r="A20" s="69"/>
      <c r="B20" s="69"/>
      <c r="C20" s="70"/>
      <c r="D20" s="1">
        <v>6</v>
      </c>
      <c r="E20" s="1">
        <v>7878</v>
      </c>
      <c r="F20" s="1">
        <v>0.5</v>
      </c>
      <c r="G20" s="1">
        <v>8190</v>
      </c>
      <c r="H20" s="1">
        <v>10</v>
      </c>
      <c r="I20" s="1" t="str">
        <f t="shared" si="3"/>
        <v>10 ppm:8190   0.5 ppm:7878</v>
      </c>
      <c r="J20" s="1">
        <v>59.6</v>
      </c>
      <c r="K20" s="1">
        <f>RANK(J20,J15:J20,1)</f>
        <v>5</v>
      </c>
      <c r="L20" s="71"/>
      <c r="M20" s="71"/>
      <c r="N20" s="70"/>
      <c r="O20" s="74"/>
    </row>
    <row r="21" spans="1:15" x14ac:dyDescent="0.3">
      <c r="A21" s="78">
        <v>44426</v>
      </c>
      <c r="B21" s="80"/>
      <c r="C21" s="79">
        <v>4</v>
      </c>
      <c r="D21" s="2">
        <v>1</v>
      </c>
      <c r="E21" s="2" t="s">
        <v>15</v>
      </c>
      <c r="F21" s="2">
        <v>0</v>
      </c>
      <c r="G21" s="2" t="s">
        <v>15</v>
      </c>
      <c r="H21" s="2">
        <v>0</v>
      </c>
      <c r="I21" s="2" t="str">
        <f t="shared" si="3"/>
        <v>0 ppm:blank   0 ppm:blank</v>
      </c>
      <c r="J21" s="2">
        <v>98.9</v>
      </c>
      <c r="K21" s="2">
        <f>RANK(J21,J21:J26,1)</f>
        <v>6</v>
      </c>
      <c r="L21" s="83">
        <f>MAX(J21:J26)</f>
        <v>98.9</v>
      </c>
      <c r="M21" s="83">
        <f>MIN(J21:J26)</f>
        <v>4.78</v>
      </c>
      <c r="N21" s="79">
        <f t="shared" ref="N21" si="5">+(L21-M21)</f>
        <v>94.12</v>
      </c>
      <c r="O21" s="84" t="s">
        <v>77</v>
      </c>
    </row>
    <row r="22" spans="1:15" x14ac:dyDescent="0.3">
      <c r="A22" s="79"/>
      <c r="B22" s="81"/>
      <c r="C22" s="79"/>
      <c r="D22" s="2">
        <v>2</v>
      </c>
      <c r="E22" s="2">
        <v>2531</v>
      </c>
      <c r="F22" s="2">
        <v>0.5</v>
      </c>
      <c r="G22" s="2">
        <v>1252</v>
      </c>
      <c r="H22" s="2">
        <v>10</v>
      </c>
      <c r="I22" s="2" t="str">
        <f t="shared" si="3"/>
        <v>10 ppm:1252   0.5 ppm:2531</v>
      </c>
      <c r="J22" s="2">
        <v>25.7</v>
      </c>
      <c r="K22" s="2">
        <f>RANK(J22,J21:J26,1)</f>
        <v>3</v>
      </c>
      <c r="L22" s="83"/>
      <c r="M22" s="83"/>
      <c r="N22" s="79"/>
      <c r="O22" s="85"/>
    </row>
    <row r="23" spans="1:15" x14ac:dyDescent="0.3">
      <c r="A23" s="79"/>
      <c r="B23" s="81"/>
      <c r="C23" s="79"/>
      <c r="D23" s="2">
        <v>3</v>
      </c>
      <c r="E23" s="2">
        <v>7767</v>
      </c>
      <c r="F23" s="2">
        <v>0.5</v>
      </c>
      <c r="G23" s="2">
        <v>2537</v>
      </c>
      <c r="H23" s="2">
        <v>10</v>
      </c>
      <c r="I23" s="2" t="str">
        <f t="shared" si="3"/>
        <v>10 ppm:2537   0.5 ppm:7767</v>
      </c>
      <c r="J23" s="2">
        <v>7.92</v>
      </c>
      <c r="K23" s="2">
        <f>RANK(J23,J21:J26,1)</f>
        <v>2</v>
      </c>
      <c r="L23" s="83"/>
      <c r="M23" s="83"/>
      <c r="N23" s="79"/>
      <c r="O23" s="85"/>
    </row>
    <row r="24" spans="1:15" x14ac:dyDescent="0.3">
      <c r="A24" s="79"/>
      <c r="B24" s="81"/>
      <c r="C24" s="79"/>
      <c r="D24" s="2">
        <v>4</v>
      </c>
      <c r="E24" s="2">
        <v>7767</v>
      </c>
      <c r="F24" s="2">
        <v>0.5</v>
      </c>
      <c r="G24" s="2">
        <v>2495</v>
      </c>
      <c r="H24" s="2">
        <v>10</v>
      </c>
      <c r="I24" s="2" t="str">
        <f t="shared" si="3"/>
        <v>10 ppm:2495   0.5 ppm:7767</v>
      </c>
      <c r="J24" s="2">
        <v>4.78</v>
      </c>
      <c r="K24" s="2">
        <f>RANK(J24,J21:J26,1)</f>
        <v>1</v>
      </c>
      <c r="L24" s="83"/>
      <c r="M24" s="83"/>
      <c r="N24" s="79"/>
      <c r="O24" s="85"/>
    </row>
    <row r="25" spans="1:15" x14ac:dyDescent="0.3">
      <c r="A25" s="79"/>
      <c r="B25" s="81"/>
      <c r="C25" s="79"/>
      <c r="D25" s="2">
        <v>5</v>
      </c>
      <c r="E25" s="2">
        <v>7767</v>
      </c>
      <c r="F25" s="2">
        <v>0.5</v>
      </c>
      <c r="G25" s="2">
        <v>17650</v>
      </c>
      <c r="H25" s="2">
        <v>10</v>
      </c>
      <c r="I25" s="2" t="str">
        <f t="shared" si="3"/>
        <v>10 ppm:17650   0.5 ppm:7767</v>
      </c>
      <c r="J25" s="2">
        <v>32.200000000000003</v>
      </c>
      <c r="K25" s="2">
        <f>RANK(J25,J21:J26,1)</f>
        <v>4</v>
      </c>
      <c r="L25" s="83"/>
      <c r="M25" s="83"/>
      <c r="N25" s="79"/>
      <c r="O25" s="85"/>
    </row>
    <row r="26" spans="1:15" x14ac:dyDescent="0.3">
      <c r="A26" s="79"/>
      <c r="B26" s="82"/>
      <c r="C26" s="79"/>
      <c r="D26" s="2">
        <v>6</v>
      </c>
      <c r="E26" s="2">
        <v>7767</v>
      </c>
      <c r="F26" s="2">
        <v>0.5</v>
      </c>
      <c r="G26" s="2">
        <v>8190</v>
      </c>
      <c r="H26" s="2">
        <v>10</v>
      </c>
      <c r="I26" s="2" t="str">
        <f t="shared" si="3"/>
        <v>10 ppm:8190   0.5 ppm:7767</v>
      </c>
      <c r="J26" s="2">
        <v>34.799999999999997</v>
      </c>
      <c r="K26" s="2">
        <f>RANK(J26,J21:J26,1)</f>
        <v>5</v>
      </c>
      <c r="L26" s="83"/>
      <c r="M26" s="83"/>
      <c r="N26" s="79"/>
      <c r="O26" s="86"/>
    </row>
    <row r="27" spans="1:15" x14ac:dyDescent="0.3">
      <c r="A27" s="67">
        <v>44426</v>
      </c>
      <c r="B27" s="67"/>
      <c r="C27" s="70">
        <v>5</v>
      </c>
      <c r="D27" s="1">
        <v>1</v>
      </c>
      <c r="E27" s="1" t="s">
        <v>15</v>
      </c>
      <c r="F27" s="1">
        <v>0</v>
      </c>
      <c r="G27" s="1" t="s">
        <v>15</v>
      </c>
      <c r="H27" s="1">
        <v>0</v>
      </c>
      <c r="I27" s="1" t="str">
        <f t="shared" si="0"/>
        <v>0 ppm:blank   0 ppm:blank</v>
      </c>
      <c r="J27" s="1">
        <v>91.5</v>
      </c>
      <c r="K27" s="1">
        <f>RANK(J27,J27:J32,1)</f>
        <v>6</v>
      </c>
      <c r="L27" s="71">
        <f>MAX(J27:J32)</f>
        <v>91.5</v>
      </c>
      <c r="M27" s="71">
        <f>MIN(J27:J32)</f>
        <v>10.4</v>
      </c>
      <c r="N27" s="70">
        <f t="shared" ref="N27" si="6">+(L27-M27)</f>
        <v>81.099999999999994</v>
      </c>
      <c r="O27" s="72" t="s">
        <v>67</v>
      </c>
    </row>
    <row r="28" spans="1:15" x14ac:dyDescent="0.3">
      <c r="A28" s="68"/>
      <c r="B28" s="68"/>
      <c r="C28" s="70"/>
      <c r="D28" s="1">
        <v>2</v>
      </c>
      <c r="E28" s="1">
        <v>2531</v>
      </c>
      <c r="F28" s="1">
        <v>0.5</v>
      </c>
      <c r="G28" s="1">
        <v>17650</v>
      </c>
      <c r="H28" s="1">
        <v>10</v>
      </c>
      <c r="I28" s="1" t="str">
        <f t="shared" si="0"/>
        <v>10 ppm:17650   0.5 ppm:2531</v>
      </c>
      <c r="J28" s="1">
        <v>14.2</v>
      </c>
      <c r="K28" s="1">
        <f>RANK(J28,J27:J32,1)</f>
        <v>2</v>
      </c>
      <c r="L28" s="71"/>
      <c r="M28" s="71"/>
      <c r="N28" s="70"/>
      <c r="O28" s="73"/>
    </row>
    <row r="29" spans="1:15" x14ac:dyDescent="0.3">
      <c r="A29" s="68"/>
      <c r="B29" s="68"/>
      <c r="C29" s="70"/>
      <c r="D29" s="1">
        <v>3</v>
      </c>
      <c r="E29" s="1">
        <v>7878</v>
      </c>
      <c r="F29" s="1">
        <v>0.5</v>
      </c>
      <c r="G29" s="1">
        <v>17650</v>
      </c>
      <c r="H29" s="1">
        <v>10</v>
      </c>
      <c r="I29" s="1" t="str">
        <f t="shared" si="0"/>
        <v>10 ppm:17650   0.5 ppm:7878</v>
      </c>
      <c r="J29" s="1">
        <v>55.2</v>
      </c>
      <c r="K29" s="1">
        <f>RANK(J29,J27:J32,1)</f>
        <v>4</v>
      </c>
      <c r="L29" s="71"/>
      <c r="M29" s="71"/>
      <c r="N29" s="70"/>
      <c r="O29" s="73"/>
    </row>
    <row r="30" spans="1:15" x14ac:dyDescent="0.3">
      <c r="A30" s="68"/>
      <c r="B30" s="68"/>
      <c r="C30" s="70"/>
      <c r="D30" s="1">
        <v>4</v>
      </c>
      <c r="E30" s="1">
        <v>7767</v>
      </c>
      <c r="F30" s="1">
        <v>0.5</v>
      </c>
      <c r="G30" s="1">
        <v>17650</v>
      </c>
      <c r="H30" s="1">
        <v>10</v>
      </c>
      <c r="I30" s="1" t="str">
        <f t="shared" si="0"/>
        <v>10 ppm:17650   0.5 ppm:7767</v>
      </c>
      <c r="J30" s="1">
        <v>32.6</v>
      </c>
      <c r="K30" s="1">
        <f>RANK(J30,J27:J32,1)</f>
        <v>3</v>
      </c>
      <c r="L30" s="71"/>
      <c r="M30" s="71"/>
      <c r="N30" s="70"/>
      <c r="O30" s="73"/>
    </row>
    <row r="31" spans="1:15" x14ac:dyDescent="0.3">
      <c r="A31" s="68"/>
      <c r="B31" s="68"/>
      <c r="C31" s="70"/>
      <c r="D31" s="1">
        <v>5</v>
      </c>
      <c r="E31" s="1">
        <v>7757</v>
      </c>
      <c r="F31" s="1">
        <v>0.5</v>
      </c>
      <c r="G31" s="1">
        <v>17650</v>
      </c>
      <c r="H31" s="1">
        <v>10</v>
      </c>
      <c r="I31" s="1" t="str">
        <f t="shared" si="0"/>
        <v>10 ppm:17650   0.5 ppm:7757</v>
      </c>
      <c r="J31" s="1">
        <v>57.3</v>
      </c>
      <c r="K31" s="1">
        <f>RANK(J31,J27:J32,1)</f>
        <v>5</v>
      </c>
      <c r="L31" s="71"/>
      <c r="M31" s="71"/>
      <c r="N31" s="70"/>
      <c r="O31" s="73"/>
    </row>
    <row r="32" spans="1:15" x14ac:dyDescent="0.3">
      <c r="A32" s="69"/>
      <c r="B32" s="69"/>
      <c r="C32" s="70"/>
      <c r="D32" s="1">
        <v>6</v>
      </c>
      <c r="E32" s="1">
        <v>8181</v>
      </c>
      <c r="F32" s="1">
        <v>0.5</v>
      </c>
      <c r="G32" s="1">
        <v>17650</v>
      </c>
      <c r="H32" s="1">
        <v>10</v>
      </c>
      <c r="I32" s="1" t="str">
        <f t="shared" si="0"/>
        <v>10 ppm:17650   0.5 ppm:8181</v>
      </c>
      <c r="J32" s="1">
        <v>10.4</v>
      </c>
      <c r="K32" s="1">
        <f>RANK(J32,J27:J32,1)</f>
        <v>1</v>
      </c>
      <c r="L32" s="71"/>
      <c r="M32" s="71"/>
      <c r="N32" s="70"/>
      <c r="O32" s="74"/>
    </row>
    <row r="33" spans="1:15" x14ac:dyDescent="0.3">
      <c r="A33" s="78">
        <v>44426</v>
      </c>
      <c r="B33" s="80"/>
      <c r="C33" s="79">
        <v>6</v>
      </c>
      <c r="D33" s="2">
        <v>1</v>
      </c>
      <c r="E33" s="2" t="s">
        <v>15</v>
      </c>
      <c r="F33" s="2">
        <v>0</v>
      </c>
      <c r="G33" s="2" t="s">
        <v>15</v>
      </c>
      <c r="H33" s="2">
        <v>0</v>
      </c>
      <c r="I33" s="2" t="str">
        <f t="shared" si="0"/>
        <v>0 ppm:blank   0 ppm:blank</v>
      </c>
      <c r="J33" s="2">
        <v>89.3</v>
      </c>
      <c r="K33" s="2">
        <f>RANK(J33,J33:J38,1)</f>
        <v>6</v>
      </c>
      <c r="L33" s="83">
        <f>MAX(J33:J38)</f>
        <v>89.3</v>
      </c>
      <c r="M33" s="83">
        <f>MIN(J33:J38)</f>
        <v>3.65</v>
      </c>
      <c r="N33" s="79">
        <f t="shared" ref="N33" si="7">+(L33-M33)</f>
        <v>85.649999999999991</v>
      </c>
      <c r="O33" s="84" t="s">
        <v>150</v>
      </c>
    </row>
    <row r="34" spans="1:15" x14ac:dyDescent="0.3">
      <c r="A34" s="79"/>
      <c r="B34" s="81"/>
      <c r="C34" s="79"/>
      <c r="D34" s="2">
        <v>2</v>
      </c>
      <c r="E34" s="2">
        <v>2531</v>
      </c>
      <c r="F34" s="2">
        <v>0.5</v>
      </c>
      <c r="G34" s="2">
        <v>2495</v>
      </c>
      <c r="H34" s="2">
        <v>10</v>
      </c>
      <c r="I34" s="2" t="str">
        <f t="shared" si="0"/>
        <v>10 ppm:2495   0.5 ppm:2531</v>
      </c>
      <c r="J34" s="2">
        <v>4.2</v>
      </c>
      <c r="K34" s="2">
        <f>RANK(J34,J33:J38,1)</f>
        <v>2</v>
      </c>
      <c r="L34" s="83"/>
      <c r="M34" s="83"/>
      <c r="N34" s="79"/>
      <c r="O34" s="85"/>
    </row>
    <row r="35" spans="1:15" x14ac:dyDescent="0.3">
      <c r="A35" s="79"/>
      <c r="B35" s="81"/>
      <c r="C35" s="79"/>
      <c r="D35" s="2">
        <v>3</v>
      </c>
      <c r="E35" s="2">
        <v>7878</v>
      </c>
      <c r="F35" s="2">
        <v>0.5</v>
      </c>
      <c r="G35" s="2">
        <v>2495</v>
      </c>
      <c r="H35" s="2">
        <v>10</v>
      </c>
      <c r="I35" s="2" t="str">
        <f t="shared" si="0"/>
        <v>10 ppm:2495   0.5 ppm:7878</v>
      </c>
      <c r="J35" s="2">
        <v>5.39</v>
      </c>
      <c r="K35" s="2">
        <f>RANK(J35,J33:J38,1)</f>
        <v>5</v>
      </c>
      <c r="L35" s="83"/>
      <c r="M35" s="83"/>
      <c r="N35" s="79"/>
      <c r="O35" s="85"/>
    </row>
    <row r="36" spans="1:15" x14ac:dyDescent="0.3">
      <c r="A36" s="79"/>
      <c r="B36" s="81"/>
      <c r="C36" s="79"/>
      <c r="D36" s="2">
        <v>4</v>
      </c>
      <c r="E36" s="2">
        <v>7767</v>
      </c>
      <c r="F36" s="2">
        <v>0.5</v>
      </c>
      <c r="G36" s="2">
        <v>2495</v>
      </c>
      <c r="H36" s="2">
        <v>10</v>
      </c>
      <c r="I36" s="2" t="str">
        <f t="shared" si="0"/>
        <v>10 ppm:2495   0.5 ppm:7767</v>
      </c>
      <c r="J36" s="2">
        <v>4.67</v>
      </c>
      <c r="K36" s="2">
        <f>RANK(J36,J33:J38,1)</f>
        <v>3</v>
      </c>
      <c r="L36" s="83"/>
      <c r="M36" s="83"/>
      <c r="N36" s="79"/>
      <c r="O36" s="85"/>
    </row>
    <row r="37" spans="1:15" x14ac:dyDescent="0.3">
      <c r="A37" s="79"/>
      <c r="B37" s="81"/>
      <c r="C37" s="79"/>
      <c r="D37" s="2">
        <v>5</v>
      </c>
      <c r="E37" s="2">
        <v>7757</v>
      </c>
      <c r="F37" s="2">
        <v>0.5</v>
      </c>
      <c r="G37" s="2">
        <v>2495</v>
      </c>
      <c r="H37" s="2">
        <v>10</v>
      </c>
      <c r="I37" s="2" t="str">
        <f t="shared" si="0"/>
        <v>10 ppm:2495   0.5 ppm:7757</v>
      </c>
      <c r="J37" s="2">
        <v>4.93</v>
      </c>
      <c r="K37" s="2">
        <f>RANK(J37,J33:J38,1)</f>
        <v>4</v>
      </c>
      <c r="L37" s="83"/>
      <c r="M37" s="83"/>
      <c r="N37" s="79"/>
      <c r="O37" s="85"/>
    </row>
    <row r="38" spans="1:15" x14ac:dyDescent="0.3">
      <c r="A38" s="79"/>
      <c r="B38" s="82"/>
      <c r="C38" s="79"/>
      <c r="D38" s="2">
        <v>6</v>
      </c>
      <c r="E38" s="2">
        <v>8181</v>
      </c>
      <c r="F38" s="2">
        <v>0.5</v>
      </c>
      <c r="G38" s="2">
        <v>2495</v>
      </c>
      <c r="H38" s="2">
        <v>10</v>
      </c>
      <c r="I38" s="2" t="str">
        <f t="shared" si="0"/>
        <v>10 ppm:2495   0.5 ppm:8181</v>
      </c>
      <c r="J38" s="2">
        <v>3.65</v>
      </c>
      <c r="K38" s="2">
        <f>RANK(J38,J33:J38,1)</f>
        <v>1</v>
      </c>
      <c r="L38" s="83"/>
      <c r="M38" s="83"/>
      <c r="N38" s="79"/>
      <c r="O38" s="86"/>
    </row>
    <row r="39" spans="1:15" x14ac:dyDescent="0.3">
      <c r="A39" s="87">
        <v>44426</v>
      </c>
      <c r="B39" s="67"/>
      <c r="C39" s="70">
        <v>7</v>
      </c>
      <c r="D39" s="1">
        <v>1</v>
      </c>
      <c r="E39" s="1" t="s">
        <v>15</v>
      </c>
      <c r="F39" s="1">
        <v>0</v>
      </c>
      <c r="G39" s="1" t="s">
        <v>15</v>
      </c>
      <c r="H39" s="1">
        <v>0</v>
      </c>
      <c r="I39" s="1" t="str">
        <f t="shared" si="0"/>
        <v>0 ppm:blank   0 ppm:blank</v>
      </c>
      <c r="J39" s="1">
        <v>66.2</v>
      </c>
      <c r="K39" s="1">
        <f>RANK(J39,J39:J44,1)</f>
        <v>6</v>
      </c>
      <c r="L39" s="71">
        <f>MAX(J39:J44)</f>
        <v>66.2</v>
      </c>
      <c r="M39" s="71">
        <f>MIN(J39:J44)</f>
        <v>6.4</v>
      </c>
      <c r="N39" s="70">
        <f t="shared" ref="N39" si="8">+(L39-M39)</f>
        <v>59.800000000000004</v>
      </c>
      <c r="O39" s="72" t="s">
        <v>68</v>
      </c>
    </row>
    <row r="40" spans="1:15" x14ac:dyDescent="0.3">
      <c r="A40" s="70"/>
      <c r="B40" s="68"/>
      <c r="C40" s="70"/>
      <c r="D40" s="1">
        <v>2</v>
      </c>
      <c r="E40" s="1">
        <v>2531</v>
      </c>
      <c r="F40" s="1">
        <v>0.5</v>
      </c>
      <c r="G40" s="1">
        <v>2537</v>
      </c>
      <c r="H40" s="1">
        <v>10</v>
      </c>
      <c r="I40" s="1" t="str">
        <f t="shared" si="0"/>
        <v>10 ppm:2537   0.5 ppm:2531</v>
      </c>
      <c r="J40" s="1">
        <v>11.4</v>
      </c>
      <c r="K40" s="1">
        <f>RANK(J40,J39:J44,1)</f>
        <v>3</v>
      </c>
      <c r="L40" s="71"/>
      <c r="M40" s="71"/>
      <c r="N40" s="70"/>
      <c r="O40" s="73"/>
    </row>
    <row r="41" spans="1:15" x14ac:dyDescent="0.3">
      <c r="A41" s="70"/>
      <c r="B41" s="68"/>
      <c r="C41" s="70"/>
      <c r="D41" s="1">
        <v>3</v>
      </c>
      <c r="E41" s="1">
        <v>7878</v>
      </c>
      <c r="F41" s="1">
        <v>0.5</v>
      </c>
      <c r="G41" s="1">
        <v>2537</v>
      </c>
      <c r="H41" s="1">
        <v>10</v>
      </c>
      <c r="I41" s="1" t="str">
        <f t="shared" si="0"/>
        <v>10 ppm:2537   0.5 ppm:7878</v>
      </c>
      <c r="J41" s="1">
        <v>25.4</v>
      </c>
      <c r="K41" s="1">
        <f>RANK(J41,J39:J44,1)</f>
        <v>5</v>
      </c>
      <c r="L41" s="71"/>
      <c r="M41" s="71"/>
      <c r="N41" s="70"/>
      <c r="O41" s="73"/>
    </row>
    <row r="42" spans="1:15" x14ac:dyDescent="0.3">
      <c r="A42" s="70"/>
      <c r="B42" s="68"/>
      <c r="C42" s="70"/>
      <c r="D42" s="1">
        <v>4</v>
      </c>
      <c r="E42" s="1">
        <v>7767</v>
      </c>
      <c r="F42" s="1">
        <v>0.5</v>
      </c>
      <c r="G42" s="1">
        <v>2537</v>
      </c>
      <c r="H42" s="1">
        <v>10</v>
      </c>
      <c r="I42" s="1" t="str">
        <f t="shared" si="0"/>
        <v>10 ppm:2537   0.5 ppm:7767</v>
      </c>
      <c r="J42" s="1">
        <v>6.4</v>
      </c>
      <c r="K42" s="1">
        <f>RANK(J42,J39:J44,1)</f>
        <v>1</v>
      </c>
      <c r="L42" s="71"/>
      <c r="M42" s="71"/>
      <c r="N42" s="70"/>
      <c r="O42" s="73"/>
    </row>
    <row r="43" spans="1:15" x14ac:dyDescent="0.3">
      <c r="A43" s="70"/>
      <c r="B43" s="68"/>
      <c r="C43" s="70"/>
      <c r="D43" s="1">
        <v>5</v>
      </c>
      <c r="E43" s="1">
        <v>7757</v>
      </c>
      <c r="F43" s="1">
        <v>0.5</v>
      </c>
      <c r="G43" s="1">
        <v>2537</v>
      </c>
      <c r="H43" s="1">
        <v>10</v>
      </c>
      <c r="I43" s="1" t="str">
        <f t="shared" si="0"/>
        <v>10 ppm:2537   0.5 ppm:7757</v>
      </c>
      <c r="J43" s="1">
        <v>19</v>
      </c>
      <c r="K43" s="1">
        <f>RANK(J43,J39:J44,1)</f>
        <v>4</v>
      </c>
      <c r="L43" s="71"/>
      <c r="M43" s="71"/>
      <c r="N43" s="70"/>
      <c r="O43" s="73"/>
    </row>
    <row r="44" spans="1:15" x14ac:dyDescent="0.3">
      <c r="A44" s="70"/>
      <c r="B44" s="69"/>
      <c r="C44" s="70"/>
      <c r="D44" s="1">
        <v>6</v>
      </c>
      <c r="E44" s="1">
        <v>8181</v>
      </c>
      <c r="F44" s="1">
        <v>0.5</v>
      </c>
      <c r="G44" s="1">
        <v>2537</v>
      </c>
      <c r="H44" s="1">
        <v>10</v>
      </c>
      <c r="I44" s="1" t="str">
        <f t="shared" si="0"/>
        <v>10 ppm:2537   0.5 ppm:8181</v>
      </c>
      <c r="J44" s="1">
        <v>8.2799999999999994</v>
      </c>
      <c r="K44" s="1">
        <f>RANK(J44,J39:J44,1)</f>
        <v>2</v>
      </c>
      <c r="L44" s="71"/>
      <c r="M44" s="71"/>
      <c r="N44" s="70"/>
      <c r="O44" s="74"/>
    </row>
    <row r="45" spans="1:15" x14ac:dyDescent="0.3">
      <c r="A45" s="78">
        <v>44426</v>
      </c>
      <c r="B45" s="84"/>
      <c r="C45" s="79">
        <v>8</v>
      </c>
      <c r="D45" s="2">
        <v>1</v>
      </c>
      <c r="E45" s="2" t="s">
        <v>15</v>
      </c>
      <c r="F45" s="2">
        <v>0</v>
      </c>
      <c r="G45" s="2" t="s">
        <v>15</v>
      </c>
      <c r="H45" s="2">
        <v>0</v>
      </c>
      <c r="I45" s="2" t="str">
        <f t="shared" si="0"/>
        <v>0 ppm:blank   0 ppm:blank</v>
      </c>
      <c r="J45" s="2">
        <v>52.4</v>
      </c>
      <c r="K45" s="2">
        <f>RANK(J45,J45:J50,1)</f>
        <v>6</v>
      </c>
      <c r="L45" s="84">
        <f>MAX(J45:J50)</f>
        <v>52.4</v>
      </c>
      <c r="M45" s="84">
        <f>MIN(J45:J50)</f>
        <v>15.2</v>
      </c>
      <c r="N45" s="84">
        <f t="shared" ref="N45" si="9">+(L45-M45)</f>
        <v>37.200000000000003</v>
      </c>
      <c r="O45" s="84" t="s">
        <v>69</v>
      </c>
    </row>
    <row r="46" spans="1:15" x14ac:dyDescent="0.3">
      <c r="A46" s="79"/>
      <c r="B46" s="85"/>
      <c r="C46" s="79"/>
      <c r="D46" s="2">
        <v>2</v>
      </c>
      <c r="E46" s="2">
        <v>7767</v>
      </c>
      <c r="F46" s="2">
        <v>0.5</v>
      </c>
      <c r="G46" s="2">
        <v>17650</v>
      </c>
      <c r="H46" s="2">
        <v>5</v>
      </c>
      <c r="I46" s="2" t="str">
        <f t="shared" si="0"/>
        <v>5 ppm:17650   0.5 ppm:7767</v>
      </c>
      <c r="J46" s="2">
        <v>36</v>
      </c>
      <c r="K46" s="2">
        <f>RANK(J46,J45:J50,1)</f>
        <v>5</v>
      </c>
      <c r="L46" s="85"/>
      <c r="M46" s="85"/>
      <c r="N46" s="85"/>
      <c r="O46" s="85"/>
    </row>
    <row r="47" spans="1:15" x14ac:dyDescent="0.3">
      <c r="A47" s="79"/>
      <c r="B47" s="85"/>
      <c r="C47" s="79"/>
      <c r="D47" s="2">
        <v>3</v>
      </c>
      <c r="E47" s="2">
        <v>7767</v>
      </c>
      <c r="F47" s="2">
        <v>0.5</v>
      </c>
      <c r="G47" s="2">
        <v>17650</v>
      </c>
      <c r="H47" s="2">
        <v>10</v>
      </c>
      <c r="I47" s="2" t="str">
        <f t="shared" si="0"/>
        <v>10 ppm:17650   0.5 ppm:7767</v>
      </c>
      <c r="J47" s="2">
        <v>24.5</v>
      </c>
      <c r="K47" s="2">
        <f>RANK(J47,J45:J50,1)</f>
        <v>4</v>
      </c>
      <c r="L47" s="85"/>
      <c r="M47" s="85"/>
      <c r="N47" s="85"/>
      <c r="O47" s="85"/>
    </row>
    <row r="48" spans="1:15" x14ac:dyDescent="0.3">
      <c r="A48" s="79"/>
      <c r="B48" s="85"/>
      <c r="C48" s="79"/>
      <c r="D48" s="2">
        <v>4</v>
      </c>
      <c r="E48" s="2">
        <v>7767</v>
      </c>
      <c r="F48" s="2">
        <v>0.5</v>
      </c>
      <c r="G48" s="2">
        <v>17650</v>
      </c>
      <c r="H48" s="2">
        <v>15</v>
      </c>
      <c r="I48" s="2" t="str">
        <f t="shared" si="0"/>
        <v>15 ppm:17650   0.5 ppm:7767</v>
      </c>
      <c r="J48" s="2">
        <v>21.8</v>
      </c>
      <c r="K48" s="2">
        <f>RANK(J48,J45:J50,1)</f>
        <v>3</v>
      </c>
      <c r="L48" s="85"/>
      <c r="M48" s="85"/>
      <c r="N48" s="85"/>
      <c r="O48" s="85"/>
    </row>
    <row r="49" spans="1:15" x14ac:dyDescent="0.3">
      <c r="A49" s="79"/>
      <c r="B49" s="85"/>
      <c r="C49" s="79"/>
      <c r="D49" s="2">
        <v>5</v>
      </c>
      <c r="E49" s="2">
        <v>8181</v>
      </c>
      <c r="F49" s="2">
        <v>0.5</v>
      </c>
      <c r="G49" s="2">
        <v>17650</v>
      </c>
      <c r="H49" s="2">
        <v>5</v>
      </c>
      <c r="I49" s="2" t="str">
        <f t="shared" si="0"/>
        <v>5 ppm:17650   0.5 ppm:8181</v>
      </c>
      <c r="J49" s="2">
        <v>16.600000000000001</v>
      </c>
      <c r="K49" s="2">
        <f>RANK(J49,J45:J50,1)</f>
        <v>2</v>
      </c>
      <c r="L49" s="85"/>
      <c r="M49" s="85"/>
      <c r="N49" s="85"/>
      <c r="O49" s="85"/>
    </row>
    <row r="50" spans="1:15" x14ac:dyDescent="0.3">
      <c r="A50" s="79"/>
      <c r="B50" s="86"/>
      <c r="C50" s="79"/>
      <c r="D50" s="2">
        <v>6</v>
      </c>
      <c r="E50" s="2">
        <v>8181</v>
      </c>
      <c r="F50" s="2">
        <v>0.5</v>
      </c>
      <c r="G50" s="2">
        <v>17650</v>
      </c>
      <c r="H50" s="2">
        <v>10</v>
      </c>
      <c r="I50" s="2" t="str">
        <f t="shared" si="0"/>
        <v>10 ppm:17650   0.5 ppm:8181</v>
      </c>
      <c r="J50" s="2">
        <v>15.2</v>
      </c>
      <c r="K50" s="2">
        <f>RANK(J50,J45:J50,1)</f>
        <v>1</v>
      </c>
      <c r="L50" s="86"/>
      <c r="M50" s="86"/>
      <c r="N50" s="86"/>
      <c r="O50" s="86"/>
    </row>
    <row r="51" spans="1:15" x14ac:dyDescent="0.3">
      <c r="A51" s="87">
        <v>44426</v>
      </c>
      <c r="B51" s="72"/>
      <c r="C51" s="70">
        <v>9</v>
      </c>
      <c r="D51" s="1">
        <v>1</v>
      </c>
      <c r="E51" s="1" t="s">
        <v>15</v>
      </c>
      <c r="F51" s="1">
        <v>0</v>
      </c>
      <c r="G51" s="1" t="s">
        <v>15</v>
      </c>
      <c r="H51" s="1">
        <v>0</v>
      </c>
      <c r="I51" s="1" t="str">
        <f t="shared" si="0"/>
        <v>0 ppm:blank   0 ppm:blank</v>
      </c>
      <c r="J51" s="1">
        <v>94.9</v>
      </c>
      <c r="K51" s="1">
        <f>RANK(J51,J51:J56,1)</f>
        <v>6</v>
      </c>
      <c r="L51" s="71">
        <f>MAX(J51:J56)</f>
        <v>94.9</v>
      </c>
      <c r="M51" s="71">
        <f>MIN(J51:J56)</f>
        <v>4.3600000000000003</v>
      </c>
      <c r="N51" s="70">
        <f t="shared" ref="N51" si="10">+(L51-M51)</f>
        <v>90.54</v>
      </c>
      <c r="O51" s="72" t="s">
        <v>70</v>
      </c>
    </row>
    <row r="52" spans="1:15" x14ac:dyDescent="0.3">
      <c r="A52" s="70"/>
      <c r="B52" s="73"/>
      <c r="C52" s="70"/>
      <c r="D52" s="1">
        <v>2</v>
      </c>
      <c r="E52" s="1">
        <v>7767</v>
      </c>
      <c r="F52" s="1">
        <v>0.5</v>
      </c>
      <c r="G52" s="1">
        <v>2495</v>
      </c>
      <c r="H52" s="1">
        <v>2.5</v>
      </c>
      <c r="I52" s="1" t="str">
        <f t="shared" si="0"/>
        <v>2.5 ppm:2495   0.5 ppm:7767</v>
      </c>
      <c r="J52" s="1">
        <v>20.2</v>
      </c>
      <c r="K52" s="1">
        <f>RANK(J52,J51:J56,1)</f>
        <v>5</v>
      </c>
      <c r="L52" s="71"/>
      <c r="M52" s="71"/>
      <c r="N52" s="70"/>
      <c r="O52" s="73"/>
    </row>
    <row r="53" spans="1:15" x14ac:dyDescent="0.3">
      <c r="A53" s="70"/>
      <c r="B53" s="73"/>
      <c r="C53" s="70"/>
      <c r="D53" s="1">
        <v>3</v>
      </c>
      <c r="E53" s="1">
        <v>7767</v>
      </c>
      <c r="F53" s="1">
        <v>0.5</v>
      </c>
      <c r="G53" s="1">
        <v>2495</v>
      </c>
      <c r="H53" s="1">
        <v>5</v>
      </c>
      <c r="I53" s="1" t="str">
        <f t="shared" si="0"/>
        <v>5 ppm:2495   0.5 ppm:7767</v>
      </c>
      <c r="J53" s="1">
        <v>10.7</v>
      </c>
      <c r="K53" s="1">
        <f>RANK(J53,J51:J56,1)</f>
        <v>4</v>
      </c>
      <c r="L53" s="71"/>
      <c r="M53" s="71"/>
      <c r="N53" s="70"/>
      <c r="O53" s="73"/>
    </row>
    <row r="54" spans="1:15" x14ac:dyDescent="0.3">
      <c r="A54" s="70"/>
      <c r="B54" s="73"/>
      <c r="C54" s="70"/>
      <c r="D54" s="1">
        <v>4</v>
      </c>
      <c r="E54" s="1">
        <v>7767</v>
      </c>
      <c r="F54" s="1">
        <v>0.5</v>
      </c>
      <c r="G54" s="1">
        <v>2495</v>
      </c>
      <c r="H54" s="1">
        <v>10</v>
      </c>
      <c r="I54" s="1" t="str">
        <f t="shared" si="0"/>
        <v>10 ppm:2495   0.5 ppm:7767</v>
      </c>
      <c r="J54" s="1">
        <v>5.48</v>
      </c>
      <c r="K54" s="1">
        <f>RANK(J54,J51:J56,1)</f>
        <v>2</v>
      </c>
      <c r="L54" s="71"/>
      <c r="M54" s="71"/>
      <c r="N54" s="70"/>
      <c r="O54" s="73"/>
    </row>
    <row r="55" spans="1:15" x14ac:dyDescent="0.3">
      <c r="A55" s="70"/>
      <c r="B55" s="73"/>
      <c r="C55" s="70"/>
      <c r="D55" s="1">
        <v>5</v>
      </c>
      <c r="E55" s="1">
        <v>8181</v>
      </c>
      <c r="F55" s="1">
        <v>0.5</v>
      </c>
      <c r="G55" s="1">
        <v>2495</v>
      </c>
      <c r="H55" s="1">
        <v>5</v>
      </c>
      <c r="I55" s="1" t="str">
        <f t="shared" si="0"/>
        <v>5 ppm:2495   0.5 ppm:8181</v>
      </c>
      <c r="J55" s="1">
        <v>9.0299999999999994</v>
      </c>
      <c r="K55" s="1">
        <f>RANK(J55,J51:J56,1)</f>
        <v>3</v>
      </c>
      <c r="L55" s="71"/>
      <c r="M55" s="71"/>
      <c r="N55" s="70"/>
      <c r="O55" s="73"/>
    </row>
    <row r="56" spans="1:15" x14ac:dyDescent="0.3">
      <c r="A56" s="70"/>
      <c r="B56" s="74"/>
      <c r="C56" s="70"/>
      <c r="D56" s="1">
        <v>6</v>
      </c>
      <c r="E56" s="1">
        <v>8181</v>
      </c>
      <c r="F56" s="1">
        <v>0.5</v>
      </c>
      <c r="G56" s="1">
        <v>2495</v>
      </c>
      <c r="H56" s="1">
        <v>10</v>
      </c>
      <c r="I56" s="1" t="str">
        <f t="shared" si="0"/>
        <v>10 ppm:2495   0.5 ppm:8181</v>
      </c>
      <c r="J56" s="1">
        <v>4.3600000000000003</v>
      </c>
      <c r="K56" s="1">
        <f>RANK(J56,J51:J56,1)</f>
        <v>1</v>
      </c>
      <c r="L56" s="71"/>
      <c r="M56" s="71"/>
      <c r="N56" s="70"/>
      <c r="O56" s="74"/>
    </row>
    <row r="57" spans="1:15" x14ac:dyDescent="0.3">
      <c r="A57" s="78">
        <v>44427</v>
      </c>
      <c r="B57" s="84"/>
      <c r="C57" s="79">
        <v>10</v>
      </c>
      <c r="D57" s="2">
        <v>1</v>
      </c>
      <c r="E57" s="2" t="s">
        <v>15</v>
      </c>
      <c r="F57" s="2">
        <v>0</v>
      </c>
      <c r="G57" s="2" t="s">
        <v>15</v>
      </c>
      <c r="H57" s="2">
        <v>0</v>
      </c>
      <c r="I57" s="2" t="str">
        <f t="shared" si="0"/>
        <v>0 ppm:blank   0 ppm:blank</v>
      </c>
      <c r="J57" s="2">
        <v>162</v>
      </c>
      <c r="K57" s="2">
        <f>RANK(J57,J57:J62,1)</f>
        <v>6</v>
      </c>
      <c r="L57" s="84">
        <f>MAX(J57:J62)</f>
        <v>162</v>
      </c>
      <c r="M57" s="84">
        <f>MIN(J57:J62)</f>
        <v>4.99</v>
      </c>
      <c r="N57" s="84">
        <f t="shared" ref="N57" si="11">+(L57-M57)</f>
        <v>157.01</v>
      </c>
      <c r="O57" s="84" t="s">
        <v>71</v>
      </c>
    </row>
    <row r="58" spans="1:15" x14ac:dyDescent="0.3">
      <c r="A58" s="79"/>
      <c r="B58" s="85"/>
      <c r="C58" s="79"/>
      <c r="D58" s="2">
        <v>2</v>
      </c>
      <c r="E58" s="2">
        <v>7767</v>
      </c>
      <c r="F58" s="2">
        <v>0.5</v>
      </c>
      <c r="G58" s="2">
        <v>2537</v>
      </c>
      <c r="H58" s="2">
        <v>2.5</v>
      </c>
      <c r="I58" s="2" t="str">
        <f t="shared" si="0"/>
        <v>2.5 ppm:2537   0.5 ppm:7767</v>
      </c>
      <c r="J58" s="2">
        <v>21</v>
      </c>
      <c r="K58" s="2">
        <f>RANK(J58,J57:J62,1)</f>
        <v>5</v>
      </c>
      <c r="L58" s="85"/>
      <c r="M58" s="85"/>
      <c r="N58" s="85"/>
      <c r="O58" s="85"/>
    </row>
    <row r="59" spans="1:15" x14ac:dyDescent="0.3">
      <c r="A59" s="79"/>
      <c r="B59" s="85"/>
      <c r="C59" s="79"/>
      <c r="D59" s="2">
        <v>3</v>
      </c>
      <c r="E59" s="2">
        <v>7767</v>
      </c>
      <c r="F59" s="2">
        <v>0.5</v>
      </c>
      <c r="G59" s="2">
        <v>2537</v>
      </c>
      <c r="H59" s="2">
        <v>5</v>
      </c>
      <c r="I59" s="2" t="str">
        <f t="shared" si="0"/>
        <v>5 ppm:2537   0.5 ppm:7767</v>
      </c>
      <c r="J59" s="2">
        <v>11.6</v>
      </c>
      <c r="K59" s="2">
        <f>RANK(J59,J57:J62,1)</f>
        <v>2</v>
      </c>
      <c r="L59" s="85"/>
      <c r="M59" s="85"/>
      <c r="N59" s="85"/>
      <c r="O59" s="85"/>
    </row>
    <row r="60" spans="1:15" x14ac:dyDescent="0.3">
      <c r="A60" s="79"/>
      <c r="B60" s="85"/>
      <c r="C60" s="79"/>
      <c r="D60" s="2">
        <v>4</v>
      </c>
      <c r="E60" s="2">
        <v>7767</v>
      </c>
      <c r="F60" s="2">
        <v>0.5</v>
      </c>
      <c r="G60" s="2">
        <v>2537</v>
      </c>
      <c r="H60" s="2">
        <v>10</v>
      </c>
      <c r="I60" s="2" t="str">
        <f t="shared" si="0"/>
        <v>10 ppm:2537   0.5 ppm:7767</v>
      </c>
      <c r="J60" s="2">
        <v>4.99</v>
      </c>
      <c r="K60" s="2">
        <f>RANK(J60,J57:J62,1)</f>
        <v>1</v>
      </c>
      <c r="L60" s="85"/>
      <c r="M60" s="85"/>
      <c r="N60" s="85"/>
      <c r="O60" s="85"/>
    </row>
    <row r="61" spans="1:15" x14ac:dyDescent="0.3">
      <c r="A61" s="79"/>
      <c r="B61" s="85"/>
      <c r="C61" s="79"/>
      <c r="D61" s="2">
        <v>5</v>
      </c>
      <c r="E61" s="2">
        <v>8181</v>
      </c>
      <c r="F61" s="2">
        <v>0.5</v>
      </c>
      <c r="G61" s="2">
        <v>2537</v>
      </c>
      <c r="H61" s="2">
        <v>5</v>
      </c>
      <c r="I61" s="2" t="str">
        <f t="shared" si="0"/>
        <v>5 ppm:2537   0.5 ppm:8181</v>
      </c>
      <c r="J61" s="2">
        <v>18.7</v>
      </c>
      <c r="K61" s="2">
        <f>RANK(J61,J57:J62,1)</f>
        <v>4</v>
      </c>
      <c r="L61" s="85"/>
      <c r="M61" s="85"/>
      <c r="N61" s="85"/>
      <c r="O61" s="85"/>
    </row>
    <row r="62" spans="1:15" x14ac:dyDescent="0.3">
      <c r="A62" s="79"/>
      <c r="B62" s="86"/>
      <c r="C62" s="79"/>
      <c r="D62" s="2">
        <v>6</v>
      </c>
      <c r="E62" s="2">
        <v>8181</v>
      </c>
      <c r="F62" s="2">
        <v>0.5</v>
      </c>
      <c r="G62" s="2">
        <v>2537</v>
      </c>
      <c r="H62" s="2">
        <v>10</v>
      </c>
      <c r="I62" s="2" t="str">
        <f t="shared" si="0"/>
        <v>10 ppm:2537   0.5 ppm:8181</v>
      </c>
      <c r="J62" s="2">
        <v>12.4</v>
      </c>
      <c r="K62" s="2">
        <f>RANK(J62,J57:J62,1)</f>
        <v>3</v>
      </c>
      <c r="L62" s="86"/>
      <c r="M62" s="86"/>
      <c r="N62" s="86"/>
      <c r="O62" s="86"/>
    </row>
    <row r="63" spans="1:15" x14ac:dyDescent="0.3">
      <c r="A63" s="87">
        <v>44427</v>
      </c>
      <c r="B63" s="72"/>
      <c r="C63" s="70">
        <v>11</v>
      </c>
      <c r="D63" s="1">
        <v>1</v>
      </c>
      <c r="E63" s="1" t="s">
        <v>15</v>
      </c>
      <c r="F63" s="1">
        <v>0</v>
      </c>
      <c r="G63" s="1" t="s">
        <v>15</v>
      </c>
      <c r="H63" s="1">
        <v>0</v>
      </c>
      <c r="I63" s="1" t="str">
        <f t="shared" ref="I63:I86" si="12">H63&amp;" ppm:"&amp;G63&amp;"   "&amp;F63&amp;" ppm:"&amp;E63</f>
        <v>0 ppm:blank   0 ppm:blank</v>
      </c>
      <c r="J63" s="1">
        <v>264</v>
      </c>
      <c r="K63" s="1">
        <f>RANK(J63,J63:J68,1)</f>
        <v>6</v>
      </c>
      <c r="L63" s="71">
        <f>MAX(J63:J68)</f>
        <v>264</v>
      </c>
      <c r="M63" s="71">
        <f>MIN(J63:J68)</f>
        <v>10.7</v>
      </c>
      <c r="N63" s="70">
        <f t="shared" ref="N63" si="13">+(L63-M63)</f>
        <v>253.3</v>
      </c>
      <c r="O63" s="72" t="s">
        <v>72</v>
      </c>
    </row>
    <row r="64" spans="1:15" x14ac:dyDescent="0.3">
      <c r="A64" s="70"/>
      <c r="B64" s="73"/>
      <c r="C64" s="70"/>
      <c r="D64" s="1">
        <v>2</v>
      </c>
      <c r="E64" s="1">
        <v>7767</v>
      </c>
      <c r="F64" s="1">
        <v>0.2</v>
      </c>
      <c r="G64" s="1">
        <v>2537</v>
      </c>
      <c r="H64" s="1">
        <v>5</v>
      </c>
      <c r="I64" s="1" t="str">
        <f t="shared" si="12"/>
        <v>5 ppm:2537   0.2 ppm:7767</v>
      </c>
      <c r="J64" s="1">
        <v>25.8</v>
      </c>
      <c r="K64" s="1">
        <f>RANK(J64,J63:J68,1)</f>
        <v>5</v>
      </c>
      <c r="L64" s="71"/>
      <c r="M64" s="71"/>
      <c r="N64" s="70"/>
      <c r="O64" s="73"/>
    </row>
    <row r="65" spans="1:15" x14ac:dyDescent="0.3">
      <c r="A65" s="70"/>
      <c r="B65" s="73"/>
      <c r="C65" s="70"/>
      <c r="D65" s="1">
        <v>3</v>
      </c>
      <c r="E65" s="1">
        <v>7767</v>
      </c>
      <c r="F65" s="1">
        <v>0.4</v>
      </c>
      <c r="G65" s="1">
        <v>2537</v>
      </c>
      <c r="H65" s="1">
        <v>5</v>
      </c>
      <c r="I65" s="1" t="str">
        <f t="shared" si="12"/>
        <v>5 ppm:2537   0.4 ppm:7767</v>
      </c>
      <c r="J65" s="1">
        <v>19.600000000000001</v>
      </c>
      <c r="K65" s="1">
        <f>RANK(J65,J63:J68,1)</f>
        <v>4</v>
      </c>
      <c r="L65" s="71"/>
      <c r="M65" s="71"/>
      <c r="N65" s="70"/>
      <c r="O65" s="73"/>
    </row>
    <row r="66" spans="1:15" x14ac:dyDescent="0.3">
      <c r="A66" s="70"/>
      <c r="B66" s="73"/>
      <c r="C66" s="70"/>
      <c r="D66" s="1">
        <v>4</v>
      </c>
      <c r="E66" s="1">
        <v>7767</v>
      </c>
      <c r="F66" s="1">
        <v>0.6</v>
      </c>
      <c r="G66" s="1">
        <v>2537</v>
      </c>
      <c r="H66" s="1">
        <v>5</v>
      </c>
      <c r="I66" s="1" t="str">
        <f t="shared" si="12"/>
        <v>5 ppm:2537   0.6 ppm:7767</v>
      </c>
      <c r="J66" s="1">
        <v>13.4</v>
      </c>
      <c r="K66" s="1">
        <f>RANK(J66,J63:J68,1)</f>
        <v>3</v>
      </c>
      <c r="L66" s="71"/>
      <c r="M66" s="71"/>
      <c r="N66" s="70"/>
      <c r="O66" s="73"/>
    </row>
    <row r="67" spans="1:15" x14ac:dyDescent="0.3">
      <c r="A67" s="70"/>
      <c r="B67" s="73"/>
      <c r="C67" s="70"/>
      <c r="D67" s="1">
        <v>5</v>
      </c>
      <c r="E67" s="1">
        <v>7767</v>
      </c>
      <c r="F67" s="1">
        <v>0.8</v>
      </c>
      <c r="G67" s="1">
        <v>2537</v>
      </c>
      <c r="H67" s="1">
        <v>5</v>
      </c>
      <c r="I67" s="1" t="str">
        <f t="shared" si="12"/>
        <v>5 ppm:2537   0.8 ppm:7767</v>
      </c>
      <c r="J67" s="1">
        <v>11.4</v>
      </c>
      <c r="K67" s="1">
        <f>RANK(J67,J63:J68,1)</f>
        <v>2</v>
      </c>
      <c r="L67" s="71"/>
      <c r="M67" s="71"/>
      <c r="N67" s="70"/>
      <c r="O67" s="73"/>
    </row>
    <row r="68" spans="1:15" x14ac:dyDescent="0.3">
      <c r="A68" s="70"/>
      <c r="B68" s="74"/>
      <c r="C68" s="70"/>
      <c r="D68" s="1">
        <v>6</v>
      </c>
      <c r="E68" s="1">
        <v>7767</v>
      </c>
      <c r="F68" s="1">
        <v>1</v>
      </c>
      <c r="G68" s="1">
        <v>2537</v>
      </c>
      <c r="H68" s="1">
        <v>5</v>
      </c>
      <c r="I68" s="1" t="str">
        <f t="shared" si="12"/>
        <v>5 ppm:2537   1 ppm:7767</v>
      </c>
      <c r="J68" s="1">
        <v>10.7</v>
      </c>
      <c r="K68" s="1">
        <f>RANK(J68,J63:J68,1)</f>
        <v>1</v>
      </c>
      <c r="L68" s="71"/>
      <c r="M68" s="71"/>
      <c r="N68" s="70"/>
      <c r="O68" s="74"/>
    </row>
    <row r="69" spans="1:15" x14ac:dyDescent="0.3">
      <c r="A69" s="78">
        <v>44427</v>
      </c>
      <c r="B69" s="84"/>
      <c r="C69" s="79">
        <v>12</v>
      </c>
      <c r="D69" s="2">
        <v>1</v>
      </c>
      <c r="E69" s="2" t="s">
        <v>15</v>
      </c>
      <c r="F69" s="2">
        <v>0</v>
      </c>
      <c r="G69" s="2" t="s">
        <v>15</v>
      </c>
      <c r="H69" s="2">
        <v>0</v>
      </c>
      <c r="I69" s="2" t="str">
        <f t="shared" si="12"/>
        <v>0 ppm:blank   0 ppm:blank</v>
      </c>
      <c r="J69" s="2">
        <v>105</v>
      </c>
      <c r="K69" s="2">
        <f>RANK(J69,J69:J74,1)</f>
        <v>6</v>
      </c>
      <c r="L69" s="84">
        <f>MAX(J69:J74)</f>
        <v>105</v>
      </c>
      <c r="M69" s="84">
        <f>MIN(J69:J74)</f>
        <v>7.76</v>
      </c>
      <c r="N69" s="84">
        <f t="shared" ref="N69" si="14">+(L69-M69)</f>
        <v>97.24</v>
      </c>
      <c r="O69" s="84" t="s">
        <v>74</v>
      </c>
    </row>
    <row r="70" spans="1:15" x14ac:dyDescent="0.3">
      <c r="A70" s="79"/>
      <c r="B70" s="85"/>
      <c r="C70" s="79"/>
      <c r="D70" s="2">
        <v>2</v>
      </c>
      <c r="E70" s="2">
        <v>7767</v>
      </c>
      <c r="F70" s="2">
        <v>0.2</v>
      </c>
      <c r="G70" s="2">
        <v>2495</v>
      </c>
      <c r="H70" s="2">
        <v>5</v>
      </c>
      <c r="I70" s="2" t="str">
        <f t="shared" si="12"/>
        <v>5 ppm:2495   0.2 ppm:7767</v>
      </c>
      <c r="J70" s="2">
        <v>25</v>
      </c>
      <c r="K70" s="2">
        <f>RANK(J70,J69:J74,1)</f>
        <v>5</v>
      </c>
      <c r="L70" s="85"/>
      <c r="M70" s="85"/>
      <c r="N70" s="85"/>
      <c r="O70" s="85"/>
    </row>
    <row r="71" spans="1:15" x14ac:dyDescent="0.3">
      <c r="A71" s="79"/>
      <c r="B71" s="85"/>
      <c r="C71" s="79"/>
      <c r="D71" s="2">
        <v>3</v>
      </c>
      <c r="E71" s="2">
        <v>7767</v>
      </c>
      <c r="F71" s="2">
        <v>0.4</v>
      </c>
      <c r="G71" s="2">
        <v>2495</v>
      </c>
      <c r="H71" s="2">
        <v>5</v>
      </c>
      <c r="I71" s="2" t="str">
        <f t="shared" si="12"/>
        <v>5 ppm:2495   0.4 ppm:7767</v>
      </c>
      <c r="J71" s="2">
        <v>14.2</v>
      </c>
      <c r="K71" s="2">
        <f>RANK(J71,J69:J74,1)</f>
        <v>4</v>
      </c>
      <c r="L71" s="85"/>
      <c r="M71" s="85"/>
      <c r="N71" s="85"/>
      <c r="O71" s="85"/>
    </row>
    <row r="72" spans="1:15" x14ac:dyDescent="0.3">
      <c r="A72" s="79"/>
      <c r="B72" s="85"/>
      <c r="C72" s="79"/>
      <c r="D72" s="2">
        <v>4</v>
      </c>
      <c r="E72" s="2">
        <v>7767</v>
      </c>
      <c r="F72" s="2">
        <v>0.6</v>
      </c>
      <c r="G72" s="2">
        <v>2495</v>
      </c>
      <c r="H72" s="2">
        <v>5</v>
      </c>
      <c r="I72" s="2" t="str">
        <f t="shared" si="12"/>
        <v>5 ppm:2495   0.6 ppm:7767</v>
      </c>
      <c r="J72" s="2">
        <v>9.4600000000000009</v>
      </c>
      <c r="K72" s="2">
        <f>RANK(J72,J69:J74,1)</f>
        <v>3</v>
      </c>
      <c r="L72" s="85"/>
      <c r="M72" s="85"/>
      <c r="N72" s="85"/>
      <c r="O72" s="85"/>
    </row>
    <row r="73" spans="1:15" x14ac:dyDescent="0.3">
      <c r="A73" s="79"/>
      <c r="B73" s="85"/>
      <c r="C73" s="79"/>
      <c r="D73" s="2">
        <v>5</v>
      </c>
      <c r="E73" s="2">
        <v>7767</v>
      </c>
      <c r="F73" s="2">
        <v>0.8</v>
      </c>
      <c r="G73" s="2">
        <v>2495</v>
      </c>
      <c r="H73" s="2">
        <v>5</v>
      </c>
      <c r="I73" s="2" t="str">
        <f t="shared" si="12"/>
        <v>5 ppm:2495   0.8 ppm:7767</v>
      </c>
      <c r="J73" s="2">
        <v>7.76</v>
      </c>
      <c r="K73" s="2">
        <f>RANK(J73,J69:J74,1)</f>
        <v>1</v>
      </c>
      <c r="L73" s="85"/>
      <c r="M73" s="85"/>
      <c r="N73" s="85"/>
      <c r="O73" s="85"/>
    </row>
    <row r="74" spans="1:15" x14ac:dyDescent="0.3">
      <c r="A74" s="79"/>
      <c r="B74" s="86"/>
      <c r="C74" s="79"/>
      <c r="D74" s="2">
        <v>6</v>
      </c>
      <c r="E74" s="2">
        <v>7767</v>
      </c>
      <c r="F74" s="2">
        <v>1</v>
      </c>
      <c r="G74" s="2">
        <v>2495</v>
      </c>
      <c r="H74" s="2">
        <v>5</v>
      </c>
      <c r="I74" s="2" t="str">
        <f t="shared" si="12"/>
        <v>5 ppm:2495   1 ppm:7767</v>
      </c>
      <c r="J74" s="2">
        <v>8.6999999999999993</v>
      </c>
      <c r="K74" s="2">
        <f>RANK(J74,J69:J74,1)</f>
        <v>2</v>
      </c>
      <c r="L74" s="86"/>
      <c r="M74" s="86"/>
      <c r="N74" s="86"/>
      <c r="O74" s="86"/>
    </row>
    <row r="75" spans="1:15" x14ac:dyDescent="0.3">
      <c r="A75" s="88">
        <v>44427</v>
      </c>
      <c r="B75" s="67"/>
      <c r="C75" s="70">
        <v>13</v>
      </c>
      <c r="D75" s="1">
        <v>1</v>
      </c>
      <c r="E75" s="1" t="s">
        <v>15</v>
      </c>
      <c r="F75" s="1">
        <v>0</v>
      </c>
      <c r="G75" s="1" t="s">
        <v>15</v>
      </c>
      <c r="H75" s="1">
        <v>0</v>
      </c>
      <c r="I75" s="1" t="str">
        <f t="shared" si="12"/>
        <v>0 ppm:blank   0 ppm:blank</v>
      </c>
      <c r="J75" s="1">
        <v>161</v>
      </c>
      <c r="K75" s="1">
        <f>RANK(J75,J75:J80,1)</f>
        <v>6</v>
      </c>
      <c r="L75" s="71">
        <f>MAX(J75:J80)</f>
        <v>161</v>
      </c>
      <c r="M75" s="71">
        <f>MIN(J75:J80)</f>
        <v>23.4</v>
      </c>
      <c r="N75" s="70">
        <f t="shared" ref="N75" si="15">+(L75-M75)</f>
        <v>137.6</v>
      </c>
      <c r="O75" s="72" t="s">
        <v>75</v>
      </c>
    </row>
    <row r="76" spans="1:15" x14ac:dyDescent="0.3">
      <c r="A76" s="88"/>
      <c r="B76" s="68"/>
      <c r="C76" s="70"/>
      <c r="D76" s="1">
        <v>2</v>
      </c>
      <c r="E76" s="1">
        <v>7767</v>
      </c>
      <c r="F76" s="1">
        <v>0.2</v>
      </c>
      <c r="G76" s="1">
        <v>17650</v>
      </c>
      <c r="H76" s="1">
        <v>10</v>
      </c>
      <c r="I76" s="1" t="str">
        <f t="shared" si="12"/>
        <v>10 ppm:17650   0.2 ppm:7767</v>
      </c>
      <c r="J76" s="1">
        <v>48.9</v>
      </c>
      <c r="K76" s="1">
        <f>RANK(J76,J75:J80,1)</f>
        <v>5</v>
      </c>
      <c r="L76" s="71"/>
      <c r="M76" s="71"/>
      <c r="N76" s="70"/>
      <c r="O76" s="73"/>
    </row>
    <row r="77" spans="1:15" x14ac:dyDescent="0.3">
      <c r="A77" s="88"/>
      <c r="B77" s="68"/>
      <c r="C77" s="70"/>
      <c r="D77" s="1">
        <v>3</v>
      </c>
      <c r="E77" s="1">
        <v>7767</v>
      </c>
      <c r="F77" s="1">
        <v>0.4</v>
      </c>
      <c r="G77" s="1">
        <v>17650</v>
      </c>
      <c r="H77" s="1">
        <v>10</v>
      </c>
      <c r="I77" s="1" t="str">
        <f t="shared" si="12"/>
        <v>10 ppm:17650   0.4 ppm:7767</v>
      </c>
      <c r="J77" s="1">
        <v>32.5</v>
      </c>
      <c r="K77" s="1">
        <f>RANK(J77,J75:J80,1)</f>
        <v>4</v>
      </c>
      <c r="L77" s="71"/>
      <c r="M77" s="71"/>
      <c r="N77" s="70"/>
      <c r="O77" s="73"/>
    </row>
    <row r="78" spans="1:15" x14ac:dyDescent="0.3">
      <c r="A78" s="88"/>
      <c r="B78" s="68"/>
      <c r="C78" s="70"/>
      <c r="D78" s="1">
        <v>4</v>
      </c>
      <c r="E78" s="1">
        <v>7767</v>
      </c>
      <c r="F78" s="1">
        <v>0.6</v>
      </c>
      <c r="G78" s="1">
        <v>17650</v>
      </c>
      <c r="H78" s="1">
        <v>10</v>
      </c>
      <c r="I78" s="1" t="str">
        <f t="shared" si="12"/>
        <v>10 ppm:17650   0.6 ppm:7767</v>
      </c>
      <c r="J78" s="1">
        <v>26.4</v>
      </c>
      <c r="K78" s="1">
        <f>RANK(J78,J75:J80,1)</f>
        <v>3</v>
      </c>
      <c r="L78" s="71"/>
      <c r="M78" s="71"/>
      <c r="N78" s="70"/>
      <c r="O78" s="73"/>
    </row>
    <row r="79" spans="1:15" x14ac:dyDescent="0.3">
      <c r="A79" s="88"/>
      <c r="B79" s="68"/>
      <c r="C79" s="70"/>
      <c r="D79" s="1">
        <v>5</v>
      </c>
      <c r="E79" s="1">
        <v>7767</v>
      </c>
      <c r="F79" s="1">
        <v>0.8</v>
      </c>
      <c r="G79" s="1">
        <v>17650</v>
      </c>
      <c r="H79" s="1">
        <v>10</v>
      </c>
      <c r="I79" s="1" t="str">
        <f t="shared" si="12"/>
        <v>10 ppm:17650   0.8 ppm:7767</v>
      </c>
      <c r="J79" s="1">
        <v>25.1</v>
      </c>
      <c r="K79" s="1">
        <f>RANK(J79,J75:J80,1)</f>
        <v>2</v>
      </c>
      <c r="L79" s="71"/>
      <c r="M79" s="71"/>
      <c r="N79" s="70"/>
      <c r="O79" s="73"/>
    </row>
    <row r="80" spans="1:15" x14ac:dyDescent="0.3">
      <c r="A80" s="88"/>
      <c r="B80" s="69"/>
      <c r="C80" s="70"/>
      <c r="D80" s="1">
        <v>6</v>
      </c>
      <c r="E80" s="1">
        <v>7767</v>
      </c>
      <c r="F80" s="1">
        <v>1</v>
      </c>
      <c r="G80" s="1">
        <v>17650</v>
      </c>
      <c r="H80" s="1">
        <v>10</v>
      </c>
      <c r="I80" s="1" t="str">
        <f t="shared" si="12"/>
        <v>10 ppm:17650   1 ppm:7767</v>
      </c>
      <c r="J80" s="1">
        <v>23.4</v>
      </c>
      <c r="K80" s="1">
        <f>RANK(J80,J75:J80,1)</f>
        <v>1</v>
      </c>
      <c r="L80" s="71"/>
      <c r="M80" s="71"/>
      <c r="N80" s="70"/>
      <c r="O80" s="74"/>
    </row>
    <row r="81" spans="1:15" x14ac:dyDescent="0.3">
      <c r="A81" s="78">
        <v>44427</v>
      </c>
      <c r="B81" s="84"/>
      <c r="C81" s="79">
        <v>14</v>
      </c>
      <c r="D81" s="2">
        <v>1</v>
      </c>
      <c r="E81" s="2">
        <v>8181</v>
      </c>
      <c r="F81" s="2">
        <v>0.3</v>
      </c>
      <c r="G81" s="2">
        <v>17650</v>
      </c>
      <c r="H81" s="2">
        <v>10</v>
      </c>
      <c r="I81" s="2" t="str">
        <f t="shared" si="12"/>
        <v>10 ppm:17650   0.3 ppm:8181</v>
      </c>
      <c r="J81" s="2">
        <v>58.6</v>
      </c>
      <c r="K81" s="2">
        <f>RANK(J81,J81:J86,1)</f>
        <v>6</v>
      </c>
      <c r="L81" s="84">
        <f>MAX(J81:J86)</f>
        <v>58.6</v>
      </c>
      <c r="M81" s="84">
        <f>MIN(J81:J86)</f>
        <v>8.27</v>
      </c>
      <c r="N81" s="84">
        <f t="shared" ref="N81" si="16">+(L81-M81)</f>
        <v>50.33</v>
      </c>
      <c r="O81" s="84" t="s">
        <v>76</v>
      </c>
    </row>
    <row r="82" spans="1:15" x14ac:dyDescent="0.3">
      <c r="A82" s="79"/>
      <c r="B82" s="85"/>
      <c r="C82" s="79"/>
      <c r="D82" s="2">
        <v>2</v>
      </c>
      <c r="E82" s="2">
        <v>8181</v>
      </c>
      <c r="F82" s="2">
        <v>0.6</v>
      </c>
      <c r="G82" s="2">
        <v>17650</v>
      </c>
      <c r="H82" s="2">
        <v>10</v>
      </c>
      <c r="I82" s="2" t="str">
        <f t="shared" si="12"/>
        <v>10 ppm:17650   0.6 ppm:8181</v>
      </c>
      <c r="J82" s="2">
        <v>22</v>
      </c>
      <c r="K82" s="2">
        <f>RANK(J82,J81:J86,1)</f>
        <v>4</v>
      </c>
      <c r="L82" s="85"/>
      <c r="M82" s="85"/>
      <c r="N82" s="85"/>
      <c r="O82" s="85"/>
    </row>
    <row r="83" spans="1:15" x14ac:dyDescent="0.3">
      <c r="A83" s="79"/>
      <c r="B83" s="85"/>
      <c r="C83" s="79"/>
      <c r="D83" s="2">
        <v>3</v>
      </c>
      <c r="E83" s="2">
        <v>8181</v>
      </c>
      <c r="F83" s="2">
        <v>0.3</v>
      </c>
      <c r="G83" s="2">
        <v>2495</v>
      </c>
      <c r="H83" s="2">
        <v>5</v>
      </c>
      <c r="I83" s="2" t="str">
        <f t="shared" si="12"/>
        <v>5 ppm:2495   0.3 ppm:8181</v>
      </c>
      <c r="J83" s="2">
        <v>17.2</v>
      </c>
      <c r="K83" s="2">
        <f>RANK(J83,J81:J86,1)</f>
        <v>3</v>
      </c>
      <c r="L83" s="85"/>
      <c r="M83" s="85"/>
      <c r="N83" s="85"/>
      <c r="O83" s="85"/>
    </row>
    <row r="84" spans="1:15" x14ac:dyDescent="0.3">
      <c r="A84" s="79"/>
      <c r="B84" s="85"/>
      <c r="C84" s="79"/>
      <c r="D84" s="2">
        <v>4</v>
      </c>
      <c r="E84" s="2">
        <v>8181</v>
      </c>
      <c r="F84" s="2">
        <v>0.6</v>
      </c>
      <c r="G84" s="2">
        <v>2495</v>
      </c>
      <c r="H84" s="2">
        <v>5</v>
      </c>
      <c r="I84" s="2" t="str">
        <f t="shared" si="12"/>
        <v>5 ppm:2495   0.6 ppm:8181</v>
      </c>
      <c r="J84" s="2">
        <v>8.27</v>
      </c>
      <c r="K84" s="2">
        <f>RANK(J84,J81:J86,1)</f>
        <v>1</v>
      </c>
      <c r="L84" s="85"/>
      <c r="M84" s="85"/>
      <c r="N84" s="85"/>
      <c r="O84" s="85"/>
    </row>
    <row r="85" spans="1:15" x14ac:dyDescent="0.3">
      <c r="A85" s="79"/>
      <c r="B85" s="85"/>
      <c r="C85" s="79"/>
      <c r="D85" s="2">
        <v>5</v>
      </c>
      <c r="E85" s="2">
        <v>8181</v>
      </c>
      <c r="F85" s="2">
        <v>0.3</v>
      </c>
      <c r="G85" s="2">
        <v>2537</v>
      </c>
      <c r="H85" s="2">
        <v>5</v>
      </c>
      <c r="I85" s="2" t="str">
        <f t="shared" si="12"/>
        <v>5 ppm:2537   0.3 ppm:8181</v>
      </c>
      <c r="J85" s="2">
        <v>34.799999999999997</v>
      </c>
      <c r="K85" s="2">
        <f>RANK(J85,J81:J86,1)</f>
        <v>5</v>
      </c>
      <c r="L85" s="85"/>
      <c r="M85" s="85"/>
      <c r="N85" s="85"/>
      <c r="O85" s="85"/>
    </row>
    <row r="86" spans="1:15" x14ac:dyDescent="0.3">
      <c r="A86" s="79"/>
      <c r="B86" s="86"/>
      <c r="C86" s="79"/>
      <c r="D86" s="2">
        <v>6</v>
      </c>
      <c r="E86" s="2">
        <v>8181</v>
      </c>
      <c r="F86" s="2">
        <v>0.6</v>
      </c>
      <c r="G86" s="2">
        <v>2537</v>
      </c>
      <c r="H86" s="2">
        <v>5</v>
      </c>
      <c r="I86" s="2" t="str">
        <f t="shared" si="12"/>
        <v>5 ppm:2537   0.6 ppm:8181</v>
      </c>
      <c r="J86" s="2">
        <v>9.0299999999999994</v>
      </c>
      <c r="K86" s="2">
        <f>RANK(J86,J81:J86,1)</f>
        <v>2</v>
      </c>
      <c r="L86" s="86"/>
      <c r="M86" s="86"/>
      <c r="N86" s="86"/>
      <c r="O86" s="86"/>
    </row>
    <row r="87" spans="1:15" ht="15" customHeight="1" x14ac:dyDescent="0.3">
      <c r="A87" s="88">
        <v>44427</v>
      </c>
      <c r="B87" s="67"/>
      <c r="C87" s="70">
        <v>15</v>
      </c>
      <c r="D87" s="1">
        <v>1</v>
      </c>
      <c r="E87" s="1" t="s">
        <v>15</v>
      </c>
      <c r="F87" s="1">
        <v>0</v>
      </c>
      <c r="G87" s="1" t="s">
        <v>15</v>
      </c>
      <c r="H87" s="1">
        <v>0</v>
      </c>
      <c r="I87" s="1" t="str">
        <f t="shared" ref="I87:I92" si="17">H87&amp;" ppm:"&amp;G87&amp;"   "&amp;F87&amp;" ppm:"&amp;E87</f>
        <v>0 ppm:blank   0 ppm:blank</v>
      </c>
      <c r="J87" s="1">
        <v>218</v>
      </c>
      <c r="K87" s="1">
        <f>RANK(J87,J87:J92,1)</f>
        <v>6</v>
      </c>
      <c r="L87" s="72">
        <f>MAX(J87:J92)</f>
        <v>218</v>
      </c>
      <c r="M87" s="72">
        <f>MIN(J87:J92)</f>
        <v>10.8</v>
      </c>
      <c r="N87" s="89">
        <f t="shared" ref="N87" si="18">+(L87-M87)</f>
        <v>207.2</v>
      </c>
      <c r="O87" s="72" t="s">
        <v>73</v>
      </c>
    </row>
    <row r="88" spans="1:15" x14ac:dyDescent="0.3">
      <c r="A88" s="88"/>
      <c r="B88" s="68"/>
      <c r="C88" s="70"/>
      <c r="D88" s="1">
        <v>2</v>
      </c>
      <c r="E88" s="1" t="s">
        <v>15</v>
      </c>
      <c r="F88" s="1">
        <v>0</v>
      </c>
      <c r="G88" s="1">
        <v>2495</v>
      </c>
      <c r="H88" s="1">
        <v>2</v>
      </c>
      <c r="I88" s="1" t="str">
        <f t="shared" si="17"/>
        <v>2 ppm:2495   0 ppm:blank</v>
      </c>
      <c r="J88" s="1">
        <v>70.2</v>
      </c>
      <c r="K88" s="1">
        <f>RANK(J88,J87:J92,1)</f>
        <v>5</v>
      </c>
      <c r="L88" s="73"/>
      <c r="M88" s="73"/>
      <c r="N88" s="90"/>
      <c r="O88" s="73"/>
    </row>
    <row r="89" spans="1:15" x14ac:dyDescent="0.3">
      <c r="A89" s="88"/>
      <c r="B89" s="68"/>
      <c r="C89" s="70"/>
      <c r="D89" s="1">
        <v>3</v>
      </c>
      <c r="E89" s="1" t="s">
        <v>15</v>
      </c>
      <c r="F89" s="1">
        <v>0</v>
      </c>
      <c r="G89" s="1">
        <v>2495</v>
      </c>
      <c r="H89" s="1">
        <v>4</v>
      </c>
      <c r="I89" s="1" t="str">
        <f t="shared" si="17"/>
        <v>4 ppm:2495   0 ppm:blank</v>
      </c>
      <c r="J89" s="1">
        <v>43.9</v>
      </c>
      <c r="K89" s="1">
        <f>RANK(J89,J87:J92,1)</f>
        <v>4</v>
      </c>
      <c r="L89" s="73"/>
      <c r="M89" s="73"/>
      <c r="N89" s="90"/>
      <c r="O89" s="73"/>
    </row>
    <row r="90" spans="1:15" x14ac:dyDescent="0.3">
      <c r="A90" s="88"/>
      <c r="B90" s="68"/>
      <c r="C90" s="70"/>
      <c r="D90" s="1">
        <v>4</v>
      </c>
      <c r="E90" s="1" t="s">
        <v>15</v>
      </c>
      <c r="F90" s="1">
        <v>0</v>
      </c>
      <c r="G90" s="1">
        <v>2495</v>
      </c>
      <c r="H90" s="1">
        <v>6</v>
      </c>
      <c r="I90" s="1" t="str">
        <f t="shared" si="17"/>
        <v>6 ppm:2495   0 ppm:blank</v>
      </c>
      <c r="J90" s="1">
        <v>28.4</v>
      </c>
      <c r="K90" s="1">
        <f>RANK(J90,J87:J92,1)</f>
        <v>3</v>
      </c>
      <c r="L90" s="73"/>
      <c r="M90" s="73"/>
      <c r="N90" s="90"/>
      <c r="O90" s="73"/>
    </row>
    <row r="91" spans="1:15" x14ac:dyDescent="0.3">
      <c r="A91" s="88"/>
      <c r="B91" s="68"/>
      <c r="C91" s="70"/>
      <c r="D91" s="1">
        <v>5</v>
      </c>
      <c r="E91" s="1" t="s">
        <v>15</v>
      </c>
      <c r="F91" s="1">
        <v>0</v>
      </c>
      <c r="G91" s="1">
        <v>2495</v>
      </c>
      <c r="H91" s="1">
        <v>8</v>
      </c>
      <c r="I91" s="1" t="str">
        <f t="shared" si="17"/>
        <v>8 ppm:2495   0 ppm:blank</v>
      </c>
      <c r="J91" s="1">
        <v>14.9</v>
      </c>
      <c r="K91" s="1">
        <f>RANK(J91,J87:J92,1)</f>
        <v>2</v>
      </c>
      <c r="L91" s="73"/>
      <c r="M91" s="73"/>
      <c r="N91" s="90"/>
      <c r="O91" s="73"/>
    </row>
    <row r="92" spans="1:15" x14ac:dyDescent="0.3">
      <c r="A92" s="88"/>
      <c r="B92" s="69"/>
      <c r="C92" s="70"/>
      <c r="D92" s="1">
        <v>6</v>
      </c>
      <c r="E92" s="1" t="s">
        <v>15</v>
      </c>
      <c r="F92" s="1">
        <v>0</v>
      </c>
      <c r="G92" s="1">
        <v>2495</v>
      </c>
      <c r="H92" s="1">
        <v>10</v>
      </c>
      <c r="I92" s="1" t="str">
        <f t="shared" si="17"/>
        <v>10 ppm:2495   0 ppm:blank</v>
      </c>
      <c r="J92" s="1">
        <v>10.8</v>
      </c>
      <c r="K92" s="1">
        <f>RANK(J92,J87:J92,1)</f>
        <v>1</v>
      </c>
      <c r="L92" s="74"/>
      <c r="M92" s="74"/>
      <c r="N92" s="91"/>
      <c r="O92" s="74"/>
    </row>
  </sheetData>
  <mergeCells count="120">
    <mergeCell ref="A51:A56"/>
    <mergeCell ref="A39:A44"/>
    <mergeCell ref="A45:A50"/>
    <mergeCell ref="L21:L26"/>
    <mergeCell ref="M21:M26"/>
    <mergeCell ref="N21:N26"/>
    <mergeCell ref="O21:O26"/>
    <mergeCell ref="B39:B44"/>
    <mergeCell ref="C39:C44"/>
    <mergeCell ref="L39:L44"/>
    <mergeCell ref="M39:M44"/>
    <mergeCell ref="N39:N44"/>
    <mergeCell ref="O39:O44"/>
    <mergeCell ref="O33:O38"/>
    <mergeCell ref="B51:B56"/>
    <mergeCell ref="C51:C56"/>
    <mergeCell ref="L51:L56"/>
    <mergeCell ref="M51:M56"/>
    <mergeCell ref="N51:N56"/>
    <mergeCell ref="O51:O56"/>
    <mergeCell ref="A33:A38"/>
    <mergeCell ref="B33:B38"/>
    <mergeCell ref="C33:C38"/>
    <mergeCell ref="L33:L38"/>
    <mergeCell ref="A87:A92"/>
    <mergeCell ref="B87:B92"/>
    <mergeCell ref="C87:C92"/>
    <mergeCell ref="L87:L92"/>
    <mergeCell ref="M87:M92"/>
    <mergeCell ref="N87:N92"/>
    <mergeCell ref="O87:O92"/>
    <mergeCell ref="N81:N86"/>
    <mergeCell ref="O81:O86"/>
    <mergeCell ref="A81:A86"/>
    <mergeCell ref="B81:B86"/>
    <mergeCell ref="C81:C86"/>
    <mergeCell ref="L81:L86"/>
    <mergeCell ref="M81:M86"/>
    <mergeCell ref="O69:O74"/>
    <mergeCell ref="A75:A80"/>
    <mergeCell ref="B75:B80"/>
    <mergeCell ref="C75:C80"/>
    <mergeCell ref="L75:L80"/>
    <mergeCell ref="M75:M80"/>
    <mergeCell ref="N75:N80"/>
    <mergeCell ref="O75:O80"/>
    <mergeCell ref="A69:A74"/>
    <mergeCell ref="B69:B74"/>
    <mergeCell ref="C69:C74"/>
    <mergeCell ref="L69:L74"/>
    <mergeCell ref="M69:M74"/>
    <mergeCell ref="N69:N74"/>
    <mergeCell ref="O57:O62"/>
    <mergeCell ref="A63:A68"/>
    <mergeCell ref="B63:B68"/>
    <mergeCell ref="C63:C68"/>
    <mergeCell ref="L63:L68"/>
    <mergeCell ref="M63:M68"/>
    <mergeCell ref="N63:N68"/>
    <mergeCell ref="O63:O68"/>
    <mergeCell ref="A57:A62"/>
    <mergeCell ref="B57:B62"/>
    <mergeCell ref="C57:C62"/>
    <mergeCell ref="L57:L62"/>
    <mergeCell ref="M57:M62"/>
    <mergeCell ref="N57:N62"/>
    <mergeCell ref="M33:M38"/>
    <mergeCell ref="N33:N38"/>
    <mergeCell ref="B45:B50"/>
    <mergeCell ref="C45:C50"/>
    <mergeCell ref="L45:L50"/>
    <mergeCell ref="M45:M50"/>
    <mergeCell ref="N45:N50"/>
    <mergeCell ref="O45:O50"/>
    <mergeCell ref="O9:O14"/>
    <mergeCell ref="A27:A32"/>
    <mergeCell ref="B27:B32"/>
    <mergeCell ref="C27:C32"/>
    <mergeCell ref="L27:L32"/>
    <mergeCell ref="M27:M32"/>
    <mergeCell ref="N27:N32"/>
    <mergeCell ref="O27:O32"/>
    <mergeCell ref="A9:A14"/>
    <mergeCell ref="B9:B14"/>
    <mergeCell ref="C9:C14"/>
    <mergeCell ref="L9:L14"/>
    <mergeCell ref="M9:M14"/>
    <mergeCell ref="N9:N14"/>
    <mergeCell ref="A15:A20"/>
    <mergeCell ref="B15:B20"/>
    <mergeCell ref="C15:C20"/>
    <mergeCell ref="L15:L20"/>
    <mergeCell ref="M15:M20"/>
    <mergeCell ref="N15:N20"/>
    <mergeCell ref="O15:O20"/>
    <mergeCell ref="A21:A26"/>
    <mergeCell ref="B21:B26"/>
    <mergeCell ref="C21:C26"/>
    <mergeCell ref="M1:M2"/>
    <mergeCell ref="N1:N2"/>
    <mergeCell ref="O1:O2"/>
    <mergeCell ref="A3:A8"/>
    <mergeCell ref="B3:B8"/>
    <mergeCell ref="C3:C8"/>
    <mergeCell ref="L3:L8"/>
    <mergeCell ref="M3:M8"/>
    <mergeCell ref="N3:N8"/>
    <mergeCell ref="O3:O8"/>
    <mergeCell ref="G1:G2"/>
    <mergeCell ref="H1:H2"/>
    <mergeCell ref="I1:I2"/>
    <mergeCell ref="J1:J2"/>
    <mergeCell ref="K1:K2"/>
    <mergeCell ref="L1:L2"/>
    <mergeCell ref="A1:A2"/>
    <mergeCell ref="B1:B2"/>
    <mergeCell ref="C1:C2"/>
    <mergeCell ref="D1:D2"/>
    <mergeCell ref="E1:E2"/>
    <mergeCell ref="F1:F2"/>
  </mergeCells>
  <conditionalFormatting sqref="D1:H1 J1:O1">
    <cfRule type="colorScale" priority="1">
      <colorScale>
        <cfvo type="min"/>
        <cfvo type="percentile" val="50"/>
        <cfvo type="max"/>
        <color rgb="FF5A8AC6"/>
        <color rgb="FFFCFCFF"/>
        <color rgb="FFF8696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E7377-C5C2-4834-BF81-AB5A5A94CB5C}">
  <dimension ref="A1:O128"/>
  <sheetViews>
    <sheetView zoomScaleNormal="100" workbookViewId="0">
      <pane ySplit="2" topLeftCell="A3" activePane="bottomLeft" state="frozen"/>
      <selection pane="bottomLeft" activeCell="J44" sqref="J44"/>
    </sheetView>
  </sheetViews>
  <sheetFormatPr defaultRowHeight="14.4" x14ac:dyDescent="0.3"/>
  <cols>
    <col min="2" max="2" width="11.44140625" customWidth="1"/>
    <col min="9" max="9" width="21.109375" bestFit="1" customWidth="1"/>
    <col min="15" max="15" width="27.6640625" customWidth="1"/>
  </cols>
  <sheetData>
    <row r="1" spans="1:15" x14ac:dyDescent="0.3">
      <c r="A1" s="75" t="s">
        <v>0</v>
      </c>
      <c r="B1" s="76" t="s">
        <v>1</v>
      </c>
      <c r="C1" s="75" t="s">
        <v>2</v>
      </c>
      <c r="D1" s="75" t="s">
        <v>3</v>
      </c>
      <c r="E1" s="75" t="s">
        <v>4</v>
      </c>
      <c r="F1" s="66" t="s">
        <v>5</v>
      </c>
      <c r="G1" s="66" t="s">
        <v>6</v>
      </c>
      <c r="H1" s="66" t="s">
        <v>5</v>
      </c>
      <c r="I1" s="75" t="s">
        <v>7</v>
      </c>
      <c r="J1" s="66" t="s">
        <v>8</v>
      </c>
      <c r="K1" s="66" t="s">
        <v>9</v>
      </c>
      <c r="L1" s="66" t="s">
        <v>10</v>
      </c>
      <c r="M1" s="66" t="s">
        <v>11</v>
      </c>
      <c r="N1" s="66" t="s">
        <v>12</v>
      </c>
      <c r="O1" s="66" t="s">
        <v>13</v>
      </c>
    </row>
    <row r="2" spans="1:15" x14ac:dyDescent="0.3">
      <c r="A2" s="75"/>
      <c r="B2" s="77"/>
      <c r="C2" s="75"/>
      <c r="D2" s="75"/>
      <c r="E2" s="75"/>
      <c r="F2" s="66"/>
      <c r="G2" s="66"/>
      <c r="H2" s="66"/>
      <c r="I2" s="75"/>
      <c r="J2" s="66"/>
      <c r="K2" s="66"/>
      <c r="L2" s="66"/>
      <c r="M2" s="66"/>
      <c r="N2" s="66"/>
      <c r="O2" s="66"/>
    </row>
    <row r="3" spans="1:15" x14ac:dyDescent="0.3">
      <c r="A3" s="67">
        <v>44462</v>
      </c>
      <c r="B3" s="72" t="s">
        <v>162</v>
      </c>
      <c r="C3" s="70">
        <v>1</v>
      </c>
      <c r="D3" s="1">
        <v>1</v>
      </c>
      <c r="E3" s="1" t="s">
        <v>15</v>
      </c>
      <c r="F3" s="1">
        <v>0</v>
      </c>
      <c r="G3" s="1" t="s">
        <v>15</v>
      </c>
      <c r="H3" s="1">
        <v>0</v>
      </c>
      <c r="I3" s="1" t="str">
        <f t="shared" ref="I3:I44" si="0">H3&amp;" ppm:"&amp;G3&amp;"   "&amp;F3&amp;" ppm:"&amp;E3</f>
        <v>0 ppm:blank   0 ppm:blank</v>
      </c>
      <c r="J3" s="1">
        <v>262</v>
      </c>
      <c r="K3" s="1">
        <f>RANK(J3,J3:J8,1)</f>
        <v>6</v>
      </c>
      <c r="L3" s="71">
        <f>MAX(J3:J8)</f>
        <v>262</v>
      </c>
      <c r="M3" s="71">
        <f>MIN(J3:J8)</f>
        <v>85.3</v>
      </c>
      <c r="N3" s="70">
        <f t="shared" ref="N3" si="1">+(L3-M3)</f>
        <v>176.7</v>
      </c>
      <c r="O3" s="72" t="s">
        <v>163</v>
      </c>
    </row>
    <row r="4" spans="1:15" x14ac:dyDescent="0.3">
      <c r="A4" s="68"/>
      <c r="B4" s="73"/>
      <c r="C4" s="70"/>
      <c r="D4" s="1">
        <v>2</v>
      </c>
      <c r="E4" s="1">
        <v>7767</v>
      </c>
      <c r="F4" s="1">
        <v>0.5</v>
      </c>
      <c r="G4" s="1">
        <v>2490</v>
      </c>
      <c r="H4" s="1">
        <v>5</v>
      </c>
      <c r="I4" s="1" t="str">
        <f t="shared" si="0"/>
        <v>5 ppm:2490   0.5 ppm:7767</v>
      </c>
      <c r="J4" s="1">
        <v>142</v>
      </c>
      <c r="K4" s="1">
        <f>RANK(J4,J3:J8,1)</f>
        <v>5</v>
      </c>
      <c r="L4" s="71"/>
      <c r="M4" s="71"/>
      <c r="N4" s="70"/>
      <c r="O4" s="73"/>
    </row>
    <row r="5" spans="1:15" x14ac:dyDescent="0.3">
      <c r="A5" s="68"/>
      <c r="B5" s="73"/>
      <c r="C5" s="70"/>
      <c r="D5" s="1">
        <v>3</v>
      </c>
      <c r="E5" s="1">
        <v>7767</v>
      </c>
      <c r="F5" s="1">
        <v>0.5</v>
      </c>
      <c r="G5" s="1">
        <v>2490</v>
      </c>
      <c r="H5" s="1">
        <v>10</v>
      </c>
      <c r="I5" s="1" t="str">
        <f t="shared" si="0"/>
        <v>10 ppm:2490   0.5 ppm:7767</v>
      </c>
      <c r="J5" s="1">
        <v>85.3</v>
      </c>
      <c r="K5" s="1">
        <f>RANK(J5,J3:J8,1)</f>
        <v>1</v>
      </c>
      <c r="L5" s="71"/>
      <c r="M5" s="71"/>
      <c r="N5" s="70"/>
      <c r="O5" s="73"/>
    </row>
    <row r="6" spans="1:15" x14ac:dyDescent="0.3">
      <c r="A6" s="68"/>
      <c r="B6" s="73"/>
      <c r="C6" s="70"/>
      <c r="D6" s="1">
        <v>4</v>
      </c>
      <c r="E6" s="1">
        <v>7767</v>
      </c>
      <c r="F6" s="1">
        <v>0.5</v>
      </c>
      <c r="G6" s="1">
        <v>2490</v>
      </c>
      <c r="H6" s="1">
        <v>15</v>
      </c>
      <c r="I6" s="1" t="str">
        <f t="shared" si="0"/>
        <v>15 ppm:2490   0.5 ppm:7767</v>
      </c>
      <c r="J6" s="1">
        <v>119</v>
      </c>
      <c r="K6" s="1">
        <f>RANK(J6,J3:J8,1)</f>
        <v>4</v>
      </c>
      <c r="L6" s="71"/>
      <c r="M6" s="71"/>
      <c r="N6" s="70"/>
      <c r="O6" s="73"/>
    </row>
    <row r="7" spans="1:15" x14ac:dyDescent="0.3">
      <c r="A7" s="68"/>
      <c r="B7" s="73"/>
      <c r="C7" s="70"/>
      <c r="D7" s="1">
        <v>5</v>
      </c>
      <c r="E7" s="1">
        <v>7767</v>
      </c>
      <c r="F7" s="1">
        <v>0.5</v>
      </c>
      <c r="G7" s="1">
        <v>2490</v>
      </c>
      <c r="H7" s="1">
        <v>20</v>
      </c>
      <c r="I7" s="1" t="str">
        <f t="shared" si="0"/>
        <v>20 ppm:2490   0.5 ppm:7767</v>
      </c>
      <c r="J7" s="1">
        <v>94.8</v>
      </c>
      <c r="K7" s="1">
        <f>RANK(J7,J3:J8,1)</f>
        <v>2</v>
      </c>
      <c r="L7" s="71"/>
      <c r="M7" s="71"/>
      <c r="N7" s="70"/>
      <c r="O7" s="73"/>
    </row>
    <row r="8" spans="1:15" x14ac:dyDescent="0.3">
      <c r="A8" s="69"/>
      <c r="B8" s="74"/>
      <c r="C8" s="70"/>
      <c r="D8" s="1">
        <v>6</v>
      </c>
      <c r="E8" s="1">
        <v>7767</v>
      </c>
      <c r="F8" s="1">
        <v>0.5</v>
      </c>
      <c r="G8" s="1">
        <v>2490</v>
      </c>
      <c r="H8" s="1">
        <v>25</v>
      </c>
      <c r="I8" s="1" t="str">
        <f t="shared" si="0"/>
        <v>25 ppm:2490   0.5 ppm:7767</v>
      </c>
      <c r="J8" s="1">
        <v>102</v>
      </c>
      <c r="K8" s="1">
        <f>RANK(J8,J3:J8,1)</f>
        <v>3</v>
      </c>
      <c r="L8" s="71"/>
      <c r="M8" s="71"/>
      <c r="N8" s="70"/>
      <c r="O8" s="74"/>
    </row>
    <row r="9" spans="1:15" x14ac:dyDescent="0.3">
      <c r="A9" s="78">
        <v>44462</v>
      </c>
      <c r="B9" s="84" t="s">
        <v>169</v>
      </c>
      <c r="C9" s="79">
        <v>2</v>
      </c>
      <c r="D9" s="2">
        <v>1</v>
      </c>
      <c r="E9" s="2" t="s">
        <v>15</v>
      </c>
      <c r="F9" s="2">
        <v>0</v>
      </c>
      <c r="G9" s="2" t="s">
        <v>15</v>
      </c>
      <c r="H9" s="2">
        <v>0</v>
      </c>
      <c r="I9" s="2" t="str">
        <f t="shared" si="0"/>
        <v>0 ppm:blank   0 ppm:blank</v>
      </c>
      <c r="J9" s="2">
        <v>354</v>
      </c>
      <c r="K9" s="2">
        <f>RANK(J9,J9:J14,1)</f>
        <v>6</v>
      </c>
      <c r="L9" s="83">
        <f>MAX(J9:J14)</f>
        <v>354</v>
      </c>
      <c r="M9" s="83">
        <f>MIN(J9:J14)</f>
        <v>15.2</v>
      </c>
      <c r="N9" s="79">
        <f t="shared" ref="N9" si="2">+(L9-M9)</f>
        <v>338.8</v>
      </c>
      <c r="O9" s="84" t="s">
        <v>165</v>
      </c>
    </row>
    <row r="10" spans="1:15" x14ac:dyDescent="0.3">
      <c r="A10" s="79"/>
      <c r="B10" s="85"/>
      <c r="C10" s="79"/>
      <c r="D10" s="2">
        <v>2</v>
      </c>
      <c r="E10" s="2">
        <v>7767</v>
      </c>
      <c r="F10" s="2">
        <v>0.5</v>
      </c>
      <c r="G10" s="2">
        <v>2490</v>
      </c>
      <c r="H10" s="2">
        <v>10</v>
      </c>
      <c r="I10" s="2" t="str">
        <f t="shared" si="0"/>
        <v>10 ppm:2490   0.5 ppm:7767</v>
      </c>
      <c r="J10" s="2">
        <v>84.7</v>
      </c>
      <c r="K10" s="2">
        <f>RANK(J10,J9:J14,1)</f>
        <v>5</v>
      </c>
      <c r="L10" s="83"/>
      <c r="M10" s="83"/>
      <c r="N10" s="79"/>
      <c r="O10" s="85"/>
    </row>
    <row r="11" spans="1:15" x14ac:dyDescent="0.3">
      <c r="A11" s="79"/>
      <c r="B11" s="85"/>
      <c r="C11" s="79"/>
      <c r="D11" s="2">
        <v>3</v>
      </c>
      <c r="E11" s="2">
        <v>7767</v>
      </c>
      <c r="F11" s="2">
        <v>1</v>
      </c>
      <c r="G11" s="2">
        <v>2490</v>
      </c>
      <c r="H11" s="2">
        <v>10</v>
      </c>
      <c r="I11" s="2" t="str">
        <f t="shared" si="0"/>
        <v>10 ppm:2490   1 ppm:7767</v>
      </c>
      <c r="J11" s="2">
        <v>52.1</v>
      </c>
      <c r="K11" s="2">
        <f>RANK(J11,J9:J14,1)</f>
        <v>4</v>
      </c>
      <c r="L11" s="83"/>
      <c r="M11" s="83"/>
      <c r="N11" s="79"/>
      <c r="O11" s="85"/>
    </row>
    <row r="12" spans="1:15" x14ac:dyDescent="0.3">
      <c r="A12" s="79"/>
      <c r="B12" s="85"/>
      <c r="C12" s="79"/>
      <c r="D12" s="2">
        <v>4</v>
      </c>
      <c r="E12" s="2">
        <v>7767</v>
      </c>
      <c r="F12" s="2">
        <v>1.5</v>
      </c>
      <c r="G12" s="2">
        <v>2490</v>
      </c>
      <c r="H12" s="2">
        <v>10</v>
      </c>
      <c r="I12" s="2" t="str">
        <f t="shared" si="0"/>
        <v>10 ppm:2490   1.5 ppm:7767</v>
      </c>
      <c r="J12" s="2">
        <v>33.700000000000003</v>
      </c>
      <c r="K12" s="2">
        <f>RANK(J12,J9:J14,1)</f>
        <v>3</v>
      </c>
      <c r="L12" s="83"/>
      <c r="M12" s="83"/>
      <c r="N12" s="79"/>
      <c r="O12" s="85"/>
    </row>
    <row r="13" spans="1:15" x14ac:dyDescent="0.3">
      <c r="A13" s="79"/>
      <c r="B13" s="85"/>
      <c r="C13" s="79"/>
      <c r="D13" s="2">
        <v>5</v>
      </c>
      <c r="E13" s="2">
        <v>7767</v>
      </c>
      <c r="F13" s="2">
        <v>2</v>
      </c>
      <c r="G13" s="2">
        <v>2490</v>
      </c>
      <c r="H13" s="2">
        <v>10</v>
      </c>
      <c r="I13" s="2" t="str">
        <f t="shared" si="0"/>
        <v>10 ppm:2490   2 ppm:7767</v>
      </c>
      <c r="J13" s="2">
        <v>20.6</v>
      </c>
      <c r="K13" s="2">
        <f>RANK(J13,J9:J14,1)</f>
        <v>2</v>
      </c>
      <c r="L13" s="83"/>
      <c r="M13" s="83"/>
      <c r="N13" s="79"/>
      <c r="O13" s="85"/>
    </row>
    <row r="14" spans="1:15" x14ac:dyDescent="0.3">
      <c r="A14" s="79"/>
      <c r="B14" s="86"/>
      <c r="C14" s="79"/>
      <c r="D14" s="2">
        <v>6</v>
      </c>
      <c r="E14" s="2">
        <v>7767</v>
      </c>
      <c r="F14" s="2">
        <v>2.5</v>
      </c>
      <c r="G14" s="2">
        <v>2490</v>
      </c>
      <c r="H14" s="2">
        <v>10</v>
      </c>
      <c r="I14" s="2" t="str">
        <f t="shared" si="0"/>
        <v>10 ppm:2490   2.5 ppm:7767</v>
      </c>
      <c r="J14" s="2">
        <v>15.2</v>
      </c>
      <c r="K14" s="2">
        <f>RANK(J14,J9:J14,1)</f>
        <v>1</v>
      </c>
      <c r="L14" s="83"/>
      <c r="M14" s="83"/>
      <c r="N14" s="79"/>
      <c r="O14" s="86"/>
    </row>
    <row r="15" spans="1:15" x14ac:dyDescent="0.3">
      <c r="A15" s="67">
        <v>44462</v>
      </c>
      <c r="B15" s="72" t="s">
        <v>169</v>
      </c>
      <c r="C15" s="70">
        <v>3</v>
      </c>
      <c r="D15" s="1">
        <v>1</v>
      </c>
      <c r="E15" s="1" t="s">
        <v>15</v>
      </c>
      <c r="F15" s="1">
        <v>0</v>
      </c>
      <c r="G15" s="1" t="s">
        <v>15</v>
      </c>
      <c r="H15" s="1">
        <v>0</v>
      </c>
      <c r="I15" s="1" t="str">
        <f t="shared" si="0"/>
        <v>0 ppm:blank   0 ppm:blank</v>
      </c>
      <c r="J15" s="1">
        <v>388</v>
      </c>
      <c r="K15" s="1">
        <f>RANK(J15,J15:J20,1)</f>
        <v>6</v>
      </c>
      <c r="L15" s="71">
        <f>MAX(J15:J20)</f>
        <v>388</v>
      </c>
      <c r="M15" s="71">
        <f>MIN(J15:J20)</f>
        <v>44.7</v>
      </c>
      <c r="N15" s="70">
        <f t="shared" ref="N15" si="3">+(L15-M15)</f>
        <v>343.3</v>
      </c>
      <c r="O15" s="72" t="s">
        <v>167</v>
      </c>
    </row>
    <row r="16" spans="1:15" x14ac:dyDescent="0.3">
      <c r="A16" s="68"/>
      <c r="B16" s="73"/>
      <c r="C16" s="70"/>
      <c r="D16" s="1">
        <v>2</v>
      </c>
      <c r="E16" s="1">
        <v>7767</v>
      </c>
      <c r="F16" s="1">
        <v>1</v>
      </c>
      <c r="G16" s="1">
        <v>2490</v>
      </c>
      <c r="H16" s="1">
        <v>10</v>
      </c>
      <c r="I16" s="1" t="str">
        <f t="shared" si="0"/>
        <v>10 ppm:2490   1 ppm:7767</v>
      </c>
      <c r="J16" s="1">
        <v>46</v>
      </c>
      <c r="K16" s="1">
        <f>RANK(J16,J15:J20,1)</f>
        <v>2</v>
      </c>
      <c r="L16" s="71"/>
      <c r="M16" s="71"/>
      <c r="N16" s="70"/>
      <c r="O16" s="73"/>
    </row>
    <row r="17" spans="1:15" x14ac:dyDescent="0.3">
      <c r="A17" s="68"/>
      <c r="B17" s="73"/>
      <c r="C17" s="70"/>
      <c r="D17" s="1">
        <v>3</v>
      </c>
      <c r="E17" s="1">
        <v>7767</v>
      </c>
      <c r="F17" s="1">
        <v>1</v>
      </c>
      <c r="G17" s="1">
        <v>1580</v>
      </c>
      <c r="H17" s="1">
        <v>10</v>
      </c>
      <c r="I17" s="1" t="str">
        <f t="shared" si="0"/>
        <v>10 ppm:1580   1 ppm:7767</v>
      </c>
      <c r="J17" s="1">
        <v>49.6</v>
      </c>
      <c r="K17" s="1">
        <f>RANK(J17,J15:J20,1)</f>
        <v>3</v>
      </c>
      <c r="L17" s="71"/>
      <c r="M17" s="71"/>
      <c r="N17" s="70"/>
      <c r="O17" s="73"/>
    </row>
    <row r="18" spans="1:15" x14ac:dyDescent="0.3">
      <c r="A18" s="68"/>
      <c r="B18" s="73"/>
      <c r="C18" s="70"/>
      <c r="D18" s="1">
        <v>4</v>
      </c>
      <c r="E18" s="1" t="s">
        <v>166</v>
      </c>
      <c r="F18" s="1">
        <v>1</v>
      </c>
      <c r="G18" s="1">
        <v>2490</v>
      </c>
      <c r="H18" s="1">
        <v>10</v>
      </c>
      <c r="I18" s="1" t="str">
        <f t="shared" si="0"/>
        <v>10 ppm:2490   1 ppm:7767 - plant</v>
      </c>
      <c r="J18" s="1">
        <v>44.7</v>
      </c>
      <c r="K18" s="1">
        <f>RANK(J18,J15:J20,1)</f>
        <v>1</v>
      </c>
      <c r="L18" s="71"/>
      <c r="M18" s="71"/>
      <c r="N18" s="70"/>
      <c r="O18" s="73"/>
    </row>
    <row r="19" spans="1:15" x14ac:dyDescent="0.3">
      <c r="A19" s="68"/>
      <c r="B19" s="73"/>
      <c r="C19" s="70"/>
      <c r="D19" s="1">
        <v>5</v>
      </c>
      <c r="E19" s="1">
        <v>7878</v>
      </c>
      <c r="F19" s="1">
        <v>1</v>
      </c>
      <c r="G19" s="1">
        <v>2490</v>
      </c>
      <c r="H19" s="1">
        <v>10</v>
      </c>
      <c r="I19" s="1" t="str">
        <f t="shared" si="0"/>
        <v>10 ppm:2490   1 ppm:7878</v>
      </c>
      <c r="J19" s="1">
        <v>294</v>
      </c>
      <c r="K19" s="1">
        <f>RANK(J19,J15:J20,1)</f>
        <v>5</v>
      </c>
      <c r="L19" s="71"/>
      <c r="M19" s="71"/>
      <c r="N19" s="70"/>
      <c r="O19" s="73"/>
    </row>
    <row r="20" spans="1:15" x14ac:dyDescent="0.3">
      <c r="A20" s="69"/>
      <c r="B20" s="74"/>
      <c r="C20" s="70"/>
      <c r="D20" s="1">
        <v>6</v>
      </c>
      <c r="E20" s="1">
        <v>8181</v>
      </c>
      <c r="F20" s="1">
        <v>1</v>
      </c>
      <c r="G20" s="1">
        <v>2490</v>
      </c>
      <c r="H20" s="1">
        <v>10</v>
      </c>
      <c r="I20" s="1" t="str">
        <f t="shared" si="0"/>
        <v>10 ppm:2490   1 ppm:8181</v>
      </c>
      <c r="J20" s="1">
        <v>188</v>
      </c>
      <c r="K20" s="1">
        <f>RANK(J20,J15:J20,1)</f>
        <v>4</v>
      </c>
      <c r="L20" s="71"/>
      <c r="M20" s="71"/>
      <c r="N20" s="70"/>
      <c r="O20" s="74"/>
    </row>
    <row r="21" spans="1:15" x14ac:dyDescent="0.3">
      <c r="A21" s="78">
        <v>44463</v>
      </c>
      <c r="B21" s="80" t="s">
        <v>169</v>
      </c>
      <c r="C21" s="79">
        <v>4</v>
      </c>
      <c r="D21" s="2">
        <v>1</v>
      </c>
      <c r="E21" s="2" t="s">
        <v>15</v>
      </c>
      <c r="F21" s="2">
        <v>0</v>
      </c>
      <c r="G21" s="2" t="s">
        <v>15</v>
      </c>
      <c r="H21" s="2">
        <v>0</v>
      </c>
      <c r="I21" s="2" t="str">
        <f t="shared" si="0"/>
        <v>0 ppm:blank   0 ppm:blank</v>
      </c>
      <c r="J21" s="2">
        <v>322</v>
      </c>
      <c r="K21" s="2">
        <f>RANK(J21,J21:J26,1)</f>
        <v>6</v>
      </c>
      <c r="L21" s="83"/>
      <c r="M21" s="83"/>
      <c r="N21" s="79"/>
      <c r="O21" s="84" t="s">
        <v>171</v>
      </c>
    </row>
    <row r="22" spans="1:15" x14ac:dyDescent="0.3">
      <c r="A22" s="79"/>
      <c r="B22" s="81"/>
      <c r="C22" s="79"/>
      <c r="D22" s="2">
        <v>2</v>
      </c>
      <c r="E22" s="2" t="s">
        <v>168</v>
      </c>
      <c r="F22" s="2">
        <v>1</v>
      </c>
      <c r="G22" s="2">
        <v>2490</v>
      </c>
      <c r="H22" s="2">
        <v>10</v>
      </c>
      <c r="I22" s="2" t="str">
        <f t="shared" si="0"/>
        <v>10 ppm:2490   1 ppm:7767 - p</v>
      </c>
      <c r="J22" s="2">
        <v>32.299999999999997</v>
      </c>
      <c r="K22" s="2">
        <f>RANK(J22,J21:J26,1)</f>
        <v>4</v>
      </c>
      <c r="L22" s="83"/>
      <c r="M22" s="83"/>
      <c r="N22" s="79"/>
      <c r="O22" s="85"/>
    </row>
    <row r="23" spans="1:15" x14ac:dyDescent="0.3">
      <c r="A23" s="79"/>
      <c r="B23" s="81"/>
      <c r="C23" s="79"/>
      <c r="D23" s="2">
        <v>3</v>
      </c>
      <c r="E23" s="2" t="s">
        <v>168</v>
      </c>
      <c r="F23" s="2">
        <v>1</v>
      </c>
      <c r="G23" s="2">
        <v>2490</v>
      </c>
      <c r="H23" s="2">
        <v>20</v>
      </c>
      <c r="I23" s="2" t="str">
        <f t="shared" si="0"/>
        <v>20 ppm:2490   1 ppm:7767 - p</v>
      </c>
      <c r="J23" s="2">
        <v>44.7</v>
      </c>
      <c r="K23" s="2">
        <f>RANK(J23,J21:J26,1)</f>
        <v>5</v>
      </c>
      <c r="L23" s="83"/>
      <c r="M23" s="83"/>
      <c r="N23" s="79"/>
      <c r="O23" s="85"/>
    </row>
    <row r="24" spans="1:15" x14ac:dyDescent="0.3">
      <c r="A24" s="79"/>
      <c r="B24" s="81"/>
      <c r="C24" s="79"/>
      <c r="D24" s="2">
        <v>4</v>
      </c>
      <c r="E24" s="2" t="s">
        <v>168</v>
      </c>
      <c r="F24" s="2">
        <v>1</v>
      </c>
      <c r="G24" s="2">
        <v>2490</v>
      </c>
      <c r="H24" s="2">
        <v>30</v>
      </c>
      <c r="I24" s="2" t="str">
        <f t="shared" si="0"/>
        <v>30 ppm:2490   1 ppm:7767 - p</v>
      </c>
      <c r="J24" s="2">
        <v>23.3</v>
      </c>
      <c r="K24" s="2">
        <f>RANK(J24,J21:J26,1)</f>
        <v>3</v>
      </c>
      <c r="L24" s="83"/>
      <c r="M24" s="83"/>
      <c r="N24" s="79"/>
      <c r="O24" s="85"/>
    </row>
    <row r="25" spans="1:15" x14ac:dyDescent="0.3">
      <c r="A25" s="79"/>
      <c r="B25" s="81"/>
      <c r="C25" s="79"/>
      <c r="D25" s="2">
        <v>5</v>
      </c>
      <c r="E25" s="2" t="s">
        <v>168</v>
      </c>
      <c r="F25" s="2">
        <v>1</v>
      </c>
      <c r="G25" s="2">
        <v>8105</v>
      </c>
      <c r="H25" s="2">
        <v>20</v>
      </c>
      <c r="I25" s="2" t="str">
        <f t="shared" si="0"/>
        <v>20 ppm:8105   1 ppm:7767 - p</v>
      </c>
      <c r="J25" s="2">
        <v>20.9</v>
      </c>
      <c r="K25" s="2">
        <f>RANK(J25,J21:J26,1)</f>
        <v>2</v>
      </c>
      <c r="L25" s="83"/>
      <c r="M25" s="83"/>
      <c r="N25" s="79"/>
      <c r="O25" s="85"/>
    </row>
    <row r="26" spans="1:15" x14ac:dyDescent="0.3">
      <c r="A26" s="79"/>
      <c r="B26" s="82"/>
      <c r="C26" s="79"/>
      <c r="D26" s="2">
        <v>6</v>
      </c>
      <c r="E26" s="2" t="s">
        <v>168</v>
      </c>
      <c r="F26" s="2">
        <v>1</v>
      </c>
      <c r="G26" s="2">
        <v>8105</v>
      </c>
      <c r="H26" s="2">
        <v>40</v>
      </c>
      <c r="I26" s="2" t="str">
        <f t="shared" si="0"/>
        <v>40 ppm:8105   1 ppm:7767 - p</v>
      </c>
      <c r="J26" s="2">
        <v>6.86</v>
      </c>
      <c r="K26" s="2">
        <f>RANK(J26,J21:J26,1)</f>
        <v>1</v>
      </c>
      <c r="L26" s="83"/>
      <c r="M26" s="83"/>
      <c r="N26" s="79"/>
      <c r="O26" s="86"/>
    </row>
    <row r="27" spans="1:15" x14ac:dyDescent="0.3">
      <c r="A27" s="67">
        <v>44463</v>
      </c>
      <c r="B27" s="67"/>
      <c r="C27" s="70">
        <v>6</v>
      </c>
      <c r="D27" s="1">
        <v>1</v>
      </c>
      <c r="E27" s="1" t="s">
        <v>15</v>
      </c>
      <c r="F27" s="1">
        <v>0</v>
      </c>
      <c r="G27" s="1" t="s">
        <v>15</v>
      </c>
      <c r="H27" s="1">
        <v>0</v>
      </c>
      <c r="I27" s="1" t="str">
        <f t="shared" si="0"/>
        <v>0 ppm:blank   0 ppm:blank</v>
      </c>
      <c r="J27" s="1">
        <v>267</v>
      </c>
      <c r="K27" s="1">
        <f>RANK(J27,J27:J32,1)</f>
        <v>6</v>
      </c>
      <c r="L27" s="71"/>
      <c r="M27" s="71"/>
      <c r="N27" s="70"/>
      <c r="O27" s="72" t="s">
        <v>170</v>
      </c>
    </row>
    <row r="28" spans="1:15" x14ac:dyDescent="0.3">
      <c r="A28" s="68"/>
      <c r="B28" s="68"/>
      <c r="C28" s="70"/>
      <c r="D28" s="1">
        <v>2</v>
      </c>
      <c r="E28" s="1" t="s">
        <v>168</v>
      </c>
      <c r="F28" s="1">
        <v>1</v>
      </c>
      <c r="G28" s="1">
        <v>2537</v>
      </c>
      <c r="H28" s="1">
        <v>10</v>
      </c>
      <c r="I28" s="1" t="str">
        <f t="shared" si="0"/>
        <v>10 ppm:2537   1 ppm:7767 - p</v>
      </c>
      <c r="J28" s="1">
        <v>48.6</v>
      </c>
      <c r="K28" s="1">
        <f>RANK(J28,J27:J32,1)</f>
        <v>5</v>
      </c>
      <c r="L28" s="71"/>
      <c r="M28" s="71"/>
      <c r="N28" s="70"/>
      <c r="O28" s="73"/>
    </row>
    <row r="29" spans="1:15" x14ac:dyDescent="0.3">
      <c r="A29" s="68"/>
      <c r="B29" s="68"/>
      <c r="C29" s="70"/>
      <c r="D29" s="1">
        <v>3</v>
      </c>
      <c r="E29" s="1" t="s">
        <v>168</v>
      </c>
      <c r="F29" s="1">
        <v>1</v>
      </c>
      <c r="G29" s="1">
        <v>2537</v>
      </c>
      <c r="H29" s="1">
        <v>20</v>
      </c>
      <c r="I29" s="1" t="str">
        <f t="shared" si="0"/>
        <v>20 ppm:2537   1 ppm:7767 - p</v>
      </c>
      <c r="J29" s="1">
        <v>40.200000000000003</v>
      </c>
      <c r="K29" s="1">
        <f>RANK(J29,J27:J32,1)</f>
        <v>4</v>
      </c>
      <c r="L29" s="71"/>
      <c r="M29" s="71"/>
      <c r="N29" s="70"/>
      <c r="O29" s="73"/>
    </row>
    <row r="30" spans="1:15" x14ac:dyDescent="0.3">
      <c r="A30" s="68"/>
      <c r="B30" s="68"/>
      <c r="C30" s="70"/>
      <c r="D30" s="1">
        <v>4</v>
      </c>
      <c r="E30" s="1" t="s">
        <v>168</v>
      </c>
      <c r="F30" s="1">
        <v>1</v>
      </c>
      <c r="G30" s="1">
        <v>2537</v>
      </c>
      <c r="H30" s="1">
        <v>30</v>
      </c>
      <c r="I30" s="1" t="str">
        <f t="shared" si="0"/>
        <v>30 ppm:2537   1 ppm:7767 - p</v>
      </c>
      <c r="J30" s="1">
        <v>18.5</v>
      </c>
      <c r="K30" s="1">
        <f>RANK(J30,J27:J32,1)</f>
        <v>2</v>
      </c>
      <c r="L30" s="71"/>
      <c r="M30" s="71"/>
      <c r="N30" s="70"/>
      <c r="O30" s="73"/>
    </row>
    <row r="31" spans="1:15" x14ac:dyDescent="0.3">
      <c r="A31" s="68"/>
      <c r="B31" s="68"/>
      <c r="C31" s="70"/>
      <c r="D31" s="1">
        <v>5</v>
      </c>
      <c r="E31" s="1" t="s">
        <v>168</v>
      </c>
      <c r="F31" s="1">
        <v>1</v>
      </c>
      <c r="G31" s="1">
        <v>2537</v>
      </c>
      <c r="H31" s="1">
        <v>40</v>
      </c>
      <c r="I31" s="1" t="str">
        <f t="shared" si="0"/>
        <v>40 ppm:2537   1 ppm:7767 - p</v>
      </c>
      <c r="J31" s="1">
        <v>21.6</v>
      </c>
      <c r="K31" s="1">
        <f>RANK(J31,J27:J32,1)</f>
        <v>3</v>
      </c>
      <c r="L31" s="71"/>
      <c r="M31" s="71"/>
      <c r="N31" s="70"/>
      <c r="O31" s="73"/>
    </row>
    <row r="32" spans="1:15" x14ac:dyDescent="0.3">
      <c r="A32" s="69"/>
      <c r="B32" s="69"/>
      <c r="C32" s="70"/>
      <c r="D32" s="1">
        <v>6</v>
      </c>
      <c r="E32" s="1" t="s">
        <v>168</v>
      </c>
      <c r="F32" s="1">
        <v>1</v>
      </c>
      <c r="G32" s="1">
        <v>2537</v>
      </c>
      <c r="H32" s="1">
        <v>50</v>
      </c>
      <c r="I32" s="1" t="str">
        <f t="shared" si="0"/>
        <v>50 ppm:2537   1 ppm:7767 - p</v>
      </c>
      <c r="J32" s="1">
        <v>13.2</v>
      </c>
      <c r="K32" s="1">
        <f>RANK(J32,J27:J32,1)</f>
        <v>1</v>
      </c>
      <c r="L32" s="71"/>
      <c r="M32" s="71"/>
      <c r="N32" s="70"/>
      <c r="O32" s="74"/>
    </row>
    <row r="33" spans="1:15" x14ac:dyDescent="0.3">
      <c r="A33" s="78">
        <v>44463</v>
      </c>
      <c r="B33" s="80"/>
      <c r="C33" s="79">
        <v>7</v>
      </c>
      <c r="D33" s="2">
        <v>1</v>
      </c>
      <c r="E33" s="2" t="s">
        <v>15</v>
      </c>
      <c r="F33" s="2">
        <v>0</v>
      </c>
      <c r="G33" s="2" t="s">
        <v>15</v>
      </c>
      <c r="H33" s="2">
        <v>0</v>
      </c>
      <c r="I33" s="2" t="str">
        <f t="shared" si="0"/>
        <v>0 ppm:blank   0 ppm:blank</v>
      </c>
      <c r="J33" s="2">
        <v>299</v>
      </c>
      <c r="K33" s="2">
        <f>RANK(J33,J33:J38,1)</f>
        <v>6</v>
      </c>
      <c r="L33" s="83"/>
      <c r="M33" s="83"/>
      <c r="N33" s="79"/>
      <c r="O33" s="84"/>
    </row>
    <row r="34" spans="1:15" x14ac:dyDescent="0.3">
      <c r="A34" s="79"/>
      <c r="B34" s="81"/>
      <c r="C34" s="79"/>
      <c r="D34" s="2">
        <v>2</v>
      </c>
      <c r="E34" s="2" t="s">
        <v>168</v>
      </c>
      <c r="F34" s="2">
        <v>1</v>
      </c>
      <c r="G34" s="2">
        <v>8105</v>
      </c>
      <c r="H34" s="2">
        <v>10</v>
      </c>
      <c r="I34" s="2" t="str">
        <f t="shared" si="0"/>
        <v>10 ppm:8105   1 ppm:7767 - p</v>
      </c>
      <c r="J34" s="2">
        <v>77.8</v>
      </c>
      <c r="K34" s="2">
        <f>RANK(J34,J33:J38,1)</f>
        <v>5</v>
      </c>
      <c r="L34" s="83"/>
      <c r="M34" s="83"/>
      <c r="N34" s="79"/>
      <c r="O34" s="85"/>
    </row>
    <row r="35" spans="1:15" x14ac:dyDescent="0.3">
      <c r="A35" s="79"/>
      <c r="B35" s="81"/>
      <c r="C35" s="79"/>
      <c r="D35" s="2">
        <v>3</v>
      </c>
      <c r="E35" s="2" t="s">
        <v>168</v>
      </c>
      <c r="F35" s="2">
        <v>1</v>
      </c>
      <c r="G35" s="2">
        <v>8105</v>
      </c>
      <c r="H35" s="2">
        <v>20</v>
      </c>
      <c r="I35" s="2" t="str">
        <f t="shared" si="0"/>
        <v>20 ppm:8105   1 ppm:7767 - p</v>
      </c>
      <c r="J35" s="2">
        <v>49.7</v>
      </c>
      <c r="K35" s="2">
        <f>RANK(J35,J33:J38,1)</f>
        <v>3</v>
      </c>
      <c r="L35" s="83"/>
      <c r="M35" s="83"/>
      <c r="N35" s="79"/>
      <c r="O35" s="85"/>
    </row>
    <row r="36" spans="1:15" x14ac:dyDescent="0.3">
      <c r="A36" s="79"/>
      <c r="B36" s="81"/>
      <c r="C36" s="79"/>
      <c r="D36" s="2">
        <v>4</v>
      </c>
      <c r="E36" s="2" t="s">
        <v>168</v>
      </c>
      <c r="F36" s="2">
        <v>1</v>
      </c>
      <c r="G36" s="2">
        <v>8105</v>
      </c>
      <c r="H36" s="2">
        <v>30</v>
      </c>
      <c r="I36" s="2" t="str">
        <f t="shared" si="0"/>
        <v>30 ppm:8105   1 ppm:7767 - p</v>
      </c>
      <c r="J36" s="2">
        <v>17.2</v>
      </c>
      <c r="K36" s="2">
        <f>RANK(J36,J33:J38,1)</f>
        <v>1</v>
      </c>
      <c r="L36" s="83"/>
      <c r="M36" s="83"/>
      <c r="N36" s="79"/>
      <c r="O36" s="85"/>
    </row>
    <row r="37" spans="1:15" x14ac:dyDescent="0.3">
      <c r="A37" s="79"/>
      <c r="B37" s="81"/>
      <c r="C37" s="79"/>
      <c r="D37" s="2">
        <v>5</v>
      </c>
      <c r="E37" s="2" t="s">
        <v>168</v>
      </c>
      <c r="F37" s="2">
        <v>1</v>
      </c>
      <c r="G37" s="2">
        <v>1580</v>
      </c>
      <c r="H37" s="2">
        <v>10</v>
      </c>
      <c r="I37" s="2" t="str">
        <f t="shared" si="0"/>
        <v>10 ppm:1580   1 ppm:7767 - p</v>
      </c>
      <c r="J37" s="2">
        <v>54.2</v>
      </c>
      <c r="K37" s="2">
        <f>RANK(J37,J33:J38,1)</f>
        <v>4</v>
      </c>
      <c r="L37" s="83"/>
      <c r="M37" s="83"/>
      <c r="N37" s="79"/>
      <c r="O37" s="85"/>
    </row>
    <row r="38" spans="1:15" x14ac:dyDescent="0.3">
      <c r="A38" s="79"/>
      <c r="B38" s="82"/>
      <c r="C38" s="79"/>
      <c r="D38" s="2">
        <v>6</v>
      </c>
      <c r="E38" s="2" t="s">
        <v>168</v>
      </c>
      <c r="F38" s="2">
        <v>1</v>
      </c>
      <c r="G38" s="2">
        <v>1580</v>
      </c>
      <c r="H38" s="2">
        <v>20</v>
      </c>
      <c r="I38" s="2" t="str">
        <f t="shared" si="0"/>
        <v>20 ppm:1580   1 ppm:7767 - p</v>
      </c>
      <c r="J38" s="2">
        <v>44.1</v>
      </c>
      <c r="K38" s="2">
        <f>RANK(J38,J33:J38,1)</f>
        <v>2</v>
      </c>
      <c r="L38" s="83"/>
      <c r="M38" s="83"/>
      <c r="N38" s="79"/>
      <c r="O38" s="86"/>
    </row>
    <row r="39" spans="1:15" x14ac:dyDescent="0.3">
      <c r="A39" s="67">
        <v>44469</v>
      </c>
      <c r="B39" s="67"/>
      <c r="C39" s="70">
        <v>8</v>
      </c>
      <c r="D39" s="1">
        <v>1</v>
      </c>
      <c r="E39" s="1" t="s">
        <v>15</v>
      </c>
      <c r="F39" s="1">
        <v>0</v>
      </c>
      <c r="G39" s="1" t="s">
        <v>15</v>
      </c>
      <c r="H39" s="1">
        <v>0</v>
      </c>
      <c r="I39" s="1" t="str">
        <f t="shared" si="0"/>
        <v>0 ppm:blank   0 ppm:blank</v>
      </c>
      <c r="J39" s="1">
        <v>289</v>
      </c>
      <c r="K39" s="1">
        <f>RANK(J39,J39:J44,1)</f>
        <v>6</v>
      </c>
      <c r="L39" s="71"/>
      <c r="M39" s="71"/>
      <c r="N39" s="70"/>
      <c r="O39" s="72" t="s">
        <v>173</v>
      </c>
    </row>
    <row r="40" spans="1:15" x14ac:dyDescent="0.3">
      <c r="A40" s="68"/>
      <c r="B40" s="68"/>
      <c r="C40" s="70"/>
      <c r="D40" s="1">
        <v>2</v>
      </c>
      <c r="E40" s="1" t="s">
        <v>168</v>
      </c>
      <c r="F40" s="1">
        <v>1</v>
      </c>
      <c r="G40" s="1">
        <v>2537</v>
      </c>
      <c r="H40" s="1">
        <v>5</v>
      </c>
      <c r="I40" s="1" t="str">
        <f t="shared" si="0"/>
        <v>5 ppm:2537   1 ppm:7767 - p</v>
      </c>
      <c r="J40" s="1">
        <v>36.1</v>
      </c>
      <c r="K40" s="1">
        <f>RANK(J40,J39:J44,1)</f>
        <v>3</v>
      </c>
      <c r="L40" s="71"/>
      <c r="M40" s="71"/>
      <c r="N40" s="70"/>
      <c r="O40" s="73"/>
    </row>
    <row r="41" spans="1:15" x14ac:dyDescent="0.3">
      <c r="A41" s="68"/>
      <c r="B41" s="68"/>
      <c r="C41" s="70"/>
      <c r="D41" s="1">
        <v>3</v>
      </c>
      <c r="E41" s="1" t="s">
        <v>168</v>
      </c>
      <c r="F41" s="1">
        <v>1</v>
      </c>
      <c r="G41" s="1">
        <v>2537</v>
      </c>
      <c r="H41" s="1">
        <v>10</v>
      </c>
      <c r="I41" s="1" t="str">
        <f t="shared" si="0"/>
        <v>10 ppm:2537   1 ppm:7767 - p</v>
      </c>
      <c r="J41" s="1">
        <v>30.1</v>
      </c>
      <c r="K41" s="1">
        <f>RANK(J41,J39:J44,1)</f>
        <v>2</v>
      </c>
      <c r="L41" s="71"/>
      <c r="M41" s="71"/>
      <c r="N41" s="70"/>
      <c r="O41" s="73"/>
    </row>
    <row r="42" spans="1:15" x14ac:dyDescent="0.3">
      <c r="A42" s="68"/>
      <c r="B42" s="68"/>
      <c r="C42" s="70"/>
      <c r="D42" s="1">
        <v>4</v>
      </c>
      <c r="E42" s="1" t="s">
        <v>168</v>
      </c>
      <c r="F42" s="1">
        <v>1</v>
      </c>
      <c r="G42" s="1">
        <v>2537</v>
      </c>
      <c r="H42" s="1">
        <v>15</v>
      </c>
      <c r="I42" s="1" t="str">
        <f t="shared" si="0"/>
        <v>15 ppm:2537   1 ppm:7767 - p</v>
      </c>
      <c r="J42" s="1">
        <v>27</v>
      </c>
      <c r="K42" s="1">
        <f>RANK(J42,J39:J44,1)</f>
        <v>1</v>
      </c>
      <c r="L42" s="71"/>
      <c r="M42" s="71"/>
      <c r="N42" s="70"/>
      <c r="O42" s="73"/>
    </row>
    <row r="43" spans="1:15" x14ac:dyDescent="0.3">
      <c r="A43" s="68"/>
      <c r="B43" s="68"/>
      <c r="C43" s="70"/>
      <c r="D43" s="1">
        <v>5</v>
      </c>
      <c r="E43" s="1" t="s">
        <v>168</v>
      </c>
      <c r="F43" s="1">
        <v>1</v>
      </c>
      <c r="G43" s="1" t="s">
        <v>172</v>
      </c>
      <c r="H43" s="1">
        <v>5</v>
      </c>
      <c r="I43" s="1" t="str">
        <f t="shared" si="0"/>
        <v>5 ppm:NCC-CL   1 ppm:7767 - p</v>
      </c>
      <c r="J43" s="1">
        <v>47.8</v>
      </c>
      <c r="K43" s="1">
        <f>RANK(J43,J39:J44,1)</f>
        <v>5</v>
      </c>
      <c r="L43" s="71"/>
      <c r="M43" s="71"/>
      <c r="N43" s="70"/>
      <c r="O43" s="73"/>
    </row>
    <row r="44" spans="1:15" x14ac:dyDescent="0.3">
      <c r="A44" s="69"/>
      <c r="B44" s="69"/>
      <c r="C44" s="70"/>
      <c r="D44" s="1">
        <v>6</v>
      </c>
      <c r="E44" s="1" t="s">
        <v>168</v>
      </c>
      <c r="F44" s="1">
        <v>1</v>
      </c>
      <c r="G44" s="1" t="s">
        <v>172</v>
      </c>
      <c r="H44" s="1">
        <v>10</v>
      </c>
      <c r="I44" s="1" t="str">
        <f t="shared" si="0"/>
        <v>10 ppm:NCC-CL   1 ppm:7767 - p</v>
      </c>
      <c r="J44" s="1">
        <v>36.799999999999997</v>
      </c>
      <c r="K44" s="1">
        <f>RANK(J44,J39:J44,1)</f>
        <v>4</v>
      </c>
      <c r="L44" s="71"/>
      <c r="M44" s="71"/>
      <c r="N44" s="70"/>
      <c r="O44" s="74"/>
    </row>
    <row r="45" spans="1:15" x14ac:dyDescent="0.3">
      <c r="A45" s="78"/>
      <c r="B45" s="84"/>
      <c r="C45" s="79">
        <v>9</v>
      </c>
      <c r="D45" s="2"/>
      <c r="E45" s="2"/>
      <c r="F45" s="2"/>
      <c r="G45" s="2"/>
      <c r="H45" s="2"/>
      <c r="I45" s="2"/>
      <c r="J45" s="2"/>
      <c r="K45" s="2"/>
      <c r="L45" s="84"/>
      <c r="M45" s="84"/>
      <c r="N45" s="84"/>
      <c r="O45" s="84"/>
    </row>
    <row r="46" spans="1:15" x14ac:dyDescent="0.3">
      <c r="A46" s="79"/>
      <c r="B46" s="85"/>
      <c r="C46" s="79"/>
      <c r="D46" s="2"/>
      <c r="E46" s="2"/>
      <c r="F46" s="2"/>
      <c r="G46" s="2"/>
      <c r="H46" s="2"/>
      <c r="I46" s="2"/>
      <c r="J46" s="2"/>
      <c r="K46" s="2"/>
      <c r="L46" s="85"/>
      <c r="M46" s="85"/>
      <c r="N46" s="85"/>
      <c r="O46" s="85"/>
    </row>
    <row r="47" spans="1:15" x14ac:dyDescent="0.3">
      <c r="A47" s="79"/>
      <c r="B47" s="85"/>
      <c r="C47" s="79"/>
      <c r="D47" s="2"/>
      <c r="E47" s="2"/>
      <c r="F47" s="2"/>
      <c r="G47" s="2"/>
      <c r="H47" s="2"/>
      <c r="I47" s="2"/>
      <c r="J47" s="2"/>
      <c r="K47" s="2"/>
      <c r="L47" s="85"/>
      <c r="M47" s="85"/>
      <c r="N47" s="85"/>
      <c r="O47" s="85"/>
    </row>
    <row r="48" spans="1:15" x14ac:dyDescent="0.3">
      <c r="A48" s="79"/>
      <c r="B48" s="85"/>
      <c r="C48" s="79"/>
      <c r="D48" s="2"/>
      <c r="E48" s="2"/>
      <c r="F48" s="2"/>
      <c r="G48" s="2"/>
      <c r="H48" s="2"/>
      <c r="I48" s="2"/>
      <c r="J48" s="2"/>
      <c r="K48" s="2"/>
      <c r="L48" s="85"/>
      <c r="M48" s="85"/>
      <c r="N48" s="85"/>
      <c r="O48" s="85"/>
    </row>
    <row r="49" spans="1:15" x14ac:dyDescent="0.3">
      <c r="A49" s="79"/>
      <c r="B49" s="85"/>
      <c r="C49" s="79"/>
      <c r="D49" s="2"/>
      <c r="E49" s="2"/>
      <c r="F49" s="2"/>
      <c r="G49" s="2"/>
      <c r="H49" s="2"/>
      <c r="I49" s="2"/>
      <c r="J49" s="2"/>
      <c r="K49" s="2"/>
      <c r="L49" s="85"/>
      <c r="M49" s="85"/>
      <c r="N49" s="85"/>
      <c r="O49" s="85"/>
    </row>
    <row r="50" spans="1:15" x14ac:dyDescent="0.3">
      <c r="A50" s="79"/>
      <c r="B50" s="86"/>
      <c r="C50" s="79"/>
      <c r="D50" s="2"/>
      <c r="E50" s="2"/>
      <c r="F50" s="2"/>
      <c r="G50" s="2"/>
      <c r="H50" s="2"/>
      <c r="I50" s="2"/>
      <c r="J50" s="2"/>
      <c r="K50" s="2"/>
      <c r="L50" s="86"/>
      <c r="M50" s="86"/>
      <c r="N50" s="86"/>
      <c r="O50" s="86"/>
    </row>
    <row r="51" spans="1:15" x14ac:dyDescent="0.3">
      <c r="A51" s="87"/>
      <c r="B51" s="72"/>
      <c r="C51" s="70">
        <v>10</v>
      </c>
      <c r="D51" s="1"/>
      <c r="E51" s="1"/>
      <c r="F51" s="1"/>
      <c r="G51" s="1"/>
      <c r="H51" s="1"/>
      <c r="I51" s="1"/>
      <c r="J51" s="1"/>
      <c r="K51" s="1"/>
      <c r="L51" s="71"/>
      <c r="M51" s="71"/>
      <c r="N51" s="70"/>
      <c r="O51" s="72"/>
    </row>
    <row r="52" spans="1:15" x14ac:dyDescent="0.3">
      <c r="A52" s="70"/>
      <c r="B52" s="73"/>
      <c r="C52" s="70"/>
      <c r="D52" s="1"/>
      <c r="E52" s="1"/>
      <c r="F52" s="1"/>
      <c r="G52" s="1"/>
      <c r="H52" s="1"/>
      <c r="I52" s="1"/>
      <c r="J52" s="1"/>
      <c r="K52" s="1"/>
      <c r="L52" s="71"/>
      <c r="M52" s="71"/>
      <c r="N52" s="70"/>
      <c r="O52" s="73"/>
    </row>
    <row r="53" spans="1:15" x14ac:dyDescent="0.3">
      <c r="A53" s="70"/>
      <c r="B53" s="73"/>
      <c r="C53" s="70"/>
      <c r="D53" s="1"/>
      <c r="E53" s="1"/>
      <c r="F53" s="1"/>
      <c r="G53" s="1"/>
      <c r="H53" s="1"/>
      <c r="I53" s="1"/>
      <c r="J53" s="1"/>
      <c r="K53" s="1"/>
      <c r="L53" s="71"/>
      <c r="M53" s="71"/>
      <c r="N53" s="70"/>
      <c r="O53" s="73"/>
    </row>
    <row r="54" spans="1:15" x14ac:dyDescent="0.3">
      <c r="A54" s="70"/>
      <c r="B54" s="73"/>
      <c r="C54" s="70"/>
      <c r="D54" s="1"/>
      <c r="E54" s="1"/>
      <c r="F54" s="1"/>
      <c r="G54" s="1"/>
      <c r="H54" s="1"/>
      <c r="I54" s="1"/>
      <c r="J54" s="1"/>
      <c r="K54" s="1"/>
      <c r="L54" s="71"/>
      <c r="M54" s="71"/>
      <c r="N54" s="70"/>
      <c r="O54" s="73"/>
    </row>
    <row r="55" spans="1:15" x14ac:dyDescent="0.3">
      <c r="A55" s="70"/>
      <c r="B55" s="73"/>
      <c r="C55" s="70"/>
      <c r="D55" s="1"/>
      <c r="E55" s="1"/>
      <c r="F55" s="1"/>
      <c r="G55" s="1"/>
      <c r="H55" s="1"/>
      <c r="I55" s="1"/>
      <c r="J55" s="1"/>
      <c r="K55" s="1"/>
      <c r="L55" s="71"/>
      <c r="M55" s="71"/>
      <c r="N55" s="70"/>
      <c r="O55" s="73"/>
    </row>
    <row r="56" spans="1:15" x14ac:dyDescent="0.3">
      <c r="A56" s="70"/>
      <c r="B56" s="74"/>
      <c r="C56" s="70"/>
      <c r="D56" s="1"/>
      <c r="E56" s="1"/>
      <c r="F56" s="1"/>
      <c r="G56" s="1"/>
      <c r="H56" s="1"/>
      <c r="I56" s="1"/>
      <c r="J56" s="1"/>
      <c r="K56" s="1"/>
      <c r="L56" s="71"/>
      <c r="M56" s="71"/>
      <c r="N56" s="70"/>
      <c r="O56" s="74"/>
    </row>
    <row r="57" spans="1:15" x14ac:dyDescent="0.3">
      <c r="A57" s="78"/>
      <c r="B57" s="84"/>
      <c r="C57" s="79"/>
      <c r="D57" s="2"/>
      <c r="E57" s="2"/>
      <c r="F57" s="2"/>
      <c r="G57" s="2"/>
      <c r="H57" s="2"/>
      <c r="I57" s="2"/>
      <c r="J57" s="2"/>
      <c r="K57" s="2"/>
      <c r="L57" s="84"/>
      <c r="M57" s="84"/>
      <c r="N57" s="84"/>
      <c r="O57" s="84"/>
    </row>
    <row r="58" spans="1:15" x14ac:dyDescent="0.3">
      <c r="A58" s="79"/>
      <c r="B58" s="85"/>
      <c r="C58" s="79"/>
      <c r="D58" s="2"/>
      <c r="E58" s="2"/>
      <c r="F58" s="2"/>
      <c r="G58" s="2"/>
      <c r="H58" s="2"/>
      <c r="I58" s="2"/>
      <c r="J58" s="2"/>
      <c r="K58" s="2"/>
      <c r="L58" s="85"/>
      <c r="M58" s="85"/>
      <c r="N58" s="85"/>
      <c r="O58" s="85"/>
    </row>
    <row r="59" spans="1:15" x14ac:dyDescent="0.3">
      <c r="A59" s="79"/>
      <c r="B59" s="85"/>
      <c r="C59" s="79"/>
      <c r="D59" s="2"/>
      <c r="E59" s="2"/>
      <c r="F59" s="2"/>
      <c r="G59" s="2"/>
      <c r="H59" s="2"/>
      <c r="I59" s="2"/>
      <c r="J59" s="2"/>
      <c r="K59" s="2"/>
      <c r="L59" s="85"/>
      <c r="M59" s="85"/>
      <c r="N59" s="85"/>
      <c r="O59" s="85"/>
    </row>
    <row r="60" spans="1:15" x14ac:dyDescent="0.3">
      <c r="A60" s="79"/>
      <c r="B60" s="85"/>
      <c r="C60" s="79"/>
      <c r="D60" s="2"/>
      <c r="E60" s="2"/>
      <c r="F60" s="2"/>
      <c r="G60" s="2"/>
      <c r="H60" s="2"/>
      <c r="I60" s="2"/>
      <c r="J60" s="2"/>
      <c r="K60" s="2"/>
      <c r="L60" s="85"/>
      <c r="M60" s="85"/>
      <c r="N60" s="85"/>
      <c r="O60" s="85"/>
    </row>
    <row r="61" spans="1:15" x14ac:dyDescent="0.3">
      <c r="A61" s="79"/>
      <c r="B61" s="85"/>
      <c r="C61" s="79"/>
      <c r="D61" s="2"/>
      <c r="E61" s="2"/>
      <c r="F61" s="2"/>
      <c r="G61" s="2"/>
      <c r="H61" s="2"/>
      <c r="I61" s="2"/>
      <c r="J61" s="2"/>
      <c r="K61" s="2"/>
      <c r="L61" s="85"/>
      <c r="M61" s="85"/>
      <c r="N61" s="85"/>
      <c r="O61" s="85"/>
    </row>
    <row r="62" spans="1:15" x14ac:dyDescent="0.3">
      <c r="A62" s="79"/>
      <c r="B62" s="86"/>
      <c r="C62" s="79"/>
      <c r="D62" s="2"/>
      <c r="E62" s="2"/>
      <c r="F62" s="2"/>
      <c r="G62" s="2"/>
      <c r="H62" s="2"/>
      <c r="I62" s="2"/>
      <c r="J62" s="2"/>
      <c r="K62" s="2"/>
      <c r="L62" s="86"/>
      <c r="M62" s="86"/>
      <c r="N62" s="86"/>
      <c r="O62" s="86"/>
    </row>
    <row r="63" spans="1:15" x14ac:dyDescent="0.3">
      <c r="A63" s="87"/>
      <c r="B63" s="72"/>
      <c r="C63" s="70"/>
      <c r="D63" s="1"/>
      <c r="E63" s="1"/>
      <c r="F63" s="1"/>
      <c r="G63" s="1"/>
      <c r="H63" s="1"/>
      <c r="I63" s="1"/>
      <c r="J63" s="1"/>
      <c r="K63" s="1"/>
      <c r="L63" s="71"/>
      <c r="M63" s="71"/>
      <c r="N63" s="70"/>
      <c r="O63" s="72"/>
    </row>
    <row r="64" spans="1:15" x14ac:dyDescent="0.3">
      <c r="A64" s="70"/>
      <c r="B64" s="73"/>
      <c r="C64" s="70"/>
      <c r="D64" s="1"/>
      <c r="E64" s="1"/>
      <c r="F64" s="1"/>
      <c r="G64" s="1"/>
      <c r="H64" s="1"/>
      <c r="I64" s="1"/>
      <c r="J64" s="1"/>
      <c r="K64" s="1"/>
      <c r="L64" s="71"/>
      <c r="M64" s="71"/>
      <c r="N64" s="70"/>
      <c r="O64" s="73"/>
    </row>
    <row r="65" spans="1:15" x14ac:dyDescent="0.3">
      <c r="A65" s="70"/>
      <c r="B65" s="73"/>
      <c r="C65" s="70"/>
      <c r="D65" s="1"/>
      <c r="E65" s="1"/>
      <c r="F65" s="1"/>
      <c r="G65" s="1"/>
      <c r="H65" s="1"/>
      <c r="I65" s="1"/>
      <c r="J65" s="1"/>
      <c r="K65" s="1"/>
      <c r="L65" s="71"/>
      <c r="M65" s="71"/>
      <c r="N65" s="70"/>
      <c r="O65" s="73"/>
    </row>
    <row r="66" spans="1:15" x14ac:dyDescent="0.3">
      <c r="A66" s="70"/>
      <c r="B66" s="73"/>
      <c r="C66" s="70"/>
      <c r="D66" s="1"/>
      <c r="E66" s="1"/>
      <c r="F66" s="1"/>
      <c r="G66" s="1"/>
      <c r="H66" s="1"/>
      <c r="I66" s="1"/>
      <c r="J66" s="1"/>
      <c r="K66" s="1"/>
      <c r="L66" s="71"/>
      <c r="M66" s="71"/>
      <c r="N66" s="70"/>
      <c r="O66" s="73"/>
    </row>
    <row r="67" spans="1:15" x14ac:dyDescent="0.3">
      <c r="A67" s="70"/>
      <c r="B67" s="73"/>
      <c r="C67" s="70"/>
      <c r="D67" s="1"/>
      <c r="E67" s="1"/>
      <c r="F67" s="1"/>
      <c r="G67" s="1"/>
      <c r="H67" s="1"/>
      <c r="I67" s="1"/>
      <c r="J67" s="1"/>
      <c r="K67" s="1"/>
      <c r="L67" s="71"/>
      <c r="M67" s="71"/>
      <c r="N67" s="70"/>
      <c r="O67" s="73"/>
    </row>
    <row r="68" spans="1:15" x14ac:dyDescent="0.3">
      <c r="A68" s="70"/>
      <c r="B68" s="74"/>
      <c r="C68" s="70"/>
      <c r="D68" s="1"/>
      <c r="E68" s="1"/>
      <c r="F68" s="1"/>
      <c r="G68" s="1"/>
      <c r="H68" s="1"/>
      <c r="I68" s="1"/>
      <c r="J68" s="1"/>
      <c r="K68" s="1"/>
      <c r="L68" s="71"/>
      <c r="M68" s="71"/>
      <c r="N68" s="70"/>
      <c r="O68" s="74"/>
    </row>
    <row r="69" spans="1:15" x14ac:dyDescent="0.3">
      <c r="A69" s="78"/>
      <c r="B69" s="84"/>
      <c r="C69" s="79"/>
      <c r="D69" s="2"/>
      <c r="E69" s="2"/>
      <c r="F69" s="2"/>
      <c r="G69" s="2"/>
      <c r="H69" s="2"/>
      <c r="I69" s="2"/>
      <c r="J69" s="2"/>
      <c r="K69" s="2"/>
      <c r="L69" s="84"/>
      <c r="M69" s="84"/>
      <c r="N69" s="84"/>
      <c r="O69" s="84"/>
    </row>
    <row r="70" spans="1:15" x14ac:dyDescent="0.3">
      <c r="A70" s="79"/>
      <c r="B70" s="85"/>
      <c r="C70" s="79"/>
      <c r="D70" s="2"/>
      <c r="E70" s="2"/>
      <c r="F70" s="2"/>
      <c r="G70" s="2"/>
      <c r="H70" s="2"/>
      <c r="I70" s="2"/>
      <c r="J70" s="2"/>
      <c r="K70" s="2"/>
      <c r="L70" s="85"/>
      <c r="M70" s="85"/>
      <c r="N70" s="85"/>
      <c r="O70" s="85"/>
    </row>
    <row r="71" spans="1:15" x14ac:dyDescent="0.3">
      <c r="A71" s="79"/>
      <c r="B71" s="85"/>
      <c r="C71" s="79"/>
      <c r="D71" s="2"/>
      <c r="E71" s="2"/>
      <c r="F71" s="2"/>
      <c r="G71" s="2"/>
      <c r="H71" s="2"/>
      <c r="I71" s="2"/>
      <c r="J71" s="2"/>
      <c r="K71" s="2"/>
      <c r="L71" s="85"/>
      <c r="M71" s="85"/>
      <c r="N71" s="85"/>
      <c r="O71" s="85"/>
    </row>
    <row r="72" spans="1:15" x14ac:dyDescent="0.3">
      <c r="A72" s="79"/>
      <c r="B72" s="85"/>
      <c r="C72" s="79"/>
      <c r="D72" s="2"/>
      <c r="E72" s="2"/>
      <c r="F72" s="2"/>
      <c r="G72" s="2"/>
      <c r="H72" s="2"/>
      <c r="I72" s="2"/>
      <c r="J72" s="2"/>
      <c r="K72" s="2"/>
      <c r="L72" s="85"/>
      <c r="M72" s="85"/>
      <c r="N72" s="85"/>
      <c r="O72" s="85"/>
    </row>
    <row r="73" spans="1:15" x14ac:dyDescent="0.3">
      <c r="A73" s="79"/>
      <c r="B73" s="85"/>
      <c r="C73" s="79"/>
      <c r="D73" s="2"/>
      <c r="E73" s="2"/>
      <c r="F73" s="2"/>
      <c r="G73" s="2"/>
      <c r="H73" s="2"/>
      <c r="I73" s="2"/>
      <c r="J73" s="2"/>
      <c r="K73" s="2"/>
      <c r="L73" s="85"/>
      <c r="M73" s="85"/>
      <c r="N73" s="85"/>
      <c r="O73" s="85"/>
    </row>
    <row r="74" spans="1:15" x14ac:dyDescent="0.3">
      <c r="A74" s="79"/>
      <c r="B74" s="86"/>
      <c r="C74" s="79"/>
      <c r="D74" s="2"/>
      <c r="E74" s="2"/>
      <c r="F74" s="2"/>
      <c r="G74" s="2"/>
      <c r="H74" s="2"/>
      <c r="I74" s="2"/>
      <c r="J74" s="2"/>
      <c r="K74" s="2"/>
      <c r="L74" s="86"/>
      <c r="M74" s="86"/>
      <c r="N74" s="86"/>
      <c r="O74" s="86"/>
    </row>
    <row r="75" spans="1:15" x14ac:dyDescent="0.3">
      <c r="A75" s="88"/>
      <c r="B75" s="67"/>
      <c r="C75" s="70"/>
      <c r="D75" s="1"/>
      <c r="E75" s="1"/>
      <c r="F75" s="1"/>
      <c r="G75" s="1"/>
      <c r="H75" s="1"/>
      <c r="I75" s="1"/>
      <c r="J75" s="1"/>
      <c r="K75" s="1"/>
      <c r="L75" s="71"/>
      <c r="M75" s="71"/>
      <c r="N75" s="70"/>
      <c r="O75" s="72"/>
    </row>
    <row r="76" spans="1:15" x14ac:dyDescent="0.3">
      <c r="A76" s="88"/>
      <c r="B76" s="68"/>
      <c r="C76" s="70"/>
      <c r="D76" s="1"/>
      <c r="E76" s="1"/>
      <c r="F76" s="1"/>
      <c r="G76" s="1"/>
      <c r="H76" s="1"/>
      <c r="I76" s="1"/>
      <c r="J76" s="1"/>
      <c r="K76" s="1"/>
      <c r="L76" s="71"/>
      <c r="M76" s="71"/>
      <c r="N76" s="70"/>
      <c r="O76" s="73"/>
    </row>
    <row r="77" spans="1:15" x14ac:dyDescent="0.3">
      <c r="A77" s="88"/>
      <c r="B77" s="68"/>
      <c r="C77" s="70"/>
      <c r="D77" s="1"/>
      <c r="E77" s="1"/>
      <c r="F77" s="1"/>
      <c r="G77" s="1"/>
      <c r="H77" s="1"/>
      <c r="I77" s="1"/>
      <c r="J77" s="1"/>
      <c r="K77" s="1"/>
      <c r="L77" s="71"/>
      <c r="M77" s="71"/>
      <c r="N77" s="70"/>
      <c r="O77" s="73"/>
    </row>
    <row r="78" spans="1:15" x14ac:dyDescent="0.3">
      <c r="A78" s="88"/>
      <c r="B78" s="68"/>
      <c r="C78" s="70"/>
      <c r="D78" s="1"/>
      <c r="E78" s="1"/>
      <c r="F78" s="1"/>
      <c r="G78" s="1"/>
      <c r="H78" s="1"/>
      <c r="I78" s="1"/>
      <c r="J78" s="1"/>
      <c r="K78" s="1"/>
      <c r="L78" s="71"/>
      <c r="M78" s="71"/>
      <c r="N78" s="70"/>
      <c r="O78" s="73"/>
    </row>
    <row r="79" spans="1:15" x14ac:dyDescent="0.3">
      <c r="A79" s="88"/>
      <c r="B79" s="68"/>
      <c r="C79" s="70"/>
      <c r="D79" s="1"/>
      <c r="E79" s="1"/>
      <c r="F79" s="1"/>
      <c r="G79" s="1"/>
      <c r="H79" s="1"/>
      <c r="I79" s="1"/>
      <c r="J79" s="1"/>
      <c r="K79" s="1"/>
      <c r="L79" s="71"/>
      <c r="M79" s="71"/>
      <c r="N79" s="70"/>
      <c r="O79" s="73"/>
    </row>
    <row r="80" spans="1:15" x14ac:dyDescent="0.3">
      <c r="A80" s="88"/>
      <c r="B80" s="69"/>
      <c r="C80" s="70"/>
      <c r="D80" s="1"/>
      <c r="E80" s="1"/>
      <c r="F80" s="1"/>
      <c r="G80" s="1"/>
      <c r="H80" s="1"/>
      <c r="I80" s="1"/>
      <c r="J80" s="1"/>
      <c r="K80" s="1"/>
      <c r="L80" s="71"/>
      <c r="M80" s="71"/>
      <c r="N80" s="70"/>
      <c r="O80" s="74"/>
    </row>
    <row r="81" spans="1:15" x14ac:dyDescent="0.3">
      <c r="A81" s="78"/>
      <c r="B81" s="84"/>
      <c r="C81" s="79"/>
      <c r="D81" s="2"/>
      <c r="E81" s="2"/>
      <c r="F81" s="2"/>
      <c r="G81" s="2"/>
      <c r="H81" s="2"/>
      <c r="I81" s="2"/>
      <c r="J81" s="2"/>
      <c r="K81" s="2"/>
      <c r="L81" s="84"/>
      <c r="M81" s="84"/>
      <c r="N81" s="84"/>
      <c r="O81" s="84"/>
    </row>
    <row r="82" spans="1:15" x14ac:dyDescent="0.3">
      <c r="A82" s="79"/>
      <c r="B82" s="85"/>
      <c r="C82" s="79"/>
      <c r="D82" s="2"/>
      <c r="E82" s="2"/>
      <c r="F82" s="2"/>
      <c r="G82" s="2"/>
      <c r="H82" s="2"/>
      <c r="I82" s="2"/>
      <c r="J82" s="2"/>
      <c r="K82" s="2"/>
      <c r="L82" s="85"/>
      <c r="M82" s="85"/>
      <c r="N82" s="85"/>
      <c r="O82" s="85"/>
    </row>
    <row r="83" spans="1:15" x14ac:dyDescent="0.3">
      <c r="A83" s="79"/>
      <c r="B83" s="85"/>
      <c r="C83" s="79"/>
      <c r="D83" s="2"/>
      <c r="E83" s="2"/>
      <c r="F83" s="2"/>
      <c r="G83" s="2"/>
      <c r="H83" s="2"/>
      <c r="I83" s="2"/>
      <c r="J83" s="2"/>
      <c r="K83" s="2"/>
      <c r="L83" s="85"/>
      <c r="M83" s="85"/>
      <c r="N83" s="85"/>
      <c r="O83" s="85"/>
    </row>
    <row r="84" spans="1:15" x14ac:dyDescent="0.3">
      <c r="A84" s="79"/>
      <c r="B84" s="85"/>
      <c r="C84" s="79"/>
      <c r="D84" s="2"/>
      <c r="E84" s="2"/>
      <c r="F84" s="2"/>
      <c r="G84" s="2"/>
      <c r="H84" s="2"/>
      <c r="I84" s="2"/>
      <c r="J84" s="2"/>
      <c r="K84" s="2"/>
      <c r="L84" s="85"/>
      <c r="M84" s="85"/>
      <c r="N84" s="85"/>
      <c r="O84" s="85"/>
    </row>
    <row r="85" spans="1:15" x14ac:dyDescent="0.3">
      <c r="A85" s="79"/>
      <c r="B85" s="85"/>
      <c r="C85" s="79"/>
      <c r="D85" s="2"/>
      <c r="E85" s="2"/>
      <c r="F85" s="2"/>
      <c r="G85" s="2"/>
      <c r="H85" s="2"/>
      <c r="I85" s="2"/>
      <c r="J85" s="2"/>
      <c r="K85" s="2"/>
      <c r="L85" s="85"/>
      <c r="M85" s="85"/>
      <c r="N85" s="85"/>
      <c r="O85" s="85"/>
    </row>
    <row r="86" spans="1:15" x14ac:dyDescent="0.3">
      <c r="A86" s="79"/>
      <c r="B86" s="86"/>
      <c r="C86" s="79"/>
      <c r="D86" s="2"/>
      <c r="E86" s="2"/>
      <c r="F86" s="2"/>
      <c r="G86" s="2"/>
      <c r="H86" s="2"/>
      <c r="I86" s="2"/>
      <c r="J86" s="2"/>
      <c r="K86" s="2"/>
      <c r="L86" s="86"/>
      <c r="M86" s="86"/>
      <c r="N86" s="86"/>
      <c r="O86" s="86"/>
    </row>
    <row r="87" spans="1:15" ht="15" customHeight="1" x14ac:dyDescent="0.3">
      <c r="A87" s="88"/>
      <c r="B87" s="67"/>
      <c r="C87" s="70"/>
      <c r="D87" s="1"/>
      <c r="E87" s="1"/>
      <c r="F87" s="1"/>
      <c r="G87" s="1"/>
      <c r="H87" s="1"/>
      <c r="I87" s="1"/>
      <c r="J87" s="1"/>
      <c r="K87" s="1"/>
      <c r="L87" s="72"/>
      <c r="M87" s="72"/>
      <c r="N87" s="89"/>
      <c r="O87" s="72"/>
    </row>
    <row r="88" spans="1:15" x14ac:dyDescent="0.3">
      <c r="A88" s="88"/>
      <c r="B88" s="68"/>
      <c r="C88" s="70"/>
      <c r="D88" s="1"/>
      <c r="E88" s="1"/>
      <c r="F88" s="1"/>
      <c r="G88" s="1"/>
      <c r="H88" s="1"/>
      <c r="I88" s="1"/>
      <c r="J88" s="1"/>
      <c r="K88" s="1"/>
      <c r="L88" s="73"/>
      <c r="M88" s="73"/>
      <c r="N88" s="90"/>
      <c r="O88" s="73"/>
    </row>
    <row r="89" spans="1:15" x14ac:dyDescent="0.3">
      <c r="A89" s="88"/>
      <c r="B89" s="68"/>
      <c r="C89" s="70"/>
      <c r="D89" s="1"/>
      <c r="E89" s="1"/>
      <c r="F89" s="1"/>
      <c r="G89" s="1"/>
      <c r="H89" s="1"/>
      <c r="I89" s="1"/>
      <c r="J89" s="1"/>
      <c r="K89" s="1"/>
      <c r="L89" s="73"/>
      <c r="M89" s="73"/>
      <c r="N89" s="90"/>
      <c r="O89" s="73"/>
    </row>
    <row r="90" spans="1:15" x14ac:dyDescent="0.3">
      <c r="A90" s="88"/>
      <c r="B90" s="68"/>
      <c r="C90" s="70"/>
      <c r="D90" s="1"/>
      <c r="E90" s="1"/>
      <c r="F90" s="1"/>
      <c r="G90" s="1"/>
      <c r="H90" s="1"/>
      <c r="I90" s="1"/>
      <c r="J90" s="1"/>
      <c r="K90" s="1"/>
      <c r="L90" s="73"/>
      <c r="M90" s="73"/>
      <c r="N90" s="90"/>
      <c r="O90" s="73"/>
    </row>
    <row r="91" spans="1:15" x14ac:dyDescent="0.3">
      <c r="A91" s="88"/>
      <c r="B91" s="68"/>
      <c r="C91" s="70"/>
      <c r="D91" s="1"/>
      <c r="E91" s="1"/>
      <c r="F91" s="1"/>
      <c r="G91" s="1"/>
      <c r="H91" s="1"/>
      <c r="I91" s="1"/>
      <c r="J91" s="1"/>
      <c r="K91" s="1"/>
      <c r="L91" s="73"/>
      <c r="M91" s="73"/>
      <c r="N91" s="90"/>
      <c r="O91" s="73"/>
    </row>
    <row r="92" spans="1:15" x14ac:dyDescent="0.3">
      <c r="A92" s="88"/>
      <c r="B92" s="69"/>
      <c r="C92" s="70"/>
      <c r="D92" s="1"/>
      <c r="E92" s="1"/>
      <c r="F92" s="1"/>
      <c r="G92" s="1"/>
      <c r="H92" s="1"/>
      <c r="I92" s="1"/>
      <c r="J92" s="1"/>
      <c r="K92" s="1"/>
      <c r="L92" s="74"/>
      <c r="M92" s="74"/>
      <c r="N92" s="91"/>
      <c r="O92" s="74"/>
    </row>
    <row r="93" spans="1:15" x14ac:dyDescent="0.3">
      <c r="A93" s="92">
        <v>44462</v>
      </c>
      <c r="B93" s="84" t="s">
        <v>162</v>
      </c>
      <c r="C93" s="79">
        <v>16</v>
      </c>
      <c r="D93" s="2">
        <v>1</v>
      </c>
      <c r="E93" s="2" t="s">
        <v>15</v>
      </c>
      <c r="F93" s="2">
        <v>0</v>
      </c>
      <c r="G93" s="2" t="s">
        <v>15</v>
      </c>
      <c r="H93" s="2">
        <v>0</v>
      </c>
      <c r="I93" s="2" t="str">
        <f t="shared" ref="I93:I122" si="4">H93&amp;" ppm:"&amp;G93&amp;"   "&amp;F93&amp;" ppm:"&amp;E93</f>
        <v>0 ppm:blank   0 ppm:blank</v>
      </c>
      <c r="J93" s="2">
        <v>262</v>
      </c>
      <c r="K93" s="2">
        <f>RANK(J93,J93:J98,1)</f>
        <v>6</v>
      </c>
      <c r="L93" s="84">
        <f>MAX(J93:J98)</f>
        <v>262</v>
      </c>
      <c r="M93" s="84">
        <f>MIN(J93:J98)</f>
        <v>85.3</v>
      </c>
      <c r="N93" s="93">
        <f t="shared" ref="N93" si="5">+(L93-M93)</f>
        <v>176.7</v>
      </c>
      <c r="O93" s="84" t="s">
        <v>163</v>
      </c>
    </row>
    <row r="94" spans="1:15" x14ac:dyDescent="0.3">
      <c r="A94" s="92"/>
      <c r="B94" s="85"/>
      <c r="C94" s="79"/>
      <c r="D94" s="2">
        <v>2</v>
      </c>
      <c r="E94" s="2">
        <v>7767</v>
      </c>
      <c r="F94" s="2">
        <v>0.5</v>
      </c>
      <c r="G94" s="2">
        <v>2537</v>
      </c>
      <c r="H94" s="2">
        <v>5</v>
      </c>
      <c r="I94" s="2" t="str">
        <f t="shared" si="4"/>
        <v>5 ppm:2537   0.5 ppm:7767</v>
      </c>
      <c r="J94" s="2">
        <v>142</v>
      </c>
      <c r="K94" s="2">
        <f>RANK(J94,J93:J98,1)</f>
        <v>5</v>
      </c>
      <c r="L94" s="85"/>
      <c r="M94" s="85"/>
      <c r="N94" s="94"/>
      <c r="O94" s="85"/>
    </row>
    <row r="95" spans="1:15" x14ac:dyDescent="0.3">
      <c r="A95" s="92"/>
      <c r="B95" s="85"/>
      <c r="C95" s="79"/>
      <c r="D95" s="2">
        <v>3</v>
      </c>
      <c r="E95" s="2">
        <v>7767</v>
      </c>
      <c r="F95" s="2">
        <v>0.5</v>
      </c>
      <c r="G95" s="2">
        <v>2537</v>
      </c>
      <c r="H95" s="2">
        <v>10</v>
      </c>
      <c r="I95" s="2" t="str">
        <f t="shared" si="4"/>
        <v>10 ppm:2537   0.5 ppm:7767</v>
      </c>
      <c r="J95" s="2">
        <v>85.3</v>
      </c>
      <c r="K95" s="2">
        <f>RANK(J95,J93:J98,1)</f>
        <v>1</v>
      </c>
      <c r="L95" s="85"/>
      <c r="M95" s="85"/>
      <c r="N95" s="94"/>
      <c r="O95" s="85"/>
    </row>
    <row r="96" spans="1:15" x14ac:dyDescent="0.3">
      <c r="A96" s="92"/>
      <c r="B96" s="85"/>
      <c r="C96" s="79"/>
      <c r="D96" s="2">
        <v>4</v>
      </c>
      <c r="E96" s="2">
        <v>7767</v>
      </c>
      <c r="F96" s="2">
        <v>0.5</v>
      </c>
      <c r="G96" s="2">
        <v>2537</v>
      </c>
      <c r="H96" s="2">
        <v>15</v>
      </c>
      <c r="I96" s="2" t="str">
        <f t="shared" si="4"/>
        <v>15 ppm:2537   0.5 ppm:7767</v>
      </c>
      <c r="J96" s="2">
        <v>119</v>
      </c>
      <c r="K96" s="2">
        <f>RANK(J96,J93:J98,1)</f>
        <v>4</v>
      </c>
      <c r="L96" s="85"/>
      <c r="M96" s="85"/>
      <c r="N96" s="94"/>
      <c r="O96" s="85"/>
    </row>
    <row r="97" spans="1:15" x14ac:dyDescent="0.3">
      <c r="A97" s="92"/>
      <c r="B97" s="85"/>
      <c r="C97" s="79"/>
      <c r="D97" s="2">
        <v>5</v>
      </c>
      <c r="E97" s="2">
        <v>7767</v>
      </c>
      <c r="F97" s="2">
        <v>0.5</v>
      </c>
      <c r="G97" s="2">
        <v>2537</v>
      </c>
      <c r="H97" s="2">
        <v>20</v>
      </c>
      <c r="I97" s="2" t="str">
        <f t="shared" si="4"/>
        <v>20 ppm:2537   0.5 ppm:7767</v>
      </c>
      <c r="J97" s="2">
        <v>94.8</v>
      </c>
      <c r="K97" s="2">
        <f>RANK(J97,J93:J98,1)</f>
        <v>2</v>
      </c>
      <c r="L97" s="85"/>
      <c r="M97" s="85"/>
      <c r="N97" s="94"/>
      <c r="O97" s="85"/>
    </row>
    <row r="98" spans="1:15" x14ac:dyDescent="0.3">
      <c r="A98" s="92"/>
      <c r="B98" s="86"/>
      <c r="C98" s="79"/>
      <c r="D98" s="2">
        <v>6</v>
      </c>
      <c r="E98" s="2">
        <v>7767</v>
      </c>
      <c r="F98" s="2">
        <v>0.5</v>
      </c>
      <c r="G98" s="2">
        <v>2537</v>
      </c>
      <c r="H98" s="2">
        <v>25</v>
      </c>
      <c r="I98" s="2" t="str">
        <f t="shared" si="4"/>
        <v>25 ppm:2537   0.5 ppm:7767</v>
      </c>
      <c r="J98" s="2">
        <v>102</v>
      </c>
      <c r="K98" s="2">
        <f>RANK(J98,J93:J98,1)</f>
        <v>3</v>
      </c>
      <c r="L98" s="86"/>
      <c r="M98" s="86"/>
      <c r="N98" s="95"/>
      <c r="O98" s="86"/>
    </row>
    <row r="99" spans="1:15" x14ac:dyDescent="0.3">
      <c r="A99" s="87">
        <v>44462</v>
      </c>
      <c r="B99" s="72" t="s">
        <v>164</v>
      </c>
      <c r="C99" s="70">
        <v>17</v>
      </c>
      <c r="D99" s="1">
        <v>1</v>
      </c>
      <c r="E99" s="53" t="s">
        <v>15</v>
      </c>
      <c r="F99" s="53">
        <v>0</v>
      </c>
      <c r="G99" s="53" t="s">
        <v>15</v>
      </c>
      <c r="H99" s="53">
        <v>0</v>
      </c>
      <c r="I99" s="1" t="str">
        <f t="shared" si="4"/>
        <v>0 ppm:blank   0 ppm:blank</v>
      </c>
      <c r="J99" s="1">
        <v>354</v>
      </c>
      <c r="K99" s="1">
        <f>RANK(J99,J99:J104,1)</f>
        <v>6</v>
      </c>
      <c r="L99" s="72">
        <f>MAX(J99:J104)</f>
        <v>354</v>
      </c>
      <c r="M99" s="72">
        <f>MIN(J99:J104)</f>
        <v>15.2</v>
      </c>
      <c r="N99" s="72">
        <f t="shared" ref="N99" si="6">+(L99-M99)</f>
        <v>338.8</v>
      </c>
      <c r="O99" s="72" t="s">
        <v>165</v>
      </c>
    </row>
    <row r="100" spans="1:15" x14ac:dyDescent="0.3">
      <c r="A100" s="70"/>
      <c r="B100" s="73"/>
      <c r="C100" s="70"/>
      <c r="D100" s="1">
        <v>2</v>
      </c>
      <c r="E100" s="53">
        <v>7767</v>
      </c>
      <c r="F100" s="53">
        <v>0.5</v>
      </c>
      <c r="G100" s="53">
        <v>2537</v>
      </c>
      <c r="H100" s="53">
        <v>10</v>
      </c>
      <c r="I100" s="1" t="str">
        <f t="shared" si="4"/>
        <v>10 ppm:2537   0.5 ppm:7767</v>
      </c>
      <c r="J100" s="1">
        <v>84.7</v>
      </c>
      <c r="K100" s="1">
        <f>RANK(J100,J99:J104,1)</f>
        <v>5</v>
      </c>
      <c r="L100" s="73"/>
      <c r="M100" s="73"/>
      <c r="N100" s="73"/>
      <c r="O100" s="73"/>
    </row>
    <row r="101" spans="1:15" x14ac:dyDescent="0.3">
      <c r="A101" s="70"/>
      <c r="B101" s="73"/>
      <c r="C101" s="70"/>
      <c r="D101" s="1">
        <v>3</v>
      </c>
      <c r="E101" s="53">
        <v>7767</v>
      </c>
      <c r="F101" s="53">
        <v>1</v>
      </c>
      <c r="G101" s="53">
        <v>2537</v>
      </c>
      <c r="H101" s="53">
        <v>10</v>
      </c>
      <c r="I101" s="1" t="str">
        <f t="shared" si="4"/>
        <v>10 ppm:2537   1 ppm:7767</v>
      </c>
      <c r="J101" s="1">
        <v>52.1</v>
      </c>
      <c r="K101" s="1">
        <f>RANK(J101,J99:J104,1)</f>
        <v>4</v>
      </c>
      <c r="L101" s="73"/>
      <c r="M101" s="73"/>
      <c r="N101" s="73"/>
      <c r="O101" s="73"/>
    </row>
    <row r="102" spans="1:15" x14ac:dyDescent="0.3">
      <c r="A102" s="70"/>
      <c r="B102" s="73"/>
      <c r="C102" s="70"/>
      <c r="D102" s="1">
        <v>4</v>
      </c>
      <c r="E102" s="53">
        <v>7767</v>
      </c>
      <c r="F102" s="53">
        <v>1.5</v>
      </c>
      <c r="G102" s="53">
        <v>2537</v>
      </c>
      <c r="H102" s="53">
        <v>10</v>
      </c>
      <c r="I102" s="1" t="str">
        <f t="shared" si="4"/>
        <v>10 ppm:2537   1.5 ppm:7767</v>
      </c>
      <c r="J102" s="1">
        <v>33.700000000000003</v>
      </c>
      <c r="K102" s="1">
        <f>RANK(J102,J99:J104,1)</f>
        <v>3</v>
      </c>
      <c r="L102" s="73"/>
      <c r="M102" s="73"/>
      <c r="N102" s="73"/>
      <c r="O102" s="73"/>
    </row>
    <row r="103" spans="1:15" x14ac:dyDescent="0.3">
      <c r="A103" s="70"/>
      <c r="B103" s="73"/>
      <c r="C103" s="70"/>
      <c r="D103" s="1">
        <v>5</v>
      </c>
      <c r="E103" s="53">
        <v>7767</v>
      </c>
      <c r="F103" s="53">
        <v>2</v>
      </c>
      <c r="G103" s="53">
        <v>2537</v>
      </c>
      <c r="H103" s="53">
        <v>10</v>
      </c>
      <c r="I103" s="1" t="str">
        <f t="shared" si="4"/>
        <v>10 ppm:2537   2 ppm:7767</v>
      </c>
      <c r="J103" s="1">
        <v>20.6</v>
      </c>
      <c r="K103" s="1">
        <f>RANK(J103,J99:J104,1)</f>
        <v>2</v>
      </c>
      <c r="L103" s="73"/>
      <c r="M103" s="73"/>
      <c r="N103" s="73"/>
      <c r="O103" s="73"/>
    </row>
    <row r="104" spans="1:15" x14ac:dyDescent="0.3">
      <c r="A104" s="70"/>
      <c r="B104" s="74"/>
      <c r="C104" s="70"/>
      <c r="D104" s="1">
        <v>6</v>
      </c>
      <c r="E104" s="53">
        <v>7767</v>
      </c>
      <c r="F104" s="53">
        <v>2.5</v>
      </c>
      <c r="G104" s="53">
        <v>2537</v>
      </c>
      <c r="H104" s="53">
        <v>10</v>
      </c>
      <c r="I104" s="1" t="str">
        <f t="shared" si="4"/>
        <v>10 ppm:2537   2.5 ppm:7767</v>
      </c>
      <c r="J104" s="1">
        <v>15.2</v>
      </c>
      <c r="K104" s="1">
        <f>RANK(J104,J99:J104,1)</f>
        <v>1</v>
      </c>
      <c r="L104" s="74"/>
      <c r="M104" s="74"/>
      <c r="N104" s="74"/>
      <c r="O104" s="74"/>
    </row>
    <row r="105" spans="1:15" x14ac:dyDescent="0.3">
      <c r="A105" s="92">
        <v>44462</v>
      </c>
      <c r="B105" s="84" t="s">
        <v>164</v>
      </c>
      <c r="C105" s="79">
        <v>18</v>
      </c>
      <c r="D105" s="2">
        <v>1</v>
      </c>
      <c r="E105" s="2" t="s">
        <v>15</v>
      </c>
      <c r="F105" s="54">
        <v>0</v>
      </c>
      <c r="G105" s="2" t="s">
        <v>15</v>
      </c>
      <c r="H105" s="2">
        <v>0</v>
      </c>
      <c r="I105" s="2" t="str">
        <f t="shared" si="4"/>
        <v>0 ppm:blank   0 ppm:blank</v>
      </c>
      <c r="J105" s="2">
        <v>388</v>
      </c>
      <c r="K105" s="2">
        <f>RANK(J105,J105:J110,1)</f>
        <v>6</v>
      </c>
      <c r="L105" s="84">
        <f>MAX(J105:J110)</f>
        <v>388</v>
      </c>
      <c r="M105" s="84">
        <f>MIN(J105:J110)</f>
        <v>44.7</v>
      </c>
      <c r="N105" s="93">
        <f t="shared" ref="N105" si="7">+(L105-M105)</f>
        <v>343.3</v>
      </c>
      <c r="O105" s="84" t="s">
        <v>167</v>
      </c>
    </row>
    <row r="106" spans="1:15" x14ac:dyDescent="0.3">
      <c r="A106" s="92"/>
      <c r="B106" s="85"/>
      <c r="C106" s="79"/>
      <c r="D106" s="2">
        <v>2</v>
      </c>
      <c r="E106" s="2">
        <v>7767</v>
      </c>
      <c r="F106" s="54">
        <v>1</v>
      </c>
      <c r="G106" s="2">
        <v>2537</v>
      </c>
      <c r="H106" s="2">
        <v>10</v>
      </c>
      <c r="I106" s="2" t="str">
        <f t="shared" si="4"/>
        <v>10 ppm:2537   1 ppm:7767</v>
      </c>
      <c r="J106" s="2">
        <v>46</v>
      </c>
      <c r="K106" s="2">
        <f>RANK(J106,J105:J110,1)</f>
        <v>2</v>
      </c>
      <c r="L106" s="85"/>
      <c r="M106" s="85"/>
      <c r="N106" s="94"/>
      <c r="O106" s="85"/>
    </row>
    <row r="107" spans="1:15" x14ac:dyDescent="0.3">
      <c r="A107" s="92"/>
      <c r="B107" s="85"/>
      <c r="C107" s="79"/>
      <c r="D107" s="2">
        <v>3</v>
      </c>
      <c r="E107" s="2">
        <v>7767</v>
      </c>
      <c r="F107" s="54">
        <v>1</v>
      </c>
      <c r="G107" s="2">
        <v>1580</v>
      </c>
      <c r="H107" s="2">
        <v>10</v>
      </c>
      <c r="I107" s="2" t="str">
        <f t="shared" si="4"/>
        <v>10 ppm:1580   1 ppm:7767</v>
      </c>
      <c r="J107" s="2">
        <v>49.6</v>
      </c>
      <c r="K107" s="2">
        <f>RANK(J107,J105:J110,1)</f>
        <v>3</v>
      </c>
      <c r="L107" s="85"/>
      <c r="M107" s="85"/>
      <c r="N107" s="94"/>
      <c r="O107" s="85"/>
    </row>
    <row r="108" spans="1:15" x14ac:dyDescent="0.3">
      <c r="A108" s="92"/>
      <c r="B108" s="85"/>
      <c r="C108" s="79"/>
      <c r="D108" s="2">
        <v>4</v>
      </c>
      <c r="E108" s="2" t="s">
        <v>166</v>
      </c>
      <c r="F108" s="54">
        <v>1</v>
      </c>
      <c r="G108" s="2">
        <v>2537</v>
      </c>
      <c r="H108" s="2">
        <v>10</v>
      </c>
      <c r="I108" s="2" t="str">
        <f t="shared" si="4"/>
        <v>10 ppm:2537   1 ppm:7767 - plant</v>
      </c>
      <c r="J108" s="2">
        <v>44.7</v>
      </c>
      <c r="K108" s="2">
        <f>RANK(J108,J105:J110,1)</f>
        <v>1</v>
      </c>
      <c r="L108" s="85"/>
      <c r="M108" s="85"/>
      <c r="N108" s="94"/>
      <c r="O108" s="85"/>
    </row>
    <row r="109" spans="1:15" x14ac:dyDescent="0.3">
      <c r="A109" s="92"/>
      <c r="B109" s="85"/>
      <c r="C109" s="79"/>
      <c r="D109" s="2">
        <v>5</v>
      </c>
      <c r="E109" s="2">
        <v>7878</v>
      </c>
      <c r="F109" s="54">
        <v>1</v>
      </c>
      <c r="G109" s="2">
        <v>2537</v>
      </c>
      <c r="H109" s="2">
        <v>10</v>
      </c>
      <c r="I109" s="2" t="str">
        <f t="shared" si="4"/>
        <v>10 ppm:2537   1 ppm:7878</v>
      </c>
      <c r="J109" s="2">
        <v>294</v>
      </c>
      <c r="K109" s="2">
        <f>RANK(J109,J105:J110,1)</f>
        <v>5</v>
      </c>
      <c r="L109" s="85"/>
      <c r="M109" s="85"/>
      <c r="N109" s="94"/>
      <c r="O109" s="85"/>
    </row>
    <row r="110" spans="1:15" x14ac:dyDescent="0.3">
      <c r="A110" s="92"/>
      <c r="B110" s="86"/>
      <c r="C110" s="79"/>
      <c r="D110" s="2">
        <v>6</v>
      </c>
      <c r="E110" s="2">
        <v>8181</v>
      </c>
      <c r="F110" s="54">
        <v>1</v>
      </c>
      <c r="G110" s="2">
        <v>2537</v>
      </c>
      <c r="H110" s="2">
        <v>10</v>
      </c>
      <c r="I110" s="2" t="str">
        <f t="shared" si="4"/>
        <v>10 ppm:2537   1 ppm:8181</v>
      </c>
      <c r="J110" s="2">
        <v>188</v>
      </c>
      <c r="K110" s="2">
        <f>RANK(J110,J105:J110,1)</f>
        <v>4</v>
      </c>
      <c r="L110" s="86"/>
      <c r="M110" s="86"/>
      <c r="N110" s="95"/>
      <c r="O110" s="86"/>
    </row>
    <row r="111" spans="1:15" x14ac:dyDescent="0.3">
      <c r="A111" s="87"/>
      <c r="B111" s="72"/>
      <c r="C111" s="70">
        <v>19</v>
      </c>
      <c r="D111" s="1">
        <v>1</v>
      </c>
      <c r="E111" s="1"/>
      <c r="F111" s="53"/>
      <c r="G111" s="1"/>
      <c r="H111" s="1"/>
      <c r="I111" s="1" t="str">
        <f t="shared" si="4"/>
        <v xml:space="preserve"> ppm:    ppm:</v>
      </c>
      <c r="J111" s="1"/>
      <c r="K111" s="1" t="e">
        <f>RANK(J111,J111:J116,1)</f>
        <v>#N/A</v>
      </c>
      <c r="L111" s="72">
        <f>MAX(J111:J116)</f>
        <v>0</v>
      </c>
      <c r="M111" s="72">
        <f>MIN(J111:J116)</f>
        <v>0</v>
      </c>
      <c r="N111" s="72">
        <f t="shared" ref="N111" si="8">+(L111-M111)</f>
        <v>0</v>
      </c>
      <c r="O111" s="72"/>
    </row>
    <row r="112" spans="1:15" x14ac:dyDescent="0.3">
      <c r="A112" s="70"/>
      <c r="B112" s="73"/>
      <c r="C112" s="70"/>
      <c r="D112" s="1">
        <v>2</v>
      </c>
      <c r="E112" s="1"/>
      <c r="F112" s="53"/>
      <c r="G112" s="1"/>
      <c r="H112" s="1"/>
      <c r="I112" s="1" t="str">
        <f t="shared" si="4"/>
        <v xml:space="preserve"> ppm:    ppm:</v>
      </c>
      <c r="J112" s="1"/>
      <c r="K112" s="1" t="e">
        <f>RANK(J112,J111:J116,1)</f>
        <v>#N/A</v>
      </c>
      <c r="L112" s="73"/>
      <c r="M112" s="73"/>
      <c r="N112" s="73"/>
      <c r="O112" s="73"/>
    </row>
    <row r="113" spans="1:15" x14ac:dyDescent="0.3">
      <c r="A113" s="70"/>
      <c r="B113" s="73"/>
      <c r="C113" s="70"/>
      <c r="D113" s="1">
        <v>3</v>
      </c>
      <c r="E113" s="1"/>
      <c r="F113" s="53"/>
      <c r="G113" s="1"/>
      <c r="H113" s="1"/>
      <c r="I113" s="1" t="str">
        <f t="shared" si="4"/>
        <v xml:space="preserve"> ppm:    ppm:</v>
      </c>
      <c r="J113" s="1"/>
      <c r="K113" s="1" t="e">
        <f>RANK(J113,J111:J116,1)</f>
        <v>#N/A</v>
      </c>
      <c r="L113" s="73"/>
      <c r="M113" s="73"/>
      <c r="N113" s="73"/>
      <c r="O113" s="73"/>
    </row>
    <row r="114" spans="1:15" x14ac:dyDescent="0.3">
      <c r="A114" s="70"/>
      <c r="B114" s="73"/>
      <c r="C114" s="70"/>
      <c r="D114" s="1">
        <v>4</v>
      </c>
      <c r="E114" s="1"/>
      <c r="F114" s="53"/>
      <c r="G114" s="1"/>
      <c r="H114" s="1"/>
      <c r="I114" s="1" t="str">
        <f t="shared" si="4"/>
        <v xml:space="preserve"> ppm:    ppm:</v>
      </c>
      <c r="J114" s="1"/>
      <c r="K114" s="1" t="e">
        <f>RANK(J114,J111:J116,1)</f>
        <v>#N/A</v>
      </c>
      <c r="L114" s="73"/>
      <c r="M114" s="73"/>
      <c r="N114" s="73"/>
      <c r="O114" s="73"/>
    </row>
    <row r="115" spans="1:15" x14ac:dyDescent="0.3">
      <c r="A115" s="70"/>
      <c r="B115" s="73"/>
      <c r="C115" s="70"/>
      <c r="D115" s="1">
        <v>5</v>
      </c>
      <c r="E115" s="1"/>
      <c r="F115" s="53"/>
      <c r="G115" s="1"/>
      <c r="H115" s="1"/>
      <c r="I115" s="1" t="str">
        <f t="shared" si="4"/>
        <v xml:space="preserve"> ppm:    ppm:</v>
      </c>
      <c r="J115" s="1"/>
      <c r="K115" s="1" t="e">
        <f>RANK(J115,J111:J116,1)</f>
        <v>#N/A</v>
      </c>
      <c r="L115" s="73"/>
      <c r="M115" s="73"/>
      <c r="N115" s="73"/>
      <c r="O115" s="73"/>
    </row>
    <row r="116" spans="1:15" x14ac:dyDescent="0.3">
      <c r="A116" s="70"/>
      <c r="B116" s="74"/>
      <c r="C116" s="70"/>
      <c r="D116" s="1">
        <v>6</v>
      </c>
      <c r="E116" s="1"/>
      <c r="F116" s="53"/>
      <c r="G116" s="1"/>
      <c r="H116" s="1"/>
      <c r="I116" s="1" t="str">
        <f t="shared" si="4"/>
        <v xml:space="preserve"> ppm:    ppm:</v>
      </c>
      <c r="J116" s="1"/>
      <c r="K116" s="1" t="e">
        <f>RANK(J116,J111:J116,1)</f>
        <v>#N/A</v>
      </c>
      <c r="L116" s="74"/>
      <c r="M116" s="74"/>
      <c r="N116" s="74"/>
      <c r="O116" s="74"/>
    </row>
    <row r="117" spans="1:15" x14ac:dyDescent="0.3">
      <c r="A117" s="92"/>
      <c r="B117" s="84"/>
      <c r="C117" s="79"/>
      <c r="D117" s="2">
        <v>1</v>
      </c>
      <c r="E117" s="2"/>
      <c r="F117" s="2"/>
      <c r="G117" s="2"/>
      <c r="H117" s="2"/>
      <c r="I117" s="2" t="str">
        <f t="shared" si="4"/>
        <v xml:space="preserve"> ppm:    ppm:</v>
      </c>
      <c r="J117" s="2"/>
      <c r="K117" s="2"/>
      <c r="L117" s="84"/>
      <c r="M117" s="84"/>
      <c r="N117" s="93"/>
      <c r="O117" s="84"/>
    </row>
    <row r="118" spans="1:15" x14ac:dyDescent="0.3">
      <c r="A118" s="92"/>
      <c r="B118" s="85"/>
      <c r="C118" s="79"/>
      <c r="D118" s="2">
        <v>2</v>
      </c>
      <c r="E118" s="2"/>
      <c r="F118" s="2"/>
      <c r="G118" s="2"/>
      <c r="H118" s="2"/>
      <c r="I118" s="2" t="str">
        <f t="shared" si="4"/>
        <v xml:space="preserve"> ppm:    ppm:</v>
      </c>
      <c r="J118" s="2"/>
      <c r="K118" s="2"/>
      <c r="L118" s="85"/>
      <c r="M118" s="85"/>
      <c r="N118" s="94"/>
      <c r="O118" s="85"/>
    </row>
    <row r="119" spans="1:15" x14ac:dyDescent="0.3">
      <c r="A119" s="92"/>
      <c r="B119" s="85"/>
      <c r="C119" s="79"/>
      <c r="D119" s="2">
        <v>3</v>
      </c>
      <c r="E119" s="2"/>
      <c r="F119" s="2"/>
      <c r="G119" s="2"/>
      <c r="H119" s="2"/>
      <c r="I119" s="2" t="str">
        <f t="shared" si="4"/>
        <v xml:space="preserve"> ppm:    ppm:</v>
      </c>
      <c r="J119" s="2"/>
      <c r="K119" s="2"/>
      <c r="L119" s="85"/>
      <c r="M119" s="85"/>
      <c r="N119" s="94"/>
      <c r="O119" s="85"/>
    </row>
    <row r="120" spans="1:15" x14ac:dyDescent="0.3">
      <c r="A120" s="92"/>
      <c r="B120" s="85"/>
      <c r="C120" s="79"/>
      <c r="D120" s="2">
        <v>4</v>
      </c>
      <c r="E120" s="2"/>
      <c r="F120" s="2"/>
      <c r="G120" s="2"/>
      <c r="H120" s="2"/>
      <c r="I120" s="2" t="str">
        <f t="shared" si="4"/>
        <v xml:space="preserve"> ppm:    ppm:</v>
      </c>
      <c r="J120" s="2"/>
      <c r="K120" s="2"/>
      <c r="L120" s="85"/>
      <c r="M120" s="85"/>
      <c r="N120" s="94"/>
      <c r="O120" s="85"/>
    </row>
    <row r="121" spans="1:15" x14ac:dyDescent="0.3">
      <c r="A121" s="92"/>
      <c r="B121" s="85"/>
      <c r="C121" s="79"/>
      <c r="D121" s="2">
        <v>5</v>
      </c>
      <c r="E121" s="2"/>
      <c r="F121" s="2"/>
      <c r="G121" s="2"/>
      <c r="H121" s="2"/>
      <c r="I121" s="2" t="str">
        <f t="shared" si="4"/>
        <v xml:space="preserve"> ppm:    ppm:</v>
      </c>
      <c r="J121" s="2"/>
      <c r="K121" s="2"/>
      <c r="L121" s="85"/>
      <c r="M121" s="85"/>
      <c r="N121" s="94"/>
      <c r="O121" s="85"/>
    </row>
    <row r="122" spans="1:15" x14ac:dyDescent="0.3">
      <c r="A122" s="92"/>
      <c r="B122" s="86"/>
      <c r="C122" s="79"/>
      <c r="D122" s="2">
        <v>6</v>
      </c>
      <c r="E122" s="2"/>
      <c r="F122" s="2"/>
      <c r="G122" s="2"/>
      <c r="H122" s="2"/>
      <c r="I122" s="2" t="str">
        <f t="shared" si="4"/>
        <v xml:space="preserve"> ppm:    ppm:</v>
      </c>
      <c r="J122" s="2"/>
      <c r="K122" s="2"/>
      <c r="L122" s="86"/>
      <c r="M122" s="86"/>
      <c r="N122" s="95"/>
      <c r="O122" s="86"/>
    </row>
    <row r="123" spans="1:15" x14ac:dyDescent="0.3">
      <c r="A123" s="88"/>
      <c r="B123" s="72"/>
      <c r="C123" s="70"/>
      <c r="D123" s="1"/>
      <c r="E123" s="1"/>
      <c r="F123" s="1"/>
      <c r="G123" s="1"/>
      <c r="H123" s="1"/>
      <c r="I123" s="1"/>
      <c r="J123" s="1"/>
      <c r="K123" s="1"/>
      <c r="L123" s="72"/>
      <c r="M123" s="72"/>
      <c r="N123" s="89"/>
      <c r="O123" s="72"/>
    </row>
    <row r="124" spans="1:15" x14ac:dyDescent="0.3">
      <c r="A124" s="88"/>
      <c r="B124" s="73"/>
      <c r="C124" s="70"/>
      <c r="D124" s="1"/>
      <c r="E124" s="1"/>
      <c r="F124" s="1"/>
      <c r="G124" s="1"/>
      <c r="H124" s="1"/>
      <c r="I124" s="1"/>
      <c r="J124" s="1"/>
      <c r="K124" s="1"/>
      <c r="L124" s="73"/>
      <c r="M124" s="73"/>
      <c r="N124" s="90"/>
      <c r="O124" s="73"/>
    </row>
    <row r="125" spans="1:15" x14ac:dyDescent="0.3">
      <c r="A125" s="88"/>
      <c r="B125" s="73"/>
      <c r="C125" s="70"/>
      <c r="D125" s="1"/>
      <c r="E125" s="1"/>
      <c r="F125" s="1"/>
      <c r="G125" s="1"/>
      <c r="H125" s="1"/>
      <c r="I125" s="1"/>
      <c r="J125" s="1"/>
      <c r="K125" s="1"/>
      <c r="L125" s="73"/>
      <c r="M125" s="73"/>
      <c r="N125" s="90"/>
      <c r="O125" s="73"/>
    </row>
    <row r="126" spans="1:15" x14ac:dyDescent="0.3">
      <c r="A126" s="88"/>
      <c r="B126" s="73"/>
      <c r="C126" s="70"/>
      <c r="D126" s="1"/>
      <c r="E126" s="1"/>
      <c r="F126" s="1"/>
      <c r="G126" s="1"/>
      <c r="H126" s="1"/>
      <c r="I126" s="1"/>
      <c r="J126" s="1"/>
      <c r="K126" s="1"/>
      <c r="L126" s="73"/>
      <c r="M126" s="73"/>
      <c r="N126" s="90"/>
      <c r="O126" s="73"/>
    </row>
    <row r="127" spans="1:15" x14ac:dyDescent="0.3">
      <c r="A127" s="88"/>
      <c r="B127" s="73"/>
      <c r="C127" s="70"/>
      <c r="D127" s="1"/>
      <c r="E127" s="1"/>
      <c r="F127" s="1"/>
      <c r="G127" s="1"/>
      <c r="H127" s="1"/>
      <c r="I127" s="1"/>
      <c r="J127" s="1"/>
      <c r="K127" s="1"/>
      <c r="L127" s="73"/>
      <c r="M127" s="73"/>
      <c r="N127" s="90"/>
      <c r="O127" s="73"/>
    </row>
    <row r="128" spans="1:15" x14ac:dyDescent="0.3">
      <c r="A128" s="88"/>
      <c r="B128" s="74"/>
      <c r="C128" s="70"/>
      <c r="D128" s="1"/>
      <c r="E128" s="1"/>
      <c r="F128" s="1"/>
      <c r="G128" s="1"/>
      <c r="H128" s="1"/>
      <c r="I128" s="1"/>
      <c r="J128" s="1"/>
      <c r="K128" s="1"/>
      <c r="L128" s="74"/>
      <c r="M128" s="74"/>
      <c r="N128" s="91"/>
      <c r="O128" s="74"/>
    </row>
  </sheetData>
  <mergeCells count="162">
    <mergeCell ref="O117:O122"/>
    <mergeCell ref="A123:A128"/>
    <mergeCell ref="B123:B128"/>
    <mergeCell ref="C123:C128"/>
    <mergeCell ref="L123:L128"/>
    <mergeCell ref="M123:M128"/>
    <mergeCell ref="N123:N128"/>
    <mergeCell ref="O123:O128"/>
    <mergeCell ref="A117:A122"/>
    <mergeCell ref="B117:B122"/>
    <mergeCell ref="C117:C122"/>
    <mergeCell ref="L117:L122"/>
    <mergeCell ref="M117:M122"/>
    <mergeCell ref="N117:N122"/>
    <mergeCell ref="O105:O110"/>
    <mergeCell ref="A111:A116"/>
    <mergeCell ref="B111:B116"/>
    <mergeCell ref="C111:C116"/>
    <mergeCell ref="L111:L116"/>
    <mergeCell ref="M111:M116"/>
    <mergeCell ref="N111:N116"/>
    <mergeCell ref="O111:O116"/>
    <mergeCell ref="A105:A110"/>
    <mergeCell ref="B105:B110"/>
    <mergeCell ref="C105:C110"/>
    <mergeCell ref="L105:L110"/>
    <mergeCell ref="M105:M110"/>
    <mergeCell ref="N105:N110"/>
    <mergeCell ref="O93:O98"/>
    <mergeCell ref="A99:A104"/>
    <mergeCell ref="B99:B104"/>
    <mergeCell ref="C99:C104"/>
    <mergeCell ref="L99:L104"/>
    <mergeCell ref="M99:M104"/>
    <mergeCell ref="N99:N104"/>
    <mergeCell ref="O99:O104"/>
    <mergeCell ref="A93:A98"/>
    <mergeCell ref="B93:B98"/>
    <mergeCell ref="C93:C98"/>
    <mergeCell ref="L93:L98"/>
    <mergeCell ref="M93:M98"/>
    <mergeCell ref="N93:N98"/>
    <mergeCell ref="O81:O86"/>
    <mergeCell ref="A87:A92"/>
    <mergeCell ref="B87:B92"/>
    <mergeCell ref="C87:C92"/>
    <mergeCell ref="L87:L92"/>
    <mergeCell ref="M87:M92"/>
    <mergeCell ref="N87:N92"/>
    <mergeCell ref="O87:O92"/>
    <mergeCell ref="A81:A86"/>
    <mergeCell ref="B81:B86"/>
    <mergeCell ref="C81:C86"/>
    <mergeCell ref="L81:L86"/>
    <mergeCell ref="M81:M86"/>
    <mergeCell ref="N81:N86"/>
    <mergeCell ref="O69:O74"/>
    <mergeCell ref="A75:A80"/>
    <mergeCell ref="B75:B80"/>
    <mergeCell ref="C75:C80"/>
    <mergeCell ref="L75:L80"/>
    <mergeCell ref="M75:M80"/>
    <mergeCell ref="N75:N80"/>
    <mergeCell ref="O75:O80"/>
    <mergeCell ref="A69:A74"/>
    <mergeCell ref="B69:B74"/>
    <mergeCell ref="C69:C74"/>
    <mergeCell ref="L69:L74"/>
    <mergeCell ref="M69:M74"/>
    <mergeCell ref="N69:N74"/>
    <mergeCell ref="O57:O62"/>
    <mergeCell ref="A63:A68"/>
    <mergeCell ref="B63:B68"/>
    <mergeCell ref="C63:C68"/>
    <mergeCell ref="L63:L68"/>
    <mergeCell ref="M63:M68"/>
    <mergeCell ref="N63:N68"/>
    <mergeCell ref="O63:O68"/>
    <mergeCell ref="A57:A62"/>
    <mergeCell ref="B57:B62"/>
    <mergeCell ref="C57:C62"/>
    <mergeCell ref="L57:L62"/>
    <mergeCell ref="M57:M62"/>
    <mergeCell ref="N57:N62"/>
    <mergeCell ref="O45:O50"/>
    <mergeCell ref="A51:A56"/>
    <mergeCell ref="B51:B56"/>
    <mergeCell ref="C51:C56"/>
    <mergeCell ref="L51:L56"/>
    <mergeCell ref="M51:M56"/>
    <mergeCell ref="N51:N56"/>
    <mergeCell ref="O51:O56"/>
    <mergeCell ref="A45:A50"/>
    <mergeCell ref="B45:B50"/>
    <mergeCell ref="C45:C50"/>
    <mergeCell ref="L45:L50"/>
    <mergeCell ref="M45:M50"/>
    <mergeCell ref="N45:N50"/>
    <mergeCell ref="O33:O38"/>
    <mergeCell ref="A39:A44"/>
    <mergeCell ref="B39:B44"/>
    <mergeCell ref="C39:C44"/>
    <mergeCell ref="L39:L44"/>
    <mergeCell ref="M39:M44"/>
    <mergeCell ref="N39:N44"/>
    <mergeCell ref="O39:O44"/>
    <mergeCell ref="A33:A38"/>
    <mergeCell ref="B33:B38"/>
    <mergeCell ref="C33:C38"/>
    <mergeCell ref="L33:L38"/>
    <mergeCell ref="M33:M38"/>
    <mergeCell ref="N33:N38"/>
    <mergeCell ref="O21:O26"/>
    <mergeCell ref="A27:A32"/>
    <mergeCell ref="B27:B32"/>
    <mergeCell ref="C27:C32"/>
    <mergeCell ref="L27:L32"/>
    <mergeCell ref="M27:M32"/>
    <mergeCell ref="N27:N32"/>
    <mergeCell ref="O27:O32"/>
    <mergeCell ref="A21:A26"/>
    <mergeCell ref="B21:B26"/>
    <mergeCell ref="C21:C26"/>
    <mergeCell ref="L21:L26"/>
    <mergeCell ref="M21:M26"/>
    <mergeCell ref="N21:N26"/>
    <mergeCell ref="O9:O14"/>
    <mergeCell ref="A15:A20"/>
    <mergeCell ref="B15:B20"/>
    <mergeCell ref="C15:C20"/>
    <mergeCell ref="L15:L20"/>
    <mergeCell ref="M15:M20"/>
    <mergeCell ref="N15:N20"/>
    <mergeCell ref="O15:O20"/>
    <mergeCell ref="A9:A14"/>
    <mergeCell ref="B9:B14"/>
    <mergeCell ref="C9:C14"/>
    <mergeCell ref="L9:L14"/>
    <mergeCell ref="M9:M14"/>
    <mergeCell ref="N9:N14"/>
    <mergeCell ref="M1:M2"/>
    <mergeCell ref="N1:N2"/>
    <mergeCell ref="O1:O2"/>
    <mergeCell ref="A3:A8"/>
    <mergeCell ref="B3:B8"/>
    <mergeCell ref="C3:C8"/>
    <mergeCell ref="L3:L8"/>
    <mergeCell ref="M3:M8"/>
    <mergeCell ref="N3:N8"/>
    <mergeCell ref="O3:O8"/>
    <mergeCell ref="G1:G2"/>
    <mergeCell ref="H1:H2"/>
    <mergeCell ref="I1:I2"/>
    <mergeCell ref="J1:J2"/>
    <mergeCell ref="K1:K2"/>
    <mergeCell ref="L1:L2"/>
    <mergeCell ref="A1:A2"/>
    <mergeCell ref="B1:B2"/>
    <mergeCell ref="C1:C2"/>
    <mergeCell ref="D1:D2"/>
    <mergeCell ref="E1:E2"/>
    <mergeCell ref="F1:F2"/>
  </mergeCells>
  <phoneticPr fontId="9" type="noConversion"/>
  <conditionalFormatting sqref="D1:H1 J1:O1">
    <cfRule type="colorScale" priority="1">
      <colorScale>
        <cfvo type="min"/>
        <cfvo type="percentile" val="50"/>
        <cfvo type="max"/>
        <color rgb="FF5A8AC6"/>
        <color rgb="FFFCFCFF"/>
        <color rgb="FFF8696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A8E38-010D-4E20-BC04-EE492DE81CED}">
  <dimension ref="A1:G14"/>
  <sheetViews>
    <sheetView zoomScale="80" zoomScaleNormal="80" workbookViewId="0">
      <selection activeCell="F15" sqref="F15"/>
    </sheetView>
  </sheetViews>
  <sheetFormatPr defaultRowHeight="14.4" x14ac:dyDescent="0.3"/>
  <cols>
    <col min="2" max="2" width="12.6640625" bestFit="1" customWidth="1"/>
    <col min="3" max="3" width="11.33203125" bestFit="1" customWidth="1"/>
    <col min="4" max="4" width="13.6640625" bestFit="1" customWidth="1"/>
    <col min="5" max="5" width="9.88671875" bestFit="1" customWidth="1"/>
    <col min="6" max="6" width="25.33203125" bestFit="1" customWidth="1"/>
    <col min="7" max="7" width="9.44140625" bestFit="1" customWidth="1"/>
  </cols>
  <sheetData>
    <row r="1" spans="1:7" ht="29.4" thickBot="1" x14ac:dyDescent="0.35">
      <c r="A1" s="14" t="s">
        <v>3</v>
      </c>
      <c r="B1" s="15" t="s">
        <v>36</v>
      </c>
      <c r="C1" t="s">
        <v>37</v>
      </c>
      <c r="D1" s="15" t="s">
        <v>38</v>
      </c>
      <c r="E1" s="15" t="s">
        <v>39</v>
      </c>
      <c r="F1" s="15" t="s">
        <v>40</v>
      </c>
      <c r="G1" s="15" t="s">
        <v>41</v>
      </c>
    </row>
    <row r="2" spans="1:7" ht="15" thickTop="1" x14ac:dyDescent="0.3">
      <c r="A2" s="16">
        <v>1</v>
      </c>
      <c r="B2" s="17" t="s">
        <v>15</v>
      </c>
      <c r="C2" s="17"/>
      <c r="D2" s="17" t="s">
        <v>15</v>
      </c>
      <c r="E2" s="17"/>
      <c r="F2" s="16" t="s">
        <v>15</v>
      </c>
      <c r="G2" s="17">
        <v>133</v>
      </c>
    </row>
    <row r="3" spans="1:7" x14ac:dyDescent="0.3">
      <c r="A3" s="18">
        <v>2</v>
      </c>
      <c r="B3" s="19">
        <v>2531</v>
      </c>
      <c r="C3" s="19">
        <v>0.2</v>
      </c>
      <c r="D3" s="19">
        <v>1252</v>
      </c>
      <c r="E3" s="19">
        <v>10</v>
      </c>
      <c r="F3" s="20" t="s">
        <v>153</v>
      </c>
      <c r="G3" s="19">
        <v>79</v>
      </c>
    </row>
    <row r="4" spans="1:7" x14ac:dyDescent="0.3">
      <c r="A4" s="16">
        <v>3</v>
      </c>
      <c r="B4" s="17">
        <v>2531</v>
      </c>
      <c r="C4" s="17">
        <v>0.4</v>
      </c>
      <c r="D4" s="17">
        <v>1252</v>
      </c>
      <c r="E4" s="17">
        <v>10</v>
      </c>
      <c r="F4" s="16" t="s">
        <v>154</v>
      </c>
      <c r="G4" s="17">
        <v>51.8</v>
      </c>
    </row>
    <row r="5" spans="1:7" x14ac:dyDescent="0.3">
      <c r="A5" s="18">
        <v>4</v>
      </c>
      <c r="B5" s="19">
        <v>2531</v>
      </c>
      <c r="C5" s="19">
        <v>0.6</v>
      </c>
      <c r="D5" s="19">
        <v>1252</v>
      </c>
      <c r="E5" s="19">
        <v>10</v>
      </c>
      <c r="F5" s="20" t="s">
        <v>155</v>
      </c>
      <c r="G5" s="19">
        <v>29.9</v>
      </c>
    </row>
    <row r="6" spans="1:7" x14ac:dyDescent="0.3">
      <c r="A6" s="16">
        <v>5</v>
      </c>
      <c r="B6" s="17">
        <v>2531</v>
      </c>
      <c r="C6" s="17">
        <v>0.8</v>
      </c>
      <c r="D6" s="17">
        <v>1252</v>
      </c>
      <c r="E6" s="17">
        <v>10</v>
      </c>
      <c r="F6" s="16" t="s">
        <v>156</v>
      </c>
      <c r="G6" s="17">
        <v>21.8</v>
      </c>
    </row>
    <row r="7" spans="1:7" x14ac:dyDescent="0.3">
      <c r="A7" s="21">
        <v>6</v>
      </c>
      <c r="B7" s="19">
        <v>2531</v>
      </c>
      <c r="C7" s="19">
        <v>1</v>
      </c>
      <c r="D7" s="19">
        <v>1252</v>
      </c>
      <c r="E7" s="19">
        <v>10</v>
      </c>
      <c r="F7" s="20" t="s">
        <v>157</v>
      </c>
      <c r="G7" s="19">
        <v>11.7</v>
      </c>
    </row>
    <row r="8" spans="1:7" x14ac:dyDescent="0.3">
      <c r="A8" s="16"/>
      <c r="B8" s="17"/>
      <c r="C8" s="17"/>
      <c r="D8" s="17"/>
      <c r="E8" s="17"/>
      <c r="F8" s="16"/>
      <c r="G8" s="17"/>
    </row>
    <row r="9" spans="1:7" x14ac:dyDescent="0.3">
      <c r="A9" s="18">
        <v>1</v>
      </c>
      <c r="B9" s="19" t="s">
        <v>15</v>
      </c>
      <c r="C9" s="19">
        <v>0</v>
      </c>
      <c r="D9" s="19" t="s">
        <v>15</v>
      </c>
      <c r="E9" s="19">
        <v>0</v>
      </c>
      <c r="F9" s="20" t="s">
        <v>15</v>
      </c>
      <c r="G9" s="19">
        <v>197</v>
      </c>
    </row>
    <row r="10" spans="1:7" x14ac:dyDescent="0.3">
      <c r="A10" s="16">
        <v>2</v>
      </c>
      <c r="B10" s="17">
        <v>2531</v>
      </c>
      <c r="C10" s="17">
        <v>0.2</v>
      </c>
      <c r="D10" s="17">
        <v>1252</v>
      </c>
      <c r="E10" s="17">
        <v>10</v>
      </c>
      <c r="F10" s="16" t="s">
        <v>153</v>
      </c>
      <c r="G10" s="17">
        <v>72.599999999999994</v>
      </c>
    </row>
    <row r="11" spans="1:7" x14ac:dyDescent="0.3">
      <c r="A11" s="18">
        <v>3</v>
      </c>
      <c r="B11" s="19">
        <v>2531</v>
      </c>
      <c r="C11" s="19">
        <v>0.4</v>
      </c>
      <c r="D11" s="19">
        <v>1252</v>
      </c>
      <c r="E11" s="19">
        <v>10</v>
      </c>
      <c r="F11" s="20" t="s">
        <v>154</v>
      </c>
      <c r="G11" s="19">
        <v>26.5</v>
      </c>
    </row>
    <row r="12" spans="1:7" x14ac:dyDescent="0.3">
      <c r="A12" s="16">
        <v>4</v>
      </c>
      <c r="B12" s="17">
        <v>2531</v>
      </c>
      <c r="C12" s="17">
        <v>0.6</v>
      </c>
      <c r="D12" s="17">
        <v>1252</v>
      </c>
      <c r="E12" s="17">
        <v>10</v>
      </c>
      <c r="F12" s="16" t="s">
        <v>155</v>
      </c>
      <c r="G12" s="17">
        <v>23.8</v>
      </c>
    </row>
    <row r="13" spans="1:7" x14ac:dyDescent="0.3">
      <c r="A13" s="21">
        <v>5</v>
      </c>
      <c r="B13" s="19">
        <v>2531</v>
      </c>
      <c r="C13" s="19">
        <v>0.8</v>
      </c>
      <c r="D13" s="19">
        <v>1252</v>
      </c>
      <c r="E13" s="19">
        <v>10</v>
      </c>
      <c r="F13" s="20" t="s">
        <v>156</v>
      </c>
      <c r="G13" s="19">
        <v>20.6</v>
      </c>
    </row>
    <row r="14" spans="1:7" x14ac:dyDescent="0.3">
      <c r="A14" s="16">
        <v>6</v>
      </c>
      <c r="B14" s="17">
        <v>2531</v>
      </c>
      <c r="C14" s="17">
        <v>1</v>
      </c>
      <c r="D14" s="17">
        <v>1252</v>
      </c>
      <c r="E14" s="17">
        <v>10</v>
      </c>
      <c r="F14" s="16" t="s">
        <v>157</v>
      </c>
      <c r="G14" s="17">
        <v>7.04</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437A5-6FBF-435D-992A-2E50D66E26A6}">
  <dimension ref="A3:G24"/>
  <sheetViews>
    <sheetView zoomScale="80" zoomScaleNormal="80" workbookViewId="0"/>
  </sheetViews>
  <sheetFormatPr defaultColWidth="9.109375" defaultRowHeight="14.4" x14ac:dyDescent="0.3"/>
  <cols>
    <col min="2" max="2" width="17.88671875" customWidth="1"/>
    <col min="3" max="3" width="11.109375" customWidth="1"/>
    <col min="4" max="4" width="16.5546875" customWidth="1"/>
    <col min="5" max="5" width="14.6640625" customWidth="1"/>
    <col min="6" max="6" width="37.88671875" bestFit="1" customWidth="1"/>
    <col min="7" max="7" width="9.109375" customWidth="1"/>
  </cols>
  <sheetData>
    <row r="3" spans="1:7" ht="13.95" customHeight="1" thickBot="1" x14ac:dyDescent="0.35">
      <c r="A3" s="14" t="s">
        <v>3</v>
      </c>
      <c r="B3" s="15" t="s">
        <v>36</v>
      </c>
      <c r="C3" t="s">
        <v>37</v>
      </c>
      <c r="D3" s="15" t="s">
        <v>38</v>
      </c>
      <c r="E3" s="15" t="s">
        <v>39</v>
      </c>
      <c r="F3" s="15" t="s">
        <v>40</v>
      </c>
      <c r="G3" s="15" t="s">
        <v>41</v>
      </c>
    </row>
    <row r="4" spans="1:7" ht="15" hidden="1" thickTop="1" x14ac:dyDescent="0.3">
      <c r="A4" s="40">
        <v>1</v>
      </c>
      <c r="B4" t="e">
        <f>CONCATENATE(Table2426756784121646[[#This Row],[Chemicals]]," ppm",":",#REF!,"    ",#REF!," ppm",":",Table2426756784121646[[#This Row],[Floc ppm]])</f>
        <v>#REF!</v>
      </c>
      <c r="C4">
        <v>0</v>
      </c>
      <c r="D4" t="s">
        <v>42</v>
      </c>
      <c r="F4">
        <v>0</v>
      </c>
    </row>
    <row r="5" spans="1:7" ht="15" thickTop="1" x14ac:dyDescent="0.3">
      <c r="A5" s="16">
        <v>1</v>
      </c>
      <c r="B5" s="17" t="s">
        <v>15</v>
      </c>
      <c r="C5" s="17">
        <v>0</v>
      </c>
      <c r="D5" s="17" t="s">
        <v>15</v>
      </c>
      <c r="E5" s="17">
        <v>0</v>
      </c>
      <c r="F5" s="16" t="s">
        <v>15</v>
      </c>
      <c r="G5" s="17">
        <v>91.5</v>
      </c>
    </row>
    <row r="6" spans="1:7" x14ac:dyDescent="0.3">
      <c r="A6" s="18">
        <v>2</v>
      </c>
      <c r="B6" s="19">
        <v>2531</v>
      </c>
      <c r="C6" s="19">
        <v>0.5</v>
      </c>
      <c r="D6" s="19">
        <v>17650</v>
      </c>
      <c r="E6" s="19">
        <v>10</v>
      </c>
      <c r="F6" s="20" t="s">
        <v>158</v>
      </c>
      <c r="G6" s="19">
        <v>14.2</v>
      </c>
    </row>
    <row r="7" spans="1:7" x14ac:dyDescent="0.3">
      <c r="A7" s="16">
        <v>3</v>
      </c>
      <c r="B7" s="17">
        <v>7878</v>
      </c>
      <c r="C7" s="17">
        <v>0.5</v>
      </c>
      <c r="D7" s="17">
        <v>17650</v>
      </c>
      <c r="E7" s="17">
        <v>10</v>
      </c>
      <c r="F7" s="16" t="s">
        <v>78</v>
      </c>
      <c r="G7" s="17">
        <v>55.2</v>
      </c>
    </row>
    <row r="8" spans="1:7" x14ac:dyDescent="0.3">
      <c r="A8" s="18">
        <v>4</v>
      </c>
      <c r="B8" s="19">
        <v>7767</v>
      </c>
      <c r="C8" s="19">
        <v>0.5</v>
      </c>
      <c r="D8" s="19">
        <v>17650</v>
      </c>
      <c r="E8" s="19">
        <v>10</v>
      </c>
      <c r="F8" s="20" t="s">
        <v>65</v>
      </c>
      <c r="G8" s="19">
        <v>32.6</v>
      </c>
    </row>
    <row r="9" spans="1:7" x14ac:dyDescent="0.3">
      <c r="A9" s="16">
        <v>5</v>
      </c>
      <c r="B9" s="17">
        <v>7757</v>
      </c>
      <c r="C9" s="17">
        <v>0.5</v>
      </c>
      <c r="D9" s="17">
        <v>17650</v>
      </c>
      <c r="E9" s="17">
        <v>10</v>
      </c>
      <c r="F9" s="16" t="s">
        <v>82</v>
      </c>
      <c r="G9" s="17">
        <v>57.3</v>
      </c>
    </row>
    <row r="10" spans="1:7" x14ac:dyDescent="0.3">
      <c r="A10" s="21">
        <v>6</v>
      </c>
      <c r="B10" s="19">
        <v>8181</v>
      </c>
      <c r="C10" s="19">
        <v>0.5</v>
      </c>
      <c r="D10" s="19">
        <v>17650</v>
      </c>
      <c r="E10" s="19">
        <v>10</v>
      </c>
      <c r="F10" s="20" t="s">
        <v>83</v>
      </c>
      <c r="G10" s="19">
        <v>10.4</v>
      </c>
    </row>
    <row r="11" spans="1:7" x14ac:dyDescent="0.3">
      <c r="A11" s="16"/>
      <c r="B11" s="17"/>
      <c r="C11" s="17"/>
      <c r="D11" s="17"/>
      <c r="E11" s="17"/>
      <c r="F11" s="16"/>
      <c r="G11" s="17"/>
    </row>
    <row r="12" spans="1:7" x14ac:dyDescent="0.3">
      <c r="A12" s="20">
        <v>1</v>
      </c>
      <c r="B12" s="19" t="s">
        <v>15</v>
      </c>
      <c r="C12" s="19">
        <v>0</v>
      </c>
      <c r="D12" s="19" t="s">
        <v>15</v>
      </c>
      <c r="E12" s="19">
        <v>0</v>
      </c>
      <c r="F12" s="20" t="s">
        <v>15</v>
      </c>
      <c r="G12" s="19">
        <v>89.3</v>
      </c>
    </row>
    <row r="13" spans="1:7" x14ac:dyDescent="0.3">
      <c r="A13" s="40">
        <v>2</v>
      </c>
      <c r="B13" s="17">
        <v>2531</v>
      </c>
      <c r="C13" s="17">
        <v>0.5</v>
      </c>
      <c r="D13" s="17">
        <v>2495</v>
      </c>
      <c r="E13" s="17">
        <v>10</v>
      </c>
      <c r="F13" s="16" t="s">
        <v>159</v>
      </c>
      <c r="G13" s="17">
        <v>4.2</v>
      </c>
    </row>
    <row r="14" spans="1:7" x14ac:dyDescent="0.3">
      <c r="A14" s="20">
        <v>3</v>
      </c>
      <c r="B14" s="41">
        <v>7878</v>
      </c>
      <c r="C14" s="41">
        <v>0.5</v>
      </c>
      <c r="D14" s="41">
        <v>2495</v>
      </c>
      <c r="E14" s="41">
        <v>10</v>
      </c>
      <c r="F14" s="20" t="s">
        <v>45</v>
      </c>
      <c r="G14" s="41">
        <v>5.39</v>
      </c>
    </row>
    <row r="15" spans="1:7" x14ac:dyDescent="0.3">
      <c r="A15" s="40">
        <v>4</v>
      </c>
      <c r="B15" s="17">
        <v>7767</v>
      </c>
      <c r="C15" s="17">
        <v>0.5</v>
      </c>
      <c r="D15" s="17">
        <v>2495</v>
      </c>
      <c r="E15" s="17">
        <v>10</v>
      </c>
      <c r="F15" s="16" t="s">
        <v>80</v>
      </c>
      <c r="G15" s="17">
        <v>4.67</v>
      </c>
    </row>
    <row r="16" spans="1:7" x14ac:dyDescent="0.3">
      <c r="A16" s="20">
        <v>5</v>
      </c>
      <c r="B16" s="41">
        <v>7757</v>
      </c>
      <c r="C16" s="41">
        <v>0.5</v>
      </c>
      <c r="D16" s="41">
        <v>2495</v>
      </c>
      <c r="E16" s="41">
        <v>10</v>
      </c>
      <c r="F16" s="20" t="s">
        <v>84</v>
      </c>
      <c r="G16" s="41">
        <v>4.93</v>
      </c>
    </row>
    <row r="17" spans="1:7" x14ac:dyDescent="0.3">
      <c r="A17" s="42">
        <v>6</v>
      </c>
      <c r="B17" s="17">
        <v>8181</v>
      </c>
      <c r="C17" s="17">
        <v>0.5</v>
      </c>
      <c r="D17" s="17">
        <v>2495</v>
      </c>
      <c r="E17" s="17">
        <v>10</v>
      </c>
      <c r="F17" s="16" t="s">
        <v>85</v>
      </c>
      <c r="G17" s="17">
        <v>3.65</v>
      </c>
    </row>
    <row r="18" spans="1:7" x14ac:dyDescent="0.3">
      <c r="A18" s="20"/>
      <c r="B18" s="41"/>
      <c r="C18" s="41"/>
      <c r="D18" s="41"/>
      <c r="E18" s="41"/>
      <c r="F18" s="20"/>
      <c r="G18" s="41"/>
    </row>
    <row r="19" spans="1:7" x14ac:dyDescent="0.3">
      <c r="A19" s="16">
        <v>1</v>
      </c>
      <c r="B19" s="17" t="s">
        <v>15</v>
      </c>
      <c r="C19" s="17">
        <v>0</v>
      </c>
      <c r="D19" s="17" t="s">
        <v>15</v>
      </c>
      <c r="E19" s="17">
        <v>0</v>
      </c>
      <c r="F19" s="16" t="s">
        <v>15</v>
      </c>
      <c r="G19" s="17">
        <v>66.2</v>
      </c>
    </row>
    <row r="20" spans="1:7" x14ac:dyDescent="0.3">
      <c r="A20" s="18">
        <v>2</v>
      </c>
      <c r="B20" s="41">
        <v>2531</v>
      </c>
      <c r="C20" s="41">
        <v>0.5</v>
      </c>
      <c r="D20" s="41">
        <v>2537</v>
      </c>
      <c r="E20" s="41">
        <v>10</v>
      </c>
      <c r="F20" s="20" t="s">
        <v>160</v>
      </c>
      <c r="G20" s="41">
        <v>11.4</v>
      </c>
    </row>
    <row r="21" spans="1:7" x14ac:dyDescent="0.3">
      <c r="A21" s="16">
        <v>3</v>
      </c>
      <c r="B21" s="17">
        <v>7878</v>
      </c>
      <c r="C21" s="17">
        <v>0.5</v>
      </c>
      <c r="D21" s="17">
        <v>2537</v>
      </c>
      <c r="E21" s="17">
        <v>10</v>
      </c>
      <c r="F21" s="16" t="s">
        <v>44</v>
      </c>
      <c r="G21" s="17">
        <v>25.4</v>
      </c>
    </row>
    <row r="22" spans="1:7" x14ac:dyDescent="0.3">
      <c r="A22" s="21">
        <v>4</v>
      </c>
      <c r="B22" s="41">
        <v>7767</v>
      </c>
      <c r="C22" s="41">
        <v>0.5</v>
      </c>
      <c r="D22" s="41">
        <v>2537</v>
      </c>
      <c r="E22" s="41">
        <v>10</v>
      </c>
      <c r="F22" s="20" t="s">
        <v>79</v>
      </c>
      <c r="G22" s="41">
        <v>6.4</v>
      </c>
    </row>
    <row r="23" spans="1:7" x14ac:dyDescent="0.3">
      <c r="A23" s="16">
        <v>5</v>
      </c>
      <c r="B23" s="17">
        <v>7757</v>
      </c>
      <c r="C23" s="17">
        <v>0.5</v>
      </c>
      <c r="D23" s="17">
        <v>2537</v>
      </c>
      <c r="E23" s="17">
        <v>10</v>
      </c>
      <c r="F23" s="16" t="s">
        <v>86</v>
      </c>
      <c r="G23" s="17">
        <v>19</v>
      </c>
    </row>
    <row r="24" spans="1:7" x14ac:dyDescent="0.3">
      <c r="A24" s="18">
        <v>6</v>
      </c>
      <c r="B24" s="19">
        <v>8181</v>
      </c>
      <c r="C24" s="19">
        <v>0.5</v>
      </c>
      <c r="D24" s="19">
        <v>2537</v>
      </c>
      <c r="E24" s="19">
        <v>10</v>
      </c>
      <c r="F24" s="20" t="s">
        <v>87</v>
      </c>
      <c r="G24" s="19">
        <v>8.2799999999999994</v>
      </c>
    </row>
  </sheetData>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265" r:id="rId4" name="Button 1">
              <controlPr defaultSize="0" print="0" autoFill="0" autoPict="0" macro="[1]!CopyandReset">
                <anchor moveWithCells="1" sizeWithCells="1">
                  <from>
                    <xdr:col>0</xdr:col>
                    <xdr:colOff>0</xdr:colOff>
                    <xdr:row>0</xdr:row>
                    <xdr:rowOff>68580</xdr:rowOff>
                  </from>
                  <to>
                    <xdr:col>0</xdr:col>
                    <xdr:colOff>0</xdr:colOff>
                    <xdr:row>1</xdr:row>
                    <xdr:rowOff>144780</xdr:rowOff>
                  </to>
                </anchor>
              </controlPr>
            </control>
          </mc:Choice>
        </mc:AlternateContent>
      </controls>
    </mc:Choice>
  </mc:AlternateContent>
  <tableParts count="1">
    <tablePart r:id="rId5"/>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77076-761E-498B-9D4D-189EB1C51C1E}">
  <dimension ref="A3:G26"/>
  <sheetViews>
    <sheetView zoomScale="90" zoomScaleNormal="90" workbookViewId="0"/>
  </sheetViews>
  <sheetFormatPr defaultColWidth="9.109375" defaultRowHeight="14.4" x14ac:dyDescent="0.3"/>
  <cols>
    <col min="2" max="2" width="17.88671875" customWidth="1"/>
    <col min="3" max="3" width="11.109375" customWidth="1"/>
    <col min="4" max="4" width="16.5546875" customWidth="1"/>
    <col min="5" max="5" width="14.6640625" customWidth="1"/>
    <col min="6" max="6" width="37.88671875" bestFit="1" customWidth="1"/>
    <col min="7" max="7" width="9.109375" customWidth="1"/>
  </cols>
  <sheetData>
    <row r="3" spans="1:7" ht="13.95" customHeight="1" thickBot="1" x14ac:dyDescent="0.35">
      <c r="A3" s="14" t="s">
        <v>3</v>
      </c>
      <c r="B3" s="15" t="s">
        <v>36</v>
      </c>
      <c r="C3" t="s">
        <v>37</v>
      </c>
      <c r="D3" s="15" t="s">
        <v>38</v>
      </c>
      <c r="E3" s="15" t="s">
        <v>39</v>
      </c>
      <c r="F3" s="15" t="s">
        <v>40</v>
      </c>
      <c r="G3" s="15" t="s">
        <v>41</v>
      </c>
    </row>
    <row r="4" spans="1:7" ht="15" hidden="1" thickTop="1" x14ac:dyDescent="0.3">
      <c r="A4" s="40">
        <v>1</v>
      </c>
      <c r="B4" t="e">
        <f>CONCATENATE(Table24267567841216467[[#This Row],[Chemicals]]," ppm",":",#REF!,"    ",#REF!," ppm",":",Table24267567841216467[[#This Row],[Floc ppm]])</f>
        <v>#REF!</v>
      </c>
      <c r="C4">
        <v>0</v>
      </c>
      <c r="D4" t="s">
        <v>42</v>
      </c>
      <c r="F4">
        <v>0</v>
      </c>
    </row>
    <row r="5" spans="1:7" ht="15" thickTop="1" x14ac:dyDescent="0.3">
      <c r="A5" s="16">
        <v>1</v>
      </c>
      <c r="B5" s="17" t="s">
        <v>15</v>
      </c>
      <c r="C5" s="17">
        <v>0</v>
      </c>
      <c r="D5" s="17" t="s">
        <v>15</v>
      </c>
      <c r="E5" s="17">
        <v>0</v>
      </c>
      <c r="F5" s="16" t="s">
        <v>15</v>
      </c>
      <c r="G5" s="17">
        <v>113</v>
      </c>
    </row>
    <row r="6" spans="1:7" x14ac:dyDescent="0.3">
      <c r="A6" s="18">
        <v>2</v>
      </c>
      <c r="B6" s="19">
        <v>7768</v>
      </c>
      <c r="C6" s="19">
        <v>0.5</v>
      </c>
      <c r="D6" s="19">
        <v>17650</v>
      </c>
      <c r="E6" s="19">
        <v>10</v>
      </c>
      <c r="F6" s="20" t="s">
        <v>94</v>
      </c>
      <c r="G6" s="19">
        <v>51.9</v>
      </c>
    </row>
    <row r="7" spans="1:7" x14ac:dyDescent="0.3">
      <c r="A7" s="16">
        <v>3</v>
      </c>
      <c r="B7" s="17">
        <v>7878</v>
      </c>
      <c r="C7" s="17">
        <v>0.5</v>
      </c>
      <c r="D7" s="17">
        <v>17650</v>
      </c>
      <c r="E7" s="17">
        <v>10</v>
      </c>
      <c r="F7" s="16" t="s">
        <v>78</v>
      </c>
      <c r="G7" s="17">
        <v>39.4</v>
      </c>
    </row>
    <row r="8" spans="1:7" x14ac:dyDescent="0.3">
      <c r="A8" s="18">
        <v>4</v>
      </c>
      <c r="B8" s="50">
        <v>7767</v>
      </c>
      <c r="C8" s="51">
        <v>0.5</v>
      </c>
      <c r="D8" s="51">
        <v>17650</v>
      </c>
      <c r="E8" s="51">
        <v>10</v>
      </c>
      <c r="F8" s="44" t="s">
        <v>65</v>
      </c>
      <c r="G8" s="52">
        <v>23.9</v>
      </c>
    </row>
    <row r="9" spans="1:7" x14ac:dyDescent="0.3">
      <c r="A9" s="16">
        <v>5</v>
      </c>
      <c r="B9" s="17">
        <v>7763</v>
      </c>
      <c r="C9" s="17">
        <v>0.5</v>
      </c>
      <c r="D9" s="17">
        <v>17650</v>
      </c>
      <c r="E9" s="17">
        <v>10</v>
      </c>
      <c r="F9" s="16" t="s">
        <v>95</v>
      </c>
      <c r="G9" s="17">
        <v>53</v>
      </c>
    </row>
    <row r="10" spans="1:7" x14ac:dyDescent="0.3">
      <c r="A10" s="21">
        <v>6</v>
      </c>
      <c r="B10" s="19">
        <v>61610</v>
      </c>
      <c r="C10" s="19">
        <v>0.5</v>
      </c>
      <c r="D10" s="19">
        <v>17650</v>
      </c>
      <c r="E10" s="19">
        <v>10</v>
      </c>
      <c r="F10" s="20" t="s">
        <v>96</v>
      </c>
      <c r="G10" s="19">
        <v>84.8</v>
      </c>
    </row>
    <row r="11" spans="1:7" x14ac:dyDescent="0.3">
      <c r="A11" s="16"/>
      <c r="B11" s="17"/>
      <c r="C11" s="17"/>
      <c r="D11" s="17"/>
      <c r="E11" s="17"/>
      <c r="F11" s="16"/>
      <c r="G11" s="17"/>
    </row>
    <row r="12" spans="1:7" x14ac:dyDescent="0.3">
      <c r="A12" s="20">
        <v>1</v>
      </c>
      <c r="B12" s="19" t="s">
        <v>15</v>
      </c>
      <c r="C12" s="19">
        <v>0</v>
      </c>
      <c r="D12" s="19" t="s">
        <v>15</v>
      </c>
      <c r="E12" s="19">
        <v>0</v>
      </c>
      <c r="F12" s="20" t="s">
        <v>15</v>
      </c>
      <c r="G12" s="19">
        <v>174</v>
      </c>
    </row>
    <row r="13" spans="1:7" x14ac:dyDescent="0.3">
      <c r="A13" s="40">
        <v>2</v>
      </c>
      <c r="B13" s="17">
        <v>7768</v>
      </c>
      <c r="C13" s="17">
        <v>0.5</v>
      </c>
      <c r="D13" s="17">
        <v>2495</v>
      </c>
      <c r="E13" s="17">
        <v>10</v>
      </c>
      <c r="F13" s="16" t="s">
        <v>91</v>
      </c>
      <c r="G13" s="17">
        <v>7.11</v>
      </c>
    </row>
    <row r="14" spans="1:7" x14ac:dyDescent="0.3">
      <c r="A14" s="20">
        <v>3</v>
      </c>
      <c r="B14" s="41">
        <v>7878</v>
      </c>
      <c r="C14" s="41">
        <v>0.5</v>
      </c>
      <c r="D14" s="41">
        <v>2495</v>
      </c>
      <c r="E14" s="41">
        <v>10</v>
      </c>
      <c r="F14" s="20" t="s">
        <v>45</v>
      </c>
      <c r="G14" s="41">
        <v>5.84</v>
      </c>
    </row>
    <row r="15" spans="1:7" x14ac:dyDescent="0.3">
      <c r="A15" s="40">
        <v>4</v>
      </c>
      <c r="B15" s="46">
        <v>7767</v>
      </c>
      <c r="C15" s="47">
        <v>0.5</v>
      </c>
      <c r="D15" s="47">
        <v>2495</v>
      </c>
      <c r="E15" s="47">
        <v>10</v>
      </c>
      <c r="F15" s="48" t="s">
        <v>80</v>
      </c>
      <c r="G15" s="49">
        <v>9.6</v>
      </c>
    </row>
    <row r="16" spans="1:7" x14ac:dyDescent="0.3">
      <c r="A16" s="20">
        <v>5</v>
      </c>
      <c r="B16" s="41">
        <v>7763</v>
      </c>
      <c r="C16" s="41">
        <v>0.5</v>
      </c>
      <c r="D16" s="41">
        <v>2495</v>
      </c>
      <c r="E16" s="41">
        <v>10</v>
      </c>
      <c r="F16" s="20" t="s">
        <v>92</v>
      </c>
      <c r="G16" s="41">
        <v>5.83</v>
      </c>
    </row>
    <row r="17" spans="1:7" x14ac:dyDescent="0.3">
      <c r="A17" s="42">
        <v>6</v>
      </c>
      <c r="B17" s="17">
        <v>61610</v>
      </c>
      <c r="C17" s="17">
        <v>0.5</v>
      </c>
      <c r="D17" s="17">
        <v>2495</v>
      </c>
      <c r="E17" s="17">
        <v>10</v>
      </c>
      <c r="F17" s="16" t="s">
        <v>93</v>
      </c>
      <c r="G17" s="17">
        <v>7.09</v>
      </c>
    </row>
    <row r="18" spans="1:7" x14ac:dyDescent="0.3">
      <c r="A18" s="20"/>
      <c r="B18" s="41"/>
      <c r="C18" s="41"/>
      <c r="D18" s="41"/>
      <c r="E18" s="41"/>
      <c r="F18" s="20"/>
      <c r="G18" s="41"/>
    </row>
    <row r="19" spans="1:7" x14ac:dyDescent="0.3">
      <c r="A19" s="16">
        <v>1</v>
      </c>
      <c r="B19" s="17" t="s">
        <v>15</v>
      </c>
      <c r="C19" s="17">
        <v>0</v>
      </c>
      <c r="D19" s="17" t="s">
        <v>15</v>
      </c>
      <c r="E19" s="17"/>
      <c r="F19" s="16" t="s">
        <v>15</v>
      </c>
      <c r="G19" s="17">
        <v>66.099999999999994</v>
      </c>
    </row>
    <row r="20" spans="1:7" x14ac:dyDescent="0.3">
      <c r="A20" s="18">
        <v>2</v>
      </c>
      <c r="B20" s="41">
        <v>7768</v>
      </c>
      <c r="C20" s="41">
        <v>0.5</v>
      </c>
      <c r="D20" s="41">
        <v>2537</v>
      </c>
      <c r="E20" s="41">
        <v>10</v>
      </c>
      <c r="F20" s="20" t="s">
        <v>88</v>
      </c>
      <c r="G20" s="41">
        <v>24.5</v>
      </c>
    </row>
    <row r="21" spans="1:7" x14ac:dyDescent="0.3">
      <c r="A21" s="16">
        <v>3</v>
      </c>
      <c r="B21" s="17">
        <v>7878</v>
      </c>
      <c r="C21" s="17">
        <v>0.5</v>
      </c>
      <c r="D21" s="17">
        <v>2537</v>
      </c>
      <c r="E21" s="17">
        <v>10</v>
      </c>
      <c r="F21" s="16" t="s">
        <v>44</v>
      </c>
      <c r="G21" s="17">
        <v>41.9</v>
      </c>
    </row>
    <row r="22" spans="1:7" x14ac:dyDescent="0.3">
      <c r="A22" s="21">
        <v>4</v>
      </c>
      <c r="B22" s="43">
        <v>7767</v>
      </c>
      <c r="C22" s="44">
        <v>0.5</v>
      </c>
      <c r="D22" s="44">
        <v>2537</v>
      </c>
      <c r="E22" s="44">
        <v>10</v>
      </c>
      <c r="F22" s="44" t="s">
        <v>79</v>
      </c>
      <c r="G22" s="45">
        <v>8.7200000000000006</v>
      </c>
    </row>
    <row r="23" spans="1:7" x14ac:dyDescent="0.3">
      <c r="A23" s="16">
        <v>5</v>
      </c>
      <c r="B23" s="17">
        <v>7763</v>
      </c>
      <c r="C23" s="17">
        <v>0.5</v>
      </c>
      <c r="D23" s="17">
        <v>2537</v>
      </c>
      <c r="E23" s="17">
        <v>10</v>
      </c>
      <c r="F23" s="16" t="s">
        <v>89</v>
      </c>
      <c r="G23" s="17">
        <v>56.2</v>
      </c>
    </row>
    <row r="24" spans="1:7" x14ac:dyDescent="0.3">
      <c r="A24" s="18">
        <v>6</v>
      </c>
      <c r="B24" s="19">
        <v>61610</v>
      </c>
      <c r="C24" s="19">
        <v>0.5</v>
      </c>
      <c r="D24" s="19">
        <v>2537</v>
      </c>
      <c r="E24" s="19">
        <v>10</v>
      </c>
      <c r="F24" s="20" t="s">
        <v>90</v>
      </c>
      <c r="G24" s="19">
        <v>64.5</v>
      </c>
    </row>
    <row r="26" spans="1:7" x14ac:dyDescent="0.3">
      <c r="B26" s="50"/>
      <c r="C26" s="51"/>
      <c r="D26" s="51"/>
      <c r="E26" s="51"/>
      <c r="F26" s="44"/>
      <c r="G26" s="52"/>
    </row>
  </sheetData>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2289" r:id="rId4" name="Button 1">
              <controlPr defaultSize="0" print="0" autoFill="0" autoPict="0" macro="[1]!CopyandReset">
                <anchor moveWithCells="1" sizeWithCells="1">
                  <from>
                    <xdr:col>0</xdr:col>
                    <xdr:colOff>0</xdr:colOff>
                    <xdr:row>0</xdr:row>
                    <xdr:rowOff>68580</xdr:rowOff>
                  </from>
                  <to>
                    <xdr:col>0</xdr:col>
                    <xdr:colOff>0</xdr:colOff>
                    <xdr:row>1</xdr:row>
                    <xdr:rowOff>144780</xdr:rowOff>
                  </to>
                </anchor>
              </controlPr>
            </control>
          </mc:Choice>
        </mc:AlternateContent>
      </controls>
    </mc:Choice>
  </mc:AlternateContent>
  <tableParts count="1">
    <tablePart r:id="rId5"/>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41424-8B10-4B7E-AC0C-B30AD363E500}">
  <dimension ref="A3:G26"/>
  <sheetViews>
    <sheetView zoomScale="90" zoomScaleNormal="90" workbookViewId="0"/>
  </sheetViews>
  <sheetFormatPr defaultColWidth="9.109375" defaultRowHeight="14.4" x14ac:dyDescent="0.3"/>
  <cols>
    <col min="2" max="2" width="17.88671875" customWidth="1"/>
    <col min="3" max="3" width="11.109375" customWidth="1"/>
    <col min="4" max="4" width="16.5546875" customWidth="1"/>
    <col min="5" max="5" width="14.6640625" customWidth="1"/>
    <col min="6" max="6" width="37.88671875" bestFit="1" customWidth="1"/>
    <col min="7" max="7" width="9.109375" customWidth="1"/>
  </cols>
  <sheetData>
    <row r="3" spans="1:7" ht="13.95" customHeight="1" thickBot="1" x14ac:dyDescent="0.35">
      <c r="A3" s="14" t="s">
        <v>3</v>
      </c>
      <c r="B3" s="15" t="s">
        <v>36</v>
      </c>
      <c r="C3" t="s">
        <v>37</v>
      </c>
      <c r="D3" s="15" t="s">
        <v>38</v>
      </c>
      <c r="E3" s="15" t="s">
        <v>39</v>
      </c>
      <c r="F3" s="15" t="s">
        <v>40</v>
      </c>
      <c r="G3" s="15" t="s">
        <v>41</v>
      </c>
    </row>
    <row r="4" spans="1:7" ht="15" hidden="1" thickTop="1" x14ac:dyDescent="0.3">
      <c r="A4" s="40">
        <v>1</v>
      </c>
      <c r="B4" t="e">
        <f>CONCATENATE(Table24267567841216467824[[#This Row],[Chemicals]]," ppm",":",#REF!,"    ",#REF!," ppm",":",Table24267567841216467824[[#This Row],[Floc ppm]])</f>
        <v>#REF!</v>
      </c>
      <c r="C4">
        <v>0</v>
      </c>
      <c r="D4" t="s">
        <v>42</v>
      </c>
      <c r="F4">
        <v>0</v>
      </c>
    </row>
    <row r="5" spans="1:7" ht="15" thickTop="1" x14ac:dyDescent="0.3">
      <c r="A5" s="16">
        <v>1</v>
      </c>
      <c r="B5" s="17" t="s">
        <v>15</v>
      </c>
      <c r="C5" s="17">
        <v>0</v>
      </c>
      <c r="D5" s="17" t="s">
        <v>15</v>
      </c>
      <c r="E5" s="17">
        <v>0</v>
      </c>
      <c r="F5" s="16" t="s">
        <v>15</v>
      </c>
      <c r="G5" s="17">
        <v>161</v>
      </c>
    </row>
    <row r="6" spans="1:7" x14ac:dyDescent="0.3">
      <c r="A6" s="18">
        <v>2</v>
      </c>
      <c r="B6" s="19">
        <v>7767</v>
      </c>
      <c r="C6" s="19">
        <v>0.2</v>
      </c>
      <c r="D6" s="19">
        <v>17650</v>
      </c>
      <c r="E6" s="19">
        <v>10</v>
      </c>
      <c r="F6" s="20" t="s">
        <v>134</v>
      </c>
      <c r="G6" s="19">
        <v>48.9</v>
      </c>
    </row>
    <row r="7" spans="1:7" x14ac:dyDescent="0.3">
      <c r="A7" s="16">
        <v>3</v>
      </c>
      <c r="B7" s="17">
        <v>7767</v>
      </c>
      <c r="C7" s="17">
        <v>0.4</v>
      </c>
      <c r="D7" s="17">
        <v>17650</v>
      </c>
      <c r="E7" s="17">
        <v>10</v>
      </c>
      <c r="F7" s="16" t="s">
        <v>113</v>
      </c>
      <c r="G7" s="17">
        <v>32.5</v>
      </c>
    </row>
    <row r="8" spans="1:7" x14ac:dyDescent="0.3">
      <c r="A8" s="18">
        <v>4</v>
      </c>
      <c r="B8" s="50">
        <v>7767</v>
      </c>
      <c r="C8" s="51">
        <v>0.6</v>
      </c>
      <c r="D8" s="51">
        <v>17650</v>
      </c>
      <c r="E8" s="51">
        <v>10</v>
      </c>
      <c r="F8" s="44" t="s">
        <v>135</v>
      </c>
      <c r="G8" s="52">
        <v>26.4</v>
      </c>
    </row>
    <row r="9" spans="1:7" x14ac:dyDescent="0.3">
      <c r="A9" s="16">
        <v>5</v>
      </c>
      <c r="B9" s="17">
        <v>7767</v>
      </c>
      <c r="C9" s="17">
        <v>0.8</v>
      </c>
      <c r="D9" s="17">
        <v>17650</v>
      </c>
      <c r="E9" s="17">
        <v>10</v>
      </c>
      <c r="F9" s="16" t="s">
        <v>136</v>
      </c>
      <c r="G9" s="17">
        <v>25.1</v>
      </c>
    </row>
    <row r="10" spans="1:7" x14ac:dyDescent="0.3">
      <c r="A10" s="21">
        <v>6</v>
      </c>
      <c r="B10" s="19">
        <v>7767</v>
      </c>
      <c r="C10" s="19">
        <v>1</v>
      </c>
      <c r="D10" s="19">
        <v>17650</v>
      </c>
      <c r="E10" s="19">
        <v>10</v>
      </c>
      <c r="F10" s="20" t="s">
        <v>137</v>
      </c>
      <c r="G10" s="19">
        <v>23.4</v>
      </c>
    </row>
    <row r="11" spans="1:7" x14ac:dyDescent="0.3">
      <c r="A11" s="16"/>
      <c r="B11" s="17"/>
      <c r="C11" s="17"/>
      <c r="D11" s="17"/>
      <c r="E11" s="17"/>
      <c r="F11" s="16"/>
      <c r="G11" s="17"/>
    </row>
    <row r="12" spans="1:7" x14ac:dyDescent="0.3">
      <c r="A12" s="20">
        <v>1</v>
      </c>
      <c r="B12" s="19" t="s">
        <v>15</v>
      </c>
      <c r="C12" s="19">
        <v>0</v>
      </c>
      <c r="D12" s="19" t="s">
        <v>15</v>
      </c>
      <c r="E12" s="19">
        <v>0</v>
      </c>
      <c r="F12" s="20" t="s">
        <v>15</v>
      </c>
      <c r="G12" s="19">
        <v>105</v>
      </c>
    </row>
    <row r="13" spans="1:7" x14ac:dyDescent="0.3">
      <c r="A13" s="40">
        <v>2</v>
      </c>
      <c r="B13" s="17">
        <v>7767</v>
      </c>
      <c r="C13" s="17">
        <v>0.2</v>
      </c>
      <c r="D13" s="17">
        <v>2495</v>
      </c>
      <c r="E13" s="17">
        <v>5</v>
      </c>
      <c r="F13" s="16" t="s">
        <v>129</v>
      </c>
      <c r="G13" s="17">
        <v>25</v>
      </c>
    </row>
    <row r="14" spans="1:7" x14ac:dyDescent="0.3">
      <c r="A14" s="20">
        <v>3</v>
      </c>
      <c r="B14" s="41">
        <v>7767</v>
      </c>
      <c r="C14" s="41">
        <v>0.4</v>
      </c>
      <c r="D14" s="41">
        <v>2495</v>
      </c>
      <c r="E14" s="41">
        <v>5</v>
      </c>
      <c r="F14" s="20" t="s">
        <v>130</v>
      </c>
      <c r="G14" s="41">
        <v>14.2</v>
      </c>
    </row>
    <row r="15" spans="1:7" x14ac:dyDescent="0.3">
      <c r="A15" s="40">
        <v>4</v>
      </c>
      <c r="B15" s="46">
        <v>7767</v>
      </c>
      <c r="C15" s="47">
        <v>0.6</v>
      </c>
      <c r="D15" s="47">
        <v>2495</v>
      </c>
      <c r="E15" s="47">
        <v>5</v>
      </c>
      <c r="F15" s="48" t="s">
        <v>131</v>
      </c>
      <c r="G15" s="49">
        <v>9.4600000000000009</v>
      </c>
    </row>
    <row r="16" spans="1:7" x14ac:dyDescent="0.3">
      <c r="A16" s="20">
        <v>5</v>
      </c>
      <c r="B16" s="41">
        <v>7767</v>
      </c>
      <c r="C16" s="41">
        <v>0.8</v>
      </c>
      <c r="D16" s="41">
        <v>2495</v>
      </c>
      <c r="E16" s="41">
        <v>5</v>
      </c>
      <c r="F16" s="20" t="s">
        <v>132</v>
      </c>
      <c r="G16" s="41">
        <v>7.76</v>
      </c>
    </row>
    <row r="17" spans="1:7" x14ac:dyDescent="0.3">
      <c r="A17" s="42">
        <v>6</v>
      </c>
      <c r="B17" s="17">
        <v>7767</v>
      </c>
      <c r="C17" s="17">
        <v>1</v>
      </c>
      <c r="D17" s="17">
        <v>2495</v>
      </c>
      <c r="E17" s="17">
        <v>5</v>
      </c>
      <c r="F17" s="16" t="s">
        <v>133</v>
      </c>
      <c r="G17" s="17">
        <v>8.6999999999999993</v>
      </c>
    </row>
    <row r="18" spans="1:7" x14ac:dyDescent="0.3">
      <c r="A18" s="20"/>
      <c r="B18" s="41"/>
      <c r="C18" s="41"/>
      <c r="D18" s="41"/>
      <c r="E18" s="41"/>
      <c r="F18" s="20"/>
      <c r="G18" s="41"/>
    </row>
    <row r="19" spans="1:7" x14ac:dyDescent="0.3">
      <c r="A19" s="16">
        <v>1</v>
      </c>
      <c r="B19" s="17" t="s">
        <v>15</v>
      </c>
      <c r="C19" s="17">
        <v>0</v>
      </c>
      <c r="D19" s="17" t="s">
        <v>15</v>
      </c>
      <c r="E19" s="17">
        <v>0</v>
      </c>
      <c r="F19" s="16" t="s">
        <v>15</v>
      </c>
      <c r="G19" s="17">
        <v>264</v>
      </c>
    </row>
    <row r="20" spans="1:7" x14ac:dyDescent="0.3">
      <c r="A20" s="18">
        <v>2</v>
      </c>
      <c r="B20" s="41">
        <v>7767</v>
      </c>
      <c r="C20" s="41">
        <v>0.2</v>
      </c>
      <c r="D20" s="41">
        <v>2537</v>
      </c>
      <c r="E20" s="41">
        <v>5</v>
      </c>
      <c r="F20" s="20" t="s">
        <v>124</v>
      </c>
      <c r="G20" s="41">
        <v>25.8</v>
      </c>
    </row>
    <row r="21" spans="1:7" x14ac:dyDescent="0.3">
      <c r="A21" s="16">
        <v>3</v>
      </c>
      <c r="B21" s="17">
        <v>7767</v>
      </c>
      <c r="C21" s="17">
        <v>0.4</v>
      </c>
      <c r="D21" s="17">
        <v>2537</v>
      </c>
      <c r="E21" s="17">
        <v>5</v>
      </c>
      <c r="F21" s="16" t="s">
        <v>125</v>
      </c>
      <c r="G21" s="17">
        <v>19.600000000000001</v>
      </c>
    </row>
    <row r="22" spans="1:7" x14ac:dyDescent="0.3">
      <c r="A22" s="21">
        <v>4</v>
      </c>
      <c r="B22" s="43">
        <v>7767</v>
      </c>
      <c r="C22" s="44">
        <v>0.6</v>
      </c>
      <c r="D22" s="44">
        <v>2537</v>
      </c>
      <c r="E22" s="44">
        <v>5</v>
      </c>
      <c r="F22" s="44" t="s">
        <v>126</v>
      </c>
      <c r="G22" s="45">
        <v>13.4</v>
      </c>
    </row>
    <row r="23" spans="1:7" x14ac:dyDescent="0.3">
      <c r="A23" s="16">
        <v>5</v>
      </c>
      <c r="B23" s="17">
        <v>7767</v>
      </c>
      <c r="C23" s="17">
        <v>0.8</v>
      </c>
      <c r="D23" s="17">
        <v>2537</v>
      </c>
      <c r="E23" s="17">
        <v>5</v>
      </c>
      <c r="F23" s="16" t="s">
        <v>127</v>
      </c>
      <c r="G23" s="17">
        <v>11.4</v>
      </c>
    </row>
    <row r="24" spans="1:7" x14ac:dyDescent="0.3">
      <c r="A24" s="18">
        <v>6</v>
      </c>
      <c r="B24" s="19">
        <v>7767</v>
      </c>
      <c r="C24" s="19">
        <v>1</v>
      </c>
      <c r="D24" s="19">
        <v>2537</v>
      </c>
      <c r="E24" s="19">
        <v>5</v>
      </c>
      <c r="F24" s="20" t="s">
        <v>128</v>
      </c>
      <c r="G24" s="19">
        <v>10.7</v>
      </c>
    </row>
    <row r="26" spans="1:7" x14ac:dyDescent="0.3">
      <c r="B26" s="50"/>
      <c r="C26" s="51"/>
      <c r="D26" s="51"/>
      <c r="E26" s="51"/>
      <c r="F26" s="44"/>
      <c r="G26" s="52"/>
    </row>
  </sheetData>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1505" r:id="rId4" name="Button 1">
              <controlPr defaultSize="0" print="0" autoFill="0" autoPict="0" macro="[1]!CopyandReset">
                <anchor moveWithCells="1" sizeWithCells="1">
                  <from>
                    <xdr:col>0</xdr:col>
                    <xdr:colOff>0</xdr:colOff>
                    <xdr:row>0</xdr:row>
                    <xdr:rowOff>68580</xdr:rowOff>
                  </from>
                  <to>
                    <xdr:col>0</xdr:col>
                    <xdr:colOff>0</xdr:colOff>
                    <xdr:row>1</xdr:row>
                    <xdr:rowOff>144780</xdr:rowOff>
                  </to>
                </anchor>
              </controlPr>
            </control>
          </mc:Choice>
        </mc:AlternateContent>
      </controls>
    </mc:Choice>
  </mc:AlternateContent>
  <tableParts count="1">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Blend Ratio</vt:lpstr>
      <vt:lpstr>Procedure</vt:lpstr>
      <vt:lpstr>Settling Data Input</vt:lpstr>
      <vt:lpstr>Results - Summer 2021</vt:lpstr>
      <vt:lpstr>Trial test - Sept 2021</vt:lpstr>
      <vt:lpstr>Floc Baseline Plot</vt:lpstr>
      <vt:lpstr>Floc screen - Aug 2021</vt:lpstr>
      <vt:lpstr>Floc screen - Oct 2020</vt:lpstr>
      <vt:lpstr>7767 dosage profile -Aug 2020</vt:lpstr>
      <vt:lpstr>8181 screen</vt:lpstr>
      <vt:lpstr>Coag screen </vt:lpstr>
      <vt:lpstr>Coag dosage profile - Aug 2021</vt:lpstr>
      <vt:lpstr>Coag dosage profile - Oct 2020</vt:lpstr>
      <vt:lpstr>2495 w &amp; wo floc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Ralph, Corbin</dc:creator>
  <cp:lastModifiedBy>Ralph, Corbin</cp:lastModifiedBy>
  <dcterms:created xsi:type="dcterms:W3CDTF">2021-08-11T20:15:40Z</dcterms:created>
  <dcterms:modified xsi:type="dcterms:W3CDTF">2022-07-25T20:13:05Z</dcterms:modified>
</cp:coreProperties>
</file>