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840" activeTab="1"/>
  </bookViews>
  <sheets>
    <sheet name="test" sheetId="1" r:id="rId1"/>
    <sheet name="attr" sheetId="2" r:id="rId2"/>
  </sheets>
  <calcPr calcId="145621"/>
</workbook>
</file>

<file path=xl/calcChain.xml><?xml version="1.0" encoding="utf-8"?>
<calcChain xmlns="http://schemas.openxmlformats.org/spreadsheetml/2006/main">
  <c r="N27" i="2" l="1"/>
  <c r="O27" i="2" s="1"/>
  <c r="N32" i="2"/>
  <c r="O28" i="2"/>
  <c r="O26" i="2"/>
  <c r="M28" i="2"/>
  <c r="M27" i="2"/>
  <c r="M26" i="2"/>
  <c r="F22" i="2"/>
  <c r="F21" i="2"/>
  <c r="J11" i="2"/>
  <c r="J10" i="2"/>
  <c r="L50" i="2"/>
  <c r="K50" i="2"/>
  <c r="K49" i="2"/>
  <c r="K44" i="2"/>
  <c r="K43" i="2"/>
  <c r="K42" i="2"/>
  <c r="K41" i="2"/>
  <c r="J54" i="2"/>
  <c r="J55" i="2"/>
  <c r="J53" i="2"/>
  <c r="J50" i="2"/>
  <c r="J45" i="2"/>
  <c r="J43" i="2"/>
  <c r="J44" i="2"/>
  <c r="J46" i="2"/>
  <c r="J47" i="2"/>
  <c r="J42" i="2"/>
  <c r="J41" i="2"/>
  <c r="J36" i="2"/>
  <c r="J37" i="2"/>
  <c r="J38" i="2"/>
  <c r="J35" i="2"/>
  <c r="J34" i="2"/>
  <c r="J33" i="2"/>
  <c r="J31" i="2"/>
  <c r="J32" i="2"/>
  <c r="J30" i="2"/>
  <c r="V58" i="2"/>
  <c r="V57" i="2"/>
  <c r="U58" i="2"/>
  <c r="U57" i="2"/>
  <c r="V55" i="2"/>
  <c r="U56" i="2"/>
  <c r="U55" i="2"/>
  <c r="U54" i="2"/>
  <c r="V52" i="2"/>
  <c r="V51" i="2"/>
  <c r="U53" i="2"/>
  <c r="U52" i="2"/>
  <c r="U51" i="2"/>
  <c r="U50" i="2"/>
  <c r="V43" i="2"/>
  <c r="V42" i="2"/>
  <c r="U43" i="2"/>
  <c r="U42" i="2"/>
  <c r="U41" i="2"/>
  <c r="V40" i="2"/>
  <c r="V37" i="2"/>
  <c r="V36" i="2"/>
  <c r="U40" i="2"/>
  <c r="U39" i="2"/>
  <c r="U38" i="2"/>
  <c r="U35" i="2"/>
  <c r="U37" i="2"/>
  <c r="U36" i="2"/>
  <c r="V34" i="2"/>
  <c r="V33" i="2"/>
  <c r="U34" i="2"/>
  <c r="U33" i="2"/>
  <c r="U32" i="2"/>
  <c r="V21" i="2"/>
  <c r="V20" i="2"/>
  <c r="V19" i="2"/>
  <c r="W19" i="2"/>
  <c r="U20" i="2"/>
  <c r="W20" i="2" s="1"/>
  <c r="U19" i="2"/>
  <c r="W21" i="2"/>
  <c r="E20" i="2" l="1"/>
  <c r="E21" i="2"/>
  <c r="E22" i="2"/>
  <c r="E19" i="2"/>
  <c r="D20" i="2"/>
  <c r="D21" i="2"/>
  <c r="D22" i="2"/>
  <c r="D19" i="2"/>
  <c r="E4" i="1" l="1"/>
  <c r="E8" i="1"/>
  <c r="E3" i="1"/>
  <c r="F3" i="1"/>
  <c r="F4" i="1"/>
  <c r="F5" i="1"/>
  <c r="F6" i="1"/>
  <c r="F7" i="1"/>
  <c r="F8" i="1"/>
  <c r="F9" i="1"/>
  <c r="F10" i="1"/>
  <c r="F11" i="1"/>
  <c r="F2" i="1"/>
  <c r="B3" i="1"/>
  <c r="E5" i="1" s="1"/>
  <c r="B18" i="1"/>
  <c r="B19" i="1" s="1"/>
  <c r="B16" i="1"/>
  <c r="H3" i="1"/>
  <c r="H4" i="1"/>
  <c r="H5" i="1"/>
  <c r="H6" i="1"/>
  <c r="H7" i="1"/>
  <c r="H8" i="1"/>
  <c r="H9" i="1"/>
  <c r="H10" i="1"/>
  <c r="H11" i="1"/>
  <c r="H2" i="1"/>
  <c r="B6" i="1"/>
  <c r="B8" i="1" s="1"/>
  <c r="E11" i="1" l="1"/>
  <c r="E7" i="1"/>
  <c r="E10" i="1"/>
  <c r="E6" i="1"/>
  <c r="E9" i="1"/>
  <c r="G5" i="1"/>
  <c r="I5" i="1" s="1"/>
  <c r="G9" i="1"/>
  <c r="I9" i="1" s="1"/>
  <c r="G6" i="1"/>
  <c r="I6" i="1" s="1"/>
  <c r="G10" i="1"/>
  <c r="I10" i="1" s="1"/>
  <c r="G3" i="1"/>
  <c r="I3" i="1" s="1"/>
  <c r="G7" i="1"/>
  <c r="I7" i="1" s="1"/>
  <c r="G11" i="1"/>
  <c r="I11" i="1" s="1"/>
  <c r="G4" i="1"/>
  <c r="I4" i="1" s="1"/>
  <c r="G8" i="1"/>
  <c r="I8" i="1" s="1"/>
  <c r="G2" i="1"/>
  <c r="I2" i="1" s="1"/>
  <c r="I12" i="1" l="1"/>
</calcChain>
</file>

<file path=xl/sharedStrings.xml><?xml version="1.0" encoding="utf-8"?>
<sst xmlns="http://schemas.openxmlformats.org/spreadsheetml/2006/main" count="134" uniqueCount="76">
  <si>
    <t>Retension model</t>
  </si>
  <si>
    <t>Retension rate</t>
  </si>
  <si>
    <t>Revenues if still a customer</t>
  </si>
  <si>
    <t>Profit margin</t>
  </si>
  <si>
    <t>Gross profit if still a customer</t>
  </si>
  <si>
    <t>Marketing cost if still a customer</t>
  </si>
  <si>
    <t>Net annual profit if still a customer</t>
  </si>
  <si>
    <t>Discount rate</t>
  </si>
  <si>
    <t>Year</t>
  </si>
  <si>
    <t>Survival rate</t>
  </si>
  <si>
    <t>Expected profit</t>
  </si>
  <si>
    <t>Discount multiplier</t>
  </si>
  <si>
    <t>Net discounted profit</t>
  </si>
  <si>
    <t>LTV</t>
  </si>
  <si>
    <t>Mailing cost per prospect</t>
  </si>
  <si>
    <t>Number of prospect mailings</t>
  </si>
  <si>
    <t>Total mail costs</t>
  </si>
  <si>
    <t>Response rate</t>
  </si>
  <si>
    <t>Number of customer acquired</t>
  </si>
  <si>
    <t>Cost per acquired customer</t>
  </si>
  <si>
    <t>Hazard</t>
  </si>
  <si>
    <t>j</t>
  </si>
  <si>
    <t>pj</t>
  </si>
  <si>
    <t>Period</t>
  </si>
  <si>
    <t>&gt;=4</t>
  </si>
  <si>
    <t>eventual conversion - prob of reaching conversion from a given state</t>
  </si>
  <si>
    <t>removal effect - change in probability for reaching conversion state from start state when a state is removed</t>
  </si>
  <si>
    <t>Channel</t>
  </si>
  <si>
    <t>Visit</t>
  </si>
  <si>
    <t>Eventual conversion</t>
  </si>
  <si>
    <t>Removal effect</t>
  </si>
  <si>
    <t>Removal effect (%)</t>
  </si>
  <si>
    <t>C1</t>
  </si>
  <si>
    <t>C2</t>
  </si>
  <si>
    <t>C3</t>
  </si>
  <si>
    <t>C4</t>
  </si>
  <si>
    <t>Journey</t>
  </si>
  <si>
    <t>C1 - C3 - Conversion</t>
  </si>
  <si>
    <t>C1 - C4 - Conversion</t>
  </si>
  <si>
    <t>C1 - C3 - C4 - Conversion</t>
  </si>
  <si>
    <t>C2 - End</t>
  </si>
  <si>
    <t>visit - prob of passing a state beginning in the start state (likelihood of the event happening in a user conversion path)</t>
  </si>
  <si>
    <t>ROC - TPR (y) vs FPR (x)</t>
  </si>
  <si>
    <t>Journey 2</t>
  </si>
  <si>
    <t>C1 - C2 - C3 - Conversion</t>
  </si>
  <si>
    <t>C1 - End</t>
  </si>
  <si>
    <t>C2 - C3 - End</t>
  </si>
  <si>
    <t>S - C1 - C2 - C3 - Conversion</t>
  </si>
  <si>
    <t>S - C2 - C3 - End</t>
  </si>
  <si>
    <t>S - C1 - End</t>
  </si>
  <si>
    <t>S - C1</t>
  </si>
  <si>
    <t>S - C2</t>
  </si>
  <si>
    <t>total from S</t>
  </si>
  <si>
    <t>C1 - C2</t>
  </si>
  <si>
    <t>total from C1</t>
  </si>
  <si>
    <t>C2 - C3</t>
  </si>
  <si>
    <t>total from C2</t>
  </si>
  <si>
    <t>C3 - Conversion</t>
  </si>
  <si>
    <t>C3 - End</t>
  </si>
  <si>
    <t>Original Journey</t>
  </si>
  <si>
    <t>Removal Effect C1</t>
  </si>
  <si>
    <t>S - NA - End</t>
  </si>
  <si>
    <t>S - C1 - Null</t>
  </si>
  <si>
    <t>S - C2 - C3 - Null</t>
  </si>
  <si>
    <t>S - C1 - C2 - C3 - Conv</t>
  </si>
  <si>
    <t>S - C1, C1 - C2, C2 - C3, C3 - Conv</t>
  </si>
  <si>
    <t>S - C1, C1 - Null</t>
  </si>
  <si>
    <t>S - C2, C2 - C3, C3 - Null</t>
  </si>
  <si>
    <t>C1 - Null</t>
  </si>
  <si>
    <t>C3 - Conv</t>
  </si>
  <si>
    <t>C3 - Null</t>
  </si>
  <si>
    <t>S - Null</t>
  </si>
  <si>
    <t>NA - C2</t>
  </si>
  <si>
    <t>NA - Null</t>
  </si>
  <si>
    <t>S - C1 - C3</t>
  </si>
  <si>
    <t>(S - C1 - C4) + (S - C1 - C3 - C4)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</si>
</sst>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1" applyNumberFormat="1" applyFont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596900</xdr:colOff>
      <xdr:row>11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436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6</xdr:col>
      <xdr:colOff>419100</xdr:colOff>
      <xdr:row>38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7500"/>
          <a:ext cx="5594350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31750</xdr:rowOff>
    </xdr:from>
    <xdr:to>
      <xdr:col>6</xdr:col>
      <xdr:colOff>497417</xdr:colOff>
      <xdr:row>53</xdr:row>
      <xdr:rowOff>15875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0"/>
          <a:ext cx="5672667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7" sqref="A37"/>
    </sheetView>
  </sheetViews>
  <sheetFormatPr defaultRowHeight="12.75" x14ac:dyDescent="0.2"/>
  <cols>
    <col min="1" max="1" width="29.28515625" bestFit="1" customWidth="1"/>
    <col min="4" max="4" width="6.140625" bestFit="1" customWidth="1"/>
    <col min="5" max="5" width="12.28515625" bestFit="1" customWidth="1"/>
    <col min="6" max="6" width="11" bestFit="1" customWidth="1"/>
    <col min="7" max="7" width="12.7109375" bestFit="1" customWidth="1"/>
    <col min="8" max="8" width="16.42578125" bestFit="1" customWidth="1"/>
    <col min="9" max="9" width="17.85546875" bestFit="1" customWidth="1"/>
  </cols>
  <sheetData>
    <row r="1" spans="1:9" x14ac:dyDescent="0.2">
      <c r="A1" t="s">
        <v>0</v>
      </c>
      <c r="D1" t="s">
        <v>8</v>
      </c>
      <c r="E1" t="s">
        <v>1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">
      <c r="A2" t="s">
        <v>20</v>
      </c>
      <c r="B2">
        <v>0.2</v>
      </c>
      <c r="D2">
        <v>1</v>
      </c>
      <c r="E2" s="1">
        <v>1</v>
      </c>
      <c r="F2" s="1">
        <f>POWER(1-$B$2,D2-1)</f>
        <v>1</v>
      </c>
      <c r="G2" s="2">
        <f>$B$8*F2</f>
        <v>100</v>
      </c>
      <c r="H2" s="1">
        <f>1/POWER(1+$B$9,D2-1)</f>
        <v>1</v>
      </c>
      <c r="I2" s="2">
        <f>G2*H2</f>
        <v>100</v>
      </c>
    </row>
    <row r="3" spans="1:9" x14ac:dyDescent="0.2">
      <c r="A3" t="s">
        <v>1</v>
      </c>
      <c r="B3">
        <f>1-B2</f>
        <v>0.8</v>
      </c>
      <c r="D3">
        <v>2</v>
      </c>
      <c r="E3" s="1">
        <f>$B$3</f>
        <v>0.8</v>
      </c>
      <c r="F3" s="1">
        <f t="shared" ref="F3:F11" si="0">POWER(1-$B$2,D3-1)</f>
        <v>0.8</v>
      </c>
      <c r="G3" s="2">
        <f t="shared" ref="G3:G11" si="1">$B$8*F3</f>
        <v>80</v>
      </c>
      <c r="H3" s="1">
        <f t="shared" ref="H3:H11" si="2">1/POWER(1+$B$9,D3-1)</f>
        <v>0.90909090909090906</v>
      </c>
      <c r="I3" s="2">
        <f t="shared" ref="I3:I11" si="3">G3*H3</f>
        <v>72.72727272727272</v>
      </c>
    </row>
    <row r="4" spans="1:9" x14ac:dyDescent="0.2">
      <c r="A4" t="s">
        <v>2</v>
      </c>
      <c r="B4">
        <v>200</v>
      </c>
      <c r="D4">
        <v>3</v>
      </c>
      <c r="E4" s="1">
        <f t="shared" ref="E4:E11" si="4">$B$3</f>
        <v>0.8</v>
      </c>
      <c r="F4" s="1">
        <f t="shared" si="0"/>
        <v>0.64000000000000012</v>
      </c>
      <c r="G4" s="2">
        <f t="shared" si="1"/>
        <v>64.000000000000014</v>
      </c>
      <c r="H4" s="1">
        <f t="shared" si="2"/>
        <v>0.82644628099173545</v>
      </c>
      <c r="I4" s="2">
        <f t="shared" si="3"/>
        <v>52.892561983471083</v>
      </c>
    </row>
    <row r="5" spans="1:9" x14ac:dyDescent="0.2">
      <c r="A5" t="s">
        <v>3</v>
      </c>
      <c r="B5">
        <v>0.5</v>
      </c>
      <c r="D5">
        <v>4</v>
      </c>
      <c r="E5" s="1">
        <f t="shared" si="4"/>
        <v>0.8</v>
      </c>
      <c r="F5" s="1">
        <f t="shared" si="0"/>
        <v>0.51200000000000012</v>
      </c>
      <c r="G5" s="2">
        <f t="shared" si="1"/>
        <v>51.20000000000001</v>
      </c>
      <c r="H5" s="1">
        <f t="shared" si="2"/>
        <v>0.75131480090157754</v>
      </c>
      <c r="I5" s="2">
        <f t="shared" si="3"/>
        <v>38.467317806160779</v>
      </c>
    </row>
    <row r="6" spans="1:9" x14ac:dyDescent="0.2">
      <c r="A6" t="s">
        <v>4</v>
      </c>
      <c r="B6">
        <f>B4*B5</f>
        <v>100</v>
      </c>
      <c r="D6">
        <v>5</v>
      </c>
      <c r="E6" s="1">
        <f t="shared" si="4"/>
        <v>0.8</v>
      </c>
      <c r="F6" s="1">
        <f t="shared" si="0"/>
        <v>0.40960000000000019</v>
      </c>
      <c r="G6" s="2">
        <f t="shared" si="1"/>
        <v>40.960000000000022</v>
      </c>
      <c r="H6" s="1">
        <f t="shared" si="2"/>
        <v>0.68301345536507052</v>
      </c>
      <c r="I6" s="2">
        <f t="shared" si="3"/>
        <v>27.976231131753305</v>
      </c>
    </row>
    <row r="7" spans="1:9" x14ac:dyDescent="0.2">
      <c r="A7" t="s">
        <v>5</v>
      </c>
      <c r="B7">
        <v>0</v>
      </c>
      <c r="D7">
        <v>6</v>
      </c>
      <c r="E7" s="1">
        <f t="shared" si="4"/>
        <v>0.8</v>
      </c>
      <c r="F7" s="1">
        <f t="shared" si="0"/>
        <v>0.32768000000000019</v>
      </c>
      <c r="G7" s="2">
        <f t="shared" si="1"/>
        <v>32.768000000000022</v>
      </c>
      <c r="H7" s="1">
        <f t="shared" si="2"/>
        <v>0.62092132305915493</v>
      </c>
      <c r="I7" s="2">
        <f t="shared" si="3"/>
        <v>20.346349914002403</v>
      </c>
    </row>
    <row r="8" spans="1:9" x14ac:dyDescent="0.2">
      <c r="A8" t="s">
        <v>6</v>
      </c>
      <c r="B8">
        <f>B6-B7</f>
        <v>100</v>
      </c>
      <c r="D8">
        <v>7</v>
      </c>
      <c r="E8" s="1">
        <f t="shared" si="4"/>
        <v>0.8</v>
      </c>
      <c r="F8" s="1">
        <f t="shared" si="0"/>
        <v>0.26214400000000015</v>
      </c>
      <c r="G8" s="2">
        <f t="shared" si="1"/>
        <v>26.214400000000015</v>
      </c>
      <c r="H8" s="1">
        <f t="shared" si="2"/>
        <v>0.56447393005377722</v>
      </c>
      <c r="I8" s="2">
        <f t="shared" si="3"/>
        <v>14.797345392001747</v>
      </c>
    </row>
    <row r="9" spans="1:9" x14ac:dyDescent="0.2">
      <c r="A9" t="s">
        <v>7</v>
      </c>
      <c r="B9">
        <v>0.1</v>
      </c>
      <c r="D9">
        <v>8</v>
      </c>
      <c r="E9" s="1">
        <f t="shared" si="4"/>
        <v>0.8</v>
      </c>
      <c r="F9" s="1">
        <f t="shared" si="0"/>
        <v>0.20971520000000016</v>
      </c>
      <c r="G9" s="2">
        <f t="shared" si="1"/>
        <v>20.971520000000016</v>
      </c>
      <c r="H9" s="1">
        <f t="shared" si="2"/>
        <v>0.51315811823070645</v>
      </c>
      <c r="I9" s="2">
        <f t="shared" si="3"/>
        <v>10.761705739637634</v>
      </c>
    </row>
    <row r="10" spans="1:9" x14ac:dyDescent="0.2">
      <c r="D10">
        <v>9</v>
      </c>
      <c r="E10" s="1">
        <f t="shared" si="4"/>
        <v>0.8</v>
      </c>
      <c r="F10" s="1">
        <f t="shared" si="0"/>
        <v>0.16777216000000014</v>
      </c>
      <c r="G10" s="2">
        <f t="shared" si="1"/>
        <v>16.777216000000013</v>
      </c>
      <c r="H10" s="1">
        <f t="shared" si="2"/>
        <v>0.46650738020973315</v>
      </c>
      <c r="I10" s="2">
        <f t="shared" si="3"/>
        <v>7.8266950833728242</v>
      </c>
    </row>
    <row r="11" spans="1:9" x14ac:dyDescent="0.2">
      <c r="D11">
        <v>10</v>
      </c>
      <c r="E11" s="1">
        <f t="shared" si="4"/>
        <v>0.8</v>
      </c>
      <c r="F11" s="1">
        <f t="shared" si="0"/>
        <v>0.13421772800000012</v>
      </c>
      <c r="G11" s="2">
        <f t="shared" si="1"/>
        <v>13.421772800000012</v>
      </c>
      <c r="H11" s="1">
        <f t="shared" si="2"/>
        <v>0.42409761837248466</v>
      </c>
      <c r="I11" s="2">
        <f t="shared" si="3"/>
        <v>5.6921418788166003</v>
      </c>
    </row>
    <row r="12" spans="1:9" x14ac:dyDescent="0.2">
      <c r="H12" s="3" t="s">
        <v>13</v>
      </c>
      <c r="I12" s="4">
        <f>SUM(I2:I11)</f>
        <v>351.48762165648918</v>
      </c>
    </row>
    <row r="14" spans="1:9" x14ac:dyDescent="0.2">
      <c r="A14" t="s">
        <v>14</v>
      </c>
      <c r="B14">
        <v>2</v>
      </c>
      <c r="D14" t="s">
        <v>21</v>
      </c>
      <c r="E14" s="5">
        <v>1</v>
      </c>
      <c r="F14" s="5">
        <v>2</v>
      </c>
      <c r="G14" s="5">
        <v>3</v>
      </c>
      <c r="H14" s="5" t="s">
        <v>24</v>
      </c>
    </row>
    <row r="15" spans="1:9" x14ac:dyDescent="0.2">
      <c r="A15" t="s">
        <v>15</v>
      </c>
      <c r="B15">
        <v>1000000</v>
      </c>
      <c r="D15" t="s">
        <v>22</v>
      </c>
      <c r="E15" s="5">
        <v>0.5</v>
      </c>
      <c r="F15" s="5">
        <v>0.2</v>
      </c>
      <c r="G15" s="5">
        <v>0.1</v>
      </c>
      <c r="H15" s="5">
        <v>0</v>
      </c>
    </row>
    <row r="16" spans="1:9" x14ac:dyDescent="0.2">
      <c r="A16" t="s">
        <v>16</v>
      </c>
      <c r="B16">
        <f>B14*B15</f>
        <v>2000000</v>
      </c>
      <c r="D16" t="s">
        <v>23</v>
      </c>
      <c r="E16" s="5">
        <v>1</v>
      </c>
      <c r="F16" s="5">
        <v>2</v>
      </c>
      <c r="G16" s="5">
        <v>3</v>
      </c>
      <c r="H16" s="5" t="s">
        <v>24</v>
      </c>
    </row>
    <row r="17" spans="1:8" x14ac:dyDescent="0.2">
      <c r="A17" t="s">
        <v>17</v>
      </c>
      <c r="B17">
        <v>0.01</v>
      </c>
      <c r="D17">
        <v>1</v>
      </c>
      <c r="E17" s="5">
        <v>1</v>
      </c>
      <c r="F17" s="5">
        <v>0</v>
      </c>
      <c r="G17" s="5">
        <v>0</v>
      </c>
      <c r="H17" s="5">
        <v>0</v>
      </c>
    </row>
    <row r="18" spans="1:8" x14ac:dyDescent="0.2">
      <c r="A18" t="s">
        <v>18</v>
      </c>
      <c r="B18">
        <f>B15*B17</f>
        <v>10000</v>
      </c>
      <c r="D18">
        <v>2</v>
      </c>
      <c r="E18" s="5"/>
    </row>
    <row r="19" spans="1:8" x14ac:dyDescent="0.2">
      <c r="A19" t="s">
        <v>19</v>
      </c>
      <c r="B19" s="3">
        <f>B16/B18</f>
        <v>200</v>
      </c>
      <c r="D19">
        <v>3</v>
      </c>
    </row>
    <row r="20" spans="1:8" x14ac:dyDescent="0.2">
      <c r="D20">
        <v>4</v>
      </c>
    </row>
    <row r="21" spans="1:8" x14ac:dyDescent="0.2">
      <c r="D21">
        <v>5</v>
      </c>
    </row>
    <row r="22" spans="1:8" x14ac:dyDescent="0.2">
      <c r="D22">
        <v>6</v>
      </c>
    </row>
    <row r="23" spans="1:8" x14ac:dyDescent="0.2">
      <c r="D23">
        <v>7</v>
      </c>
    </row>
    <row r="24" spans="1:8" x14ac:dyDescent="0.2">
      <c r="D24">
        <v>8</v>
      </c>
    </row>
    <row r="25" spans="1:8" x14ac:dyDescent="0.2">
      <c r="D25">
        <v>9</v>
      </c>
    </row>
    <row r="26" spans="1:8" x14ac:dyDescent="0.2">
      <c r="D26">
        <v>10</v>
      </c>
    </row>
    <row r="27" spans="1:8" x14ac:dyDescent="0.2">
      <c r="D27">
        <v>11</v>
      </c>
    </row>
    <row r="28" spans="1:8" x14ac:dyDescent="0.2">
      <c r="D28">
        <v>12</v>
      </c>
    </row>
    <row r="29" spans="1:8" x14ac:dyDescent="0.2">
      <c r="D29">
        <v>13</v>
      </c>
    </row>
    <row r="30" spans="1:8" x14ac:dyDescent="0.2">
      <c r="D30">
        <v>14</v>
      </c>
    </row>
    <row r="31" spans="1:8" x14ac:dyDescent="0.2">
      <c r="D31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90" zoomScaleNormal="90" workbookViewId="0">
      <selection activeCell="A13" sqref="A13"/>
    </sheetView>
  </sheetViews>
  <sheetFormatPr defaultRowHeight="12.75" x14ac:dyDescent="0.2"/>
  <cols>
    <col min="2" max="2" width="8.85546875" customWidth="1"/>
    <col min="3" max="3" width="18.7109375" bestFit="1" customWidth="1"/>
    <col min="4" max="4" width="14.140625" bestFit="1" customWidth="1"/>
    <col min="5" max="5" width="17.42578125" bestFit="1" customWidth="1"/>
    <col min="9" max="9" width="21.5703125" bestFit="1" customWidth="1"/>
    <col min="10" max="10" width="24.140625" bestFit="1" customWidth="1"/>
    <col min="11" max="11" width="27.28515625" bestFit="1" customWidth="1"/>
    <col min="12" max="12" width="14.140625" bestFit="1" customWidth="1"/>
    <col min="14" max="14" width="18.7109375" bestFit="1" customWidth="1"/>
    <col min="20" max="20" width="21.5703125" bestFit="1" customWidth="1"/>
    <col min="21" max="21" width="24.140625" bestFit="1" customWidth="1"/>
    <col min="22" max="22" width="18.7109375" bestFit="1" customWidth="1"/>
    <col min="23" max="23" width="14.140625" bestFit="1" customWidth="1"/>
    <col min="24" max="24" width="17.42578125" bestFit="1" customWidth="1"/>
  </cols>
  <sheetData>
    <row r="1" spans="1:21" x14ac:dyDescent="0.2">
      <c r="I1" t="s">
        <v>36</v>
      </c>
      <c r="T1" t="s">
        <v>43</v>
      </c>
    </row>
    <row r="2" spans="1:21" x14ac:dyDescent="0.2">
      <c r="I2">
        <v>1</v>
      </c>
      <c r="J2" t="s">
        <v>37</v>
      </c>
      <c r="T2">
        <v>1</v>
      </c>
      <c r="U2" t="s">
        <v>44</v>
      </c>
    </row>
    <row r="3" spans="1:21" x14ac:dyDescent="0.2">
      <c r="I3">
        <v>2</v>
      </c>
      <c r="J3" t="s">
        <v>38</v>
      </c>
      <c r="T3">
        <v>2</v>
      </c>
      <c r="U3" t="s">
        <v>45</v>
      </c>
    </row>
    <row r="4" spans="1:21" x14ac:dyDescent="0.2">
      <c r="I4">
        <v>3</v>
      </c>
      <c r="J4" t="s">
        <v>39</v>
      </c>
      <c r="T4">
        <v>3</v>
      </c>
      <c r="U4" t="s">
        <v>46</v>
      </c>
    </row>
    <row r="5" spans="1:21" x14ac:dyDescent="0.2">
      <c r="I5">
        <v>4</v>
      </c>
      <c r="J5" t="s">
        <v>40</v>
      </c>
    </row>
    <row r="10" spans="1:21" x14ac:dyDescent="0.2">
      <c r="J10">
        <f>0.75*0.67</f>
        <v>0.50250000000000006</v>
      </c>
    </row>
    <row r="11" spans="1:21" x14ac:dyDescent="0.2">
      <c r="J11">
        <f>0.75*0.33</f>
        <v>0.2475</v>
      </c>
    </row>
    <row r="13" spans="1:21" x14ac:dyDescent="0.2">
      <c r="A13" t="s">
        <v>25</v>
      </c>
    </row>
    <row r="14" spans="1:21" x14ac:dyDescent="0.2">
      <c r="A14" s="6" t="s">
        <v>41</v>
      </c>
    </row>
    <row r="15" spans="1:21" x14ac:dyDescent="0.2">
      <c r="A15" t="s">
        <v>26</v>
      </c>
    </row>
    <row r="16" spans="1:21" x14ac:dyDescent="0.2">
      <c r="A16" t="s">
        <v>42</v>
      </c>
    </row>
    <row r="18" spans="1:24" x14ac:dyDescent="0.2">
      <c r="A18" t="s">
        <v>27</v>
      </c>
      <c r="B18" t="s">
        <v>28</v>
      </c>
      <c r="C18" t="s">
        <v>29</v>
      </c>
      <c r="D18" t="s">
        <v>30</v>
      </c>
      <c r="E18" t="s">
        <v>31</v>
      </c>
      <c r="T18" t="s">
        <v>27</v>
      </c>
      <c r="U18" t="s">
        <v>28</v>
      </c>
      <c r="V18" t="s">
        <v>29</v>
      </c>
      <c r="W18" t="s">
        <v>30</v>
      </c>
      <c r="X18" t="s">
        <v>31</v>
      </c>
    </row>
    <row r="19" spans="1:24" x14ac:dyDescent="0.2">
      <c r="A19" t="s">
        <v>32</v>
      </c>
      <c r="B19">
        <v>0.75</v>
      </c>
      <c r="C19">
        <v>1</v>
      </c>
      <c r="D19">
        <f>B19*C19</f>
        <v>0.75</v>
      </c>
      <c r="E19" s="7">
        <f>D19/SUM($D$19:$D$22)</f>
        <v>0.42857142857142855</v>
      </c>
      <c r="T19" t="s">
        <v>32</v>
      </c>
      <c r="U19">
        <f>2/3</f>
        <v>0.66666666666666663</v>
      </c>
      <c r="V19">
        <f>1/2</f>
        <v>0.5</v>
      </c>
      <c r="W19">
        <f>U19*V19</f>
        <v>0.33333333333333331</v>
      </c>
    </row>
    <row r="20" spans="1:24" x14ac:dyDescent="0.2">
      <c r="A20" t="s">
        <v>33</v>
      </c>
      <c r="B20">
        <v>0.25</v>
      </c>
      <c r="C20">
        <v>0</v>
      </c>
      <c r="D20">
        <f t="shared" ref="D20:D22" si="0">B20*C20</f>
        <v>0</v>
      </c>
      <c r="E20" s="7">
        <f t="shared" ref="E20:E22" si="1">D20/SUM($D$19:$D$22)</f>
        <v>0</v>
      </c>
      <c r="T20" t="s">
        <v>33</v>
      </c>
      <c r="U20">
        <f>1/3</f>
        <v>0.33333333333333331</v>
      </c>
      <c r="V20">
        <f>1/2</f>
        <v>0.5</v>
      </c>
      <c r="W20">
        <f t="shared" ref="W20:W21" si="2">U20*V20</f>
        <v>0.16666666666666666</v>
      </c>
    </row>
    <row r="21" spans="1:24" x14ac:dyDescent="0.2">
      <c r="A21" t="s">
        <v>34</v>
      </c>
      <c r="B21">
        <v>0.5</v>
      </c>
      <c r="C21">
        <v>1</v>
      </c>
      <c r="D21">
        <f t="shared" si="0"/>
        <v>0.5</v>
      </c>
      <c r="E21" s="7">
        <f t="shared" si="1"/>
        <v>0.2857142857142857</v>
      </c>
      <c r="F21">
        <f>0.75*0.67</f>
        <v>0.50250000000000006</v>
      </c>
      <c r="G21" t="s">
        <v>74</v>
      </c>
      <c r="T21" t="s">
        <v>34</v>
      </c>
      <c r="U21">
        <v>0</v>
      </c>
      <c r="V21">
        <f>1/2</f>
        <v>0.5</v>
      </c>
      <c r="W21">
        <f t="shared" si="2"/>
        <v>0</v>
      </c>
    </row>
    <row r="22" spans="1:24" x14ac:dyDescent="0.2">
      <c r="A22" t="s">
        <v>35</v>
      </c>
      <c r="B22">
        <v>0.5</v>
      </c>
      <c r="C22">
        <v>1</v>
      </c>
      <c r="D22">
        <f t="shared" si="0"/>
        <v>0.5</v>
      </c>
      <c r="E22" s="7">
        <f t="shared" si="1"/>
        <v>0.2857142857142857</v>
      </c>
      <c r="F22">
        <f>0.75*0.33+0.75*0.67*0.5</f>
        <v>0.49875000000000003</v>
      </c>
      <c r="G22" t="s">
        <v>75</v>
      </c>
    </row>
    <row r="25" spans="1:24" x14ac:dyDescent="0.2">
      <c r="H25" t="s">
        <v>43</v>
      </c>
      <c r="L25" t="s">
        <v>27</v>
      </c>
      <c r="M25" t="s">
        <v>28</v>
      </c>
      <c r="N25" t="s">
        <v>29</v>
      </c>
    </row>
    <row r="26" spans="1:24" x14ac:dyDescent="0.2">
      <c r="H26">
        <v>1</v>
      </c>
      <c r="I26" t="s">
        <v>44</v>
      </c>
      <c r="J26" t="s">
        <v>64</v>
      </c>
      <c r="K26" t="s">
        <v>65</v>
      </c>
      <c r="L26" t="s">
        <v>32</v>
      </c>
      <c r="M26">
        <f>0.667</f>
        <v>0.66700000000000004</v>
      </c>
      <c r="N26">
        <v>0.75</v>
      </c>
      <c r="O26">
        <f>M26*N26</f>
        <v>0.50025000000000008</v>
      </c>
    </row>
    <row r="27" spans="1:24" x14ac:dyDescent="0.2">
      <c r="H27">
        <v>2</v>
      </c>
      <c r="I27" t="s">
        <v>45</v>
      </c>
      <c r="J27" t="s">
        <v>62</v>
      </c>
      <c r="K27" t="s">
        <v>66</v>
      </c>
      <c r="L27" t="s">
        <v>33</v>
      </c>
      <c r="M27">
        <f>0.333</f>
        <v>0.33300000000000002</v>
      </c>
      <c r="N27">
        <f>1/0.333</f>
        <v>3.0030030030030028</v>
      </c>
      <c r="O27">
        <f t="shared" ref="O27:O28" si="3">M27*N27</f>
        <v>1</v>
      </c>
      <c r="T27" t="s">
        <v>59</v>
      </c>
    </row>
    <row r="28" spans="1:24" x14ac:dyDescent="0.2">
      <c r="H28">
        <v>3</v>
      </c>
      <c r="I28" t="s">
        <v>46</v>
      </c>
      <c r="J28" t="s">
        <v>63</v>
      </c>
      <c r="K28" t="s">
        <v>67</v>
      </c>
      <c r="L28" t="s">
        <v>34</v>
      </c>
      <c r="M28">
        <f>0.333*1</f>
        <v>0.33300000000000002</v>
      </c>
      <c r="N28">
        <v>0.5</v>
      </c>
      <c r="O28">
        <f t="shared" si="3"/>
        <v>0.16650000000000001</v>
      </c>
      <c r="T28" t="s">
        <v>44</v>
      </c>
      <c r="U28" t="s">
        <v>47</v>
      </c>
    </row>
    <row r="29" spans="1:24" x14ac:dyDescent="0.2">
      <c r="T29" t="s">
        <v>45</v>
      </c>
      <c r="U29" t="s">
        <v>49</v>
      </c>
    </row>
    <row r="30" spans="1:24" x14ac:dyDescent="0.2">
      <c r="I30" t="s">
        <v>50</v>
      </c>
      <c r="J30">
        <f>1/3</f>
        <v>0.33333333333333331</v>
      </c>
      <c r="T30" t="s">
        <v>46</v>
      </c>
      <c r="U30" t="s">
        <v>48</v>
      </c>
    </row>
    <row r="31" spans="1:24" x14ac:dyDescent="0.2">
      <c r="I31" t="s">
        <v>50</v>
      </c>
      <c r="J31">
        <f t="shared" ref="J31:J32" si="4">1/3</f>
        <v>0.33333333333333331</v>
      </c>
    </row>
    <row r="32" spans="1:24" x14ac:dyDescent="0.2">
      <c r="I32" t="s">
        <v>51</v>
      </c>
      <c r="J32">
        <f t="shared" si="4"/>
        <v>0.33333333333333331</v>
      </c>
      <c r="N32">
        <f>0.5/0.667</f>
        <v>0.7496251874062968</v>
      </c>
      <c r="T32" t="s">
        <v>50</v>
      </c>
      <c r="U32">
        <f>1/3</f>
        <v>0.33333333333333331</v>
      </c>
    </row>
    <row r="33" spans="9:22" x14ac:dyDescent="0.2">
      <c r="I33" t="s">
        <v>53</v>
      </c>
      <c r="J33">
        <f>1/2</f>
        <v>0.5</v>
      </c>
      <c r="T33" s="8" t="s">
        <v>50</v>
      </c>
      <c r="U33" s="8">
        <f>1/3</f>
        <v>0.33333333333333331</v>
      </c>
      <c r="V33" s="8">
        <f>SUM(U32:U33)</f>
        <v>0.66666666666666663</v>
      </c>
    </row>
    <row r="34" spans="9:22" x14ac:dyDescent="0.2">
      <c r="I34" t="s">
        <v>68</v>
      </c>
      <c r="J34">
        <f>1/2</f>
        <v>0.5</v>
      </c>
      <c r="T34" s="8" t="s">
        <v>51</v>
      </c>
      <c r="U34" s="8">
        <f>1/3</f>
        <v>0.33333333333333331</v>
      </c>
      <c r="V34" s="8">
        <f>1/3</f>
        <v>0.33333333333333331</v>
      </c>
    </row>
    <row r="35" spans="9:22" x14ac:dyDescent="0.2">
      <c r="I35" t="s">
        <v>55</v>
      </c>
      <c r="J35">
        <f>1/2</f>
        <v>0.5</v>
      </c>
      <c r="T35" t="s">
        <v>52</v>
      </c>
      <c r="U35">
        <f>3/3</f>
        <v>1</v>
      </c>
    </row>
    <row r="36" spans="9:22" x14ac:dyDescent="0.2">
      <c r="I36" t="s">
        <v>55</v>
      </c>
      <c r="J36">
        <f t="shared" ref="J36:J38" si="5">1/2</f>
        <v>0.5</v>
      </c>
      <c r="T36" s="8" t="s">
        <v>53</v>
      </c>
      <c r="U36" s="8">
        <f>1/2</f>
        <v>0.5</v>
      </c>
      <c r="V36" s="8">
        <f>1/2</f>
        <v>0.5</v>
      </c>
    </row>
    <row r="37" spans="9:22" x14ac:dyDescent="0.2">
      <c r="I37" t="s">
        <v>69</v>
      </c>
      <c r="J37">
        <f t="shared" si="5"/>
        <v>0.5</v>
      </c>
      <c r="T37" s="8" t="s">
        <v>45</v>
      </c>
      <c r="U37" s="8">
        <f>1/2</f>
        <v>0.5</v>
      </c>
      <c r="V37" s="8">
        <f>1/2</f>
        <v>0.5</v>
      </c>
    </row>
    <row r="38" spans="9:22" x14ac:dyDescent="0.2">
      <c r="I38" t="s">
        <v>70</v>
      </c>
      <c r="J38">
        <f t="shared" si="5"/>
        <v>0.5</v>
      </c>
      <c r="T38" t="s">
        <v>54</v>
      </c>
      <c r="U38">
        <f>2/2</f>
        <v>1</v>
      </c>
    </row>
    <row r="39" spans="9:22" x14ac:dyDescent="0.2">
      <c r="T39" t="s">
        <v>55</v>
      </c>
      <c r="U39">
        <f>1/2</f>
        <v>0.5</v>
      </c>
    </row>
    <row r="40" spans="9:22" x14ac:dyDescent="0.2">
      <c r="T40" s="8" t="s">
        <v>55</v>
      </c>
      <c r="U40" s="8">
        <f>1/2</f>
        <v>0.5</v>
      </c>
      <c r="V40" s="8">
        <f>2/2</f>
        <v>1</v>
      </c>
    </row>
    <row r="41" spans="9:22" x14ac:dyDescent="0.2">
      <c r="I41" t="s">
        <v>50</v>
      </c>
      <c r="J41">
        <f>SUM(J30:J31)</f>
        <v>0.66666666666666663</v>
      </c>
      <c r="K41" t="str">
        <f>"0.667*0.5*1*0.5 + 0.333*1*0.5"</f>
        <v>0.667*0.5*1*0.5 + 0.333*1*0.5</v>
      </c>
      <c r="T41" t="s">
        <v>56</v>
      </c>
      <c r="U41">
        <f>2/2</f>
        <v>1</v>
      </c>
    </row>
    <row r="42" spans="9:22" x14ac:dyDescent="0.2">
      <c r="I42" t="s">
        <v>51</v>
      </c>
      <c r="J42">
        <f>J32</f>
        <v>0.33333333333333331</v>
      </c>
      <c r="K42">
        <f>J41*J43*J45*J46</f>
        <v>0.16666666666666666</v>
      </c>
      <c r="T42" s="8" t="s">
        <v>57</v>
      </c>
      <c r="U42" s="8">
        <f>1/2</f>
        <v>0.5</v>
      </c>
      <c r="V42" s="8">
        <f>U42</f>
        <v>0.5</v>
      </c>
    </row>
    <row r="43" spans="9:22" x14ac:dyDescent="0.2">
      <c r="I43" t="s">
        <v>53</v>
      </c>
      <c r="J43">
        <f t="shared" ref="J43:J47" si="6">J33</f>
        <v>0.5</v>
      </c>
      <c r="K43">
        <f>J42*J45*J46</f>
        <v>0.16666666666666666</v>
      </c>
      <c r="T43" s="8" t="s">
        <v>58</v>
      </c>
      <c r="U43" s="8">
        <f>1/2</f>
        <v>0.5</v>
      </c>
      <c r="V43" s="8">
        <f>U43</f>
        <v>0.5</v>
      </c>
    </row>
    <row r="44" spans="9:22" x14ac:dyDescent="0.2">
      <c r="I44" t="s">
        <v>68</v>
      </c>
      <c r="J44">
        <f t="shared" si="6"/>
        <v>0.5</v>
      </c>
      <c r="K44">
        <f>SUM(K42:K43)</f>
        <v>0.33333333333333331</v>
      </c>
    </row>
    <row r="45" spans="9:22" x14ac:dyDescent="0.2">
      <c r="I45" t="s">
        <v>55</v>
      </c>
      <c r="J45">
        <f>SUM(J35:J36)</f>
        <v>1</v>
      </c>
      <c r="T45" s="9" t="s">
        <v>60</v>
      </c>
    </row>
    <row r="46" spans="9:22" x14ac:dyDescent="0.2">
      <c r="I46" t="s">
        <v>69</v>
      </c>
      <c r="J46">
        <f t="shared" si="6"/>
        <v>0.5</v>
      </c>
      <c r="T46" t="s">
        <v>44</v>
      </c>
      <c r="U46" t="s">
        <v>61</v>
      </c>
    </row>
    <row r="47" spans="9:22" x14ac:dyDescent="0.2">
      <c r="I47" t="s">
        <v>70</v>
      </c>
      <c r="J47">
        <f t="shared" si="6"/>
        <v>0.5</v>
      </c>
      <c r="T47" t="s">
        <v>45</v>
      </c>
      <c r="U47" t="s">
        <v>49</v>
      </c>
    </row>
    <row r="48" spans="9:22" x14ac:dyDescent="0.2">
      <c r="T48" t="s">
        <v>46</v>
      </c>
      <c r="U48" t="s">
        <v>48</v>
      </c>
    </row>
    <row r="49" spans="9:22" x14ac:dyDescent="0.2">
      <c r="I49" t="s">
        <v>71</v>
      </c>
      <c r="K49" t="str">
        <f>"0.333*1*0.5"</f>
        <v>0.333*1*0.5</v>
      </c>
      <c r="L49" t="s">
        <v>30</v>
      </c>
    </row>
    <row r="50" spans="9:22" x14ac:dyDescent="0.2">
      <c r="I50" t="s">
        <v>51</v>
      </c>
      <c r="J50">
        <f>J42</f>
        <v>0.33333333333333331</v>
      </c>
      <c r="K50">
        <f>J50*J53*J54</f>
        <v>0.16666666666666666</v>
      </c>
      <c r="L50">
        <f>K50/K44</f>
        <v>0.5</v>
      </c>
      <c r="T50" t="s">
        <v>50</v>
      </c>
      <c r="U50">
        <f>1/3</f>
        <v>0.33333333333333331</v>
      </c>
    </row>
    <row r="51" spans="9:22" x14ac:dyDescent="0.2">
      <c r="I51" s="10" t="s">
        <v>72</v>
      </c>
      <c r="J51" s="10"/>
      <c r="T51" t="s">
        <v>50</v>
      </c>
      <c r="U51">
        <f>1/3</f>
        <v>0.33333333333333331</v>
      </c>
      <c r="V51">
        <f>SUM(U50:U51)</f>
        <v>0.66666666666666663</v>
      </c>
    </row>
    <row r="52" spans="9:22" x14ac:dyDescent="0.2">
      <c r="I52" s="10" t="s">
        <v>73</v>
      </c>
      <c r="J52" s="10"/>
      <c r="T52" t="s">
        <v>51</v>
      </c>
      <c r="U52">
        <f>1/3</f>
        <v>0.33333333333333331</v>
      </c>
      <c r="V52">
        <f>U52</f>
        <v>0.33333333333333331</v>
      </c>
    </row>
    <row r="53" spans="9:22" x14ac:dyDescent="0.2">
      <c r="I53" t="s">
        <v>55</v>
      </c>
      <c r="J53">
        <f>J45</f>
        <v>1</v>
      </c>
      <c r="T53" t="s">
        <v>52</v>
      </c>
      <c r="U53">
        <f>3/3</f>
        <v>1</v>
      </c>
    </row>
    <row r="54" spans="9:22" x14ac:dyDescent="0.2">
      <c r="I54" t="s">
        <v>69</v>
      </c>
      <c r="J54">
        <f t="shared" ref="J54:J55" si="7">J46</f>
        <v>0.5</v>
      </c>
      <c r="T54" t="s">
        <v>45</v>
      </c>
      <c r="U54">
        <f>1/2</f>
        <v>0.5</v>
      </c>
    </row>
    <row r="55" spans="9:22" x14ac:dyDescent="0.2">
      <c r="I55" t="s">
        <v>70</v>
      </c>
      <c r="J55">
        <f t="shared" si="7"/>
        <v>0.5</v>
      </c>
      <c r="T55" t="s">
        <v>45</v>
      </c>
      <c r="U55">
        <f>1/2</f>
        <v>0.5</v>
      </c>
      <c r="V55">
        <f>SUM(U54:U55)</f>
        <v>1</v>
      </c>
    </row>
    <row r="56" spans="9:22" x14ac:dyDescent="0.2">
      <c r="T56" t="s">
        <v>54</v>
      </c>
      <c r="U56">
        <f>2/2</f>
        <v>1</v>
      </c>
    </row>
    <row r="57" spans="9:22" x14ac:dyDescent="0.2">
      <c r="T57" t="s">
        <v>55</v>
      </c>
      <c r="U57">
        <f>1/1</f>
        <v>1</v>
      </c>
      <c r="V57">
        <f>U57</f>
        <v>1</v>
      </c>
    </row>
    <row r="58" spans="9:22" x14ac:dyDescent="0.2">
      <c r="T58" t="s">
        <v>56</v>
      </c>
      <c r="U58">
        <f>1/1</f>
        <v>1</v>
      </c>
      <c r="V58">
        <f>1/1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attr</vt:lpstr>
    </vt:vector>
  </TitlesOfParts>
  <Company>Interpublic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Bernie (SYD-ANO)</dc:creator>
  <cp:lastModifiedBy>Kim, Bernie (SYD-ANO)</cp:lastModifiedBy>
  <dcterms:created xsi:type="dcterms:W3CDTF">2016-08-28T22:17:22Z</dcterms:created>
  <dcterms:modified xsi:type="dcterms:W3CDTF">2016-08-30T04:40:23Z</dcterms:modified>
</cp:coreProperties>
</file>