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캘린더" sheetId="1" r:id="rId4"/>
    <sheet state="visible" name="협업일지(이민기)" sheetId="2" r:id="rId5"/>
    <sheet state="visible" name="협업일지(문혜원)" sheetId="3" r:id="rId6"/>
    <sheet state="visible" name="협업일지(고소현)" sheetId="4" r:id="rId7"/>
    <sheet state="visible" name="협업일지(서정철)" sheetId="5" r:id="rId8"/>
    <sheet state="visible" name="협력일지(김경원)" sheetId="6" r:id="rId9"/>
    <sheet state="visible" name="협력일지(나상훈)" sheetId="7" r:id="rId10"/>
    <sheet state="visible" name="Model Research Results" sheetId="8" r:id="rId11"/>
    <sheet state="visible" name="holidays" sheetId="9" r:id="rId12"/>
    <sheet state="hidden" name="템플릿 사용방법" sheetId="10" r:id="rId13"/>
  </sheets>
  <definedNames/>
  <calcPr/>
</workbook>
</file>

<file path=xl/sharedStrings.xml><?xml version="1.0" encoding="utf-8"?>
<sst xmlns="http://schemas.openxmlformats.org/spreadsheetml/2006/main" count="599" uniqueCount="295">
  <si>
    <t>Project : Fill so Good 개인 협업 일지 (고소현)</t>
  </si>
  <si>
    <t>Project : Fill so Good 개인 협업 일지 (이민기)</t>
  </si>
  <si>
    <t>날짜</t>
  </si>
  <si>
    <t>Project : Fill so Good 개인 협업 일지 (문혜원)</t>
  </si>
  <si>
    <t>작업 유형</t>
  </si>
  <si>
    <t>구체적인 작업 내용 or 협업내용</t>
  </si>
  <si>
    <t>진행율</t>
  </si>
  <si>
    <t>분석/실험 중 얻은 인사이트나 발견한 문제점</t>
  </si>
  <si>
    <t>목표 or 할일</t>
  </si>
  <si>
    <t>26.08.04</t>
  </si>
  <si>
    <t>Project Manager</t>
  </si>
  <si>
    <t xml:space="preserve">프로젝트와 관련하여 시간 안배에 관해 제안을 했습니다. 데이터셋과 관련된 최적합 eda를 찾았습니다. </t>
  </si>
  <si>
    <t>25~50%</t>
  </si>
  <si>
    <t>- 전체적인 프로젝트 구상 및 업무 세분화를 위한 각각의 업무 분담 부여
- 기본적인 basic 모델 구현 이후 기능을 추가하는 방안으로 수립
- EDA 및 데이터 전처리 작업 시작</t>
  </si>
  <si>
    <t>26.08.05</t>
  </si>
  <si>
    <t>Data Engineer</t>
  </si>
  <si>
    <t xml:space="preserve">데이터와 관련하여 eda를 공유하였으며, 어떤 모델 조합이 좋을 지 찾아서 제시했습니다. 
어제 찾은 eda에 더 보강할 것들을 찾아 보강했습니다. </t>
  </si>
  <si>
    <t>50~75%</t>
  </si>
  <si>
    <t>헬스케어 이미지 인식 프로젝트의 목표와 데이터 구조를 확인하고, 팀원들과 EDA 항목 및 모델 개발 방향을 논의하였다. 
이미지 분류와 객체 탐지 방식의 차이를 검토하고 프로젝트 목표에 적합한 접근 방법을 정리하였다.</t>
  </si>
  <si>
    <t>26.08.06</t>
  </si>
  <si>
    <t>Project Manager, Model Architect</t>
  </si>
  <si>
    <t xml:space="preserve">eda 중에 필요한 부분을 엄선하여 모델을 돌려보았습니다. 
그런데 어디에서 잘못된 건지 알약 56개만 실험되었다는 것을 알게 되었습니다. </t>
  </si>
  <si>
    <t>- AIHUB 데이터셋은 원본과 다르게 annotation id / 
image id / categori id 가 전부 1로 동일 이에 따른 
데이터셋 분류 지표를 정해야함
- 한개의 이미지 파일에 최소 3개 이상의 json 파일과
연계가 되어있는 구조 yolo 모델 투입 전 데이터 처리가
필요하다고 판단</t>
  </si>
  <si>
    <t>75~100%</t>
  </si>
  <si>
    <t>- EDA 및 데이터 전처리 과정</t>
  </si>
  <si>
    <t>26.08.07</t>
  </si>
  <si>
    <t>Model Architect</t>
  </si>
  <si>
    <t>캐글 모델로 실험을 해서 aihub모델로 돌려보려다가 오류가 계속 났습니다. 
그러는 과정에서 다운로드가 너무 많이 시도되어서 24시간 후에 사용할 수 있다는 메시지가 나와서 yolo8 focal loss와
 비교할 수 있도록 yolo8+mae, yolo8+swin transformer, yolo8+covNext모델로 작업할 코드를 다시 구현하였습니다.</t>
  </si>
  <si>
    <t>개인 Project</t>
  </si>
  <si>
    <t>전체 데이터 용량이 크고 Annotation 형식이 복잡하여 모델 학습 전에 데이터 구조와 클래스 분포를 먼저 파악할 필요가 있음을 확인하였다.
 또한 Classification과 Object Detection은 목적과 평가지표가 다르므로 구분하여 실험해야 한다고 판단하였다.</t>
  </si>
  <si>
    <t>- 멘토링 이후 회의를 통해 개개인의 End - to - End 방식으로 진행하기로 결정 이에 따라 기본 kaggle에서
요구하는 성능지표와 이미지 탐지의 기본적인 기능을 가진 basic 모델 구현
- 현재 EDA 및 전처리 과정으로 데이터 셋 세팅 이후 4가지 후보 모델로 모델링 파트 구성</t>
  </si>
  <si>
    <t>26.08.08</t>
  </si>
  <si>
    <t>Model Architect, Experimentation Lead</t>
  </si>
  <si>
    <t>0~25%</t>
  </si>
  <si>
    <t>- 이미지 파일명과 json 파일명의 관계 파악 이미지 파일은
알약의 고유값과 이미지 환경으로 설정 되어 있음</t>
  </si>
  <si>
    <t xml:space="preserve">모델을 실험했고, 하이퍼파라미터 중 로스함수를 바꾸어 성능향상을 경험했습니다. </t>
  </si>
  <si>
    <t>클래스 분포와 Annotation 오류 여부를 확인하고, 
객체 탐지 모델에 사용할 데이터 구조 및 전처리 방향을 구체화한다.</t>
  </si>
  <si>
    <t>- 이미지와 json파일을 페어링 하고
yolo 모델은 1:1로 페어링이 되어야하기
때문에 데이터셋 통합 및 재구성</t>
  </si>
  <si>
    <t>26.08.09</t>
  </si>
  <si>
    <t>- 모델 학습을 위한 데이터 전처리 및 EDA 과정을 조금 더 심도 있게 다뤘음
- 본격적인 모델 학습 전 데이터셋 구성 및 데이터 로더, 전처리 파이프 라인 설계 후 전이학습 진행 예정
- 샘플을 통한 bbox를 확인 해 본 결과 문제는 없지만 다른 팀원의 의견 확인 결과 bbox 박스 좌표가
이상하게 저장이 되어 있거나 일부 누락된 케이스가 있다고 함 이를 전제로 전처리 과정을 추가</t>
  </si>
  <si>
    <t>오전에는 팀원들과 EDA 결과와 객체 탐지 모델 개발 방향을 공유하였다. 
오후에는 FashionMNIST 데이터를 활용하여 다중 클래스 이미지 생성 실습을 진행하고 GAN/cGAN 학습 결과를 확인하였다.</t>
  </si>
  <si>
    <t>-----</t>
  </si>
  <si>
    <t>- class_id를 drug_code를 기준으로 재 작성 결과 약 
115종의 알약데이터가 여러번 사용되고 있는 점 발견
- 추후 프로젝트에 기능 추가시 원하는 데이터 셋을 얻기
위해서는더 많은 종류의 알약 데이터가 필요할 것으로 
여겨지는 문제점 발견
- 우선적으로 모델 학습을 위한 전처리 transform을 사용함으로
고정된 환경에서 촬영 된 사진을 기반으로 다양한 상황을 만들어
모델 학습성능을 최대치로 끌어올리고자 전처리 라인을 설계함</t>
  </si>
  <si>
    <t>26.08.10</t>
  </si>
  <si>
    <t>GAN은 Loss 값만으로 생성 품질을 판단하기 어렵고 실제 생성 이미지를 함께 확인해야 함을 알게 되었다.
 또한 조건부 생성에서는 라벨 정보가 Generator가 생성해야 할 이미지 종류를 결정하는 중요한 입력임을 확인하였다.</t>
  </si>
  <si>
    <t xml:space="preserve">- 데이터 셋 구성 이후 데이터 로더를 구성
- 모델 전이학습을 위한 헤드 교체 이후
학습을 위한 세팅 선정(ex. 옵티마이저,
lr, schedular 등)
</t>
  </si>
  <si>
    <t>Sun</t>
  </si>
  <si>
    <t>cGAN의 epoch별 생성 결과를 비교하고 Generator와 Discriminator의 
학습 균형 및 결과 이미지 품질을 확인한다.</t>
  </si>
  <si>
    <t>Mon</t>
  </si>
  <si>
    <t xml:space="preserve">yolo11s 모델에 swin, mae, convnext를 붙여서 실험을 했습니다. yolo8모델을 yolo11s모델에 맞춰 다시 코드를 짰습니다. </t>
  </si>
  <si>
    <t>Tue</t>
  </si>
  <si>
    <t>Wed</t>
  </si>
  <si>
    <t>Thu</t>
  </si>
  <si>
    <t>- # 원본 데이터 파일 전처리 과정
1. 원본 데이터 셋에서 매치되는 이미지 파일과 json 파일 페어링
2. 페어링 된 이미지에서 같은 이름을 사용하는 json 파일 데이터셋을 분리 이후 여러개의 json파일을 class_id / bndbox 하나로 1:1 매핑
    i. durg_master.csv : 원본 json의 drug_code 알약 고유번호(classes.txt)로 구성된 필요데이터 db
    ii. image_meta_db.csv : _기준으로 촬영 된 환경 값 EDA 분석을 위한 db
    iii. classes.txt : 각 이미지에 매칭된 json 파일의 drug_code를 기준으로 중복없이 재 구성한 class_id
3. yolov8s 교육 이후 데이터 셋 활용하기 위한 txt -&gt; json 파일 변환 매핑
# 후보 모델 라인업
 1. YOLOv8  + ConvNeXt-Tiny 모델
 2. YOLOv8 + Swin-T
 3. YOLOv8 + EfficientNet-B
 4. YOLOv8</t>
  </si>
  <si>
    <t>Fri</t>
  </si>
  <si>
    <t>Sat</t>
  </si>
  <si>
    <t>원본 이미지와 Annotation JSON 구조를 확인하고 YOLO 학습용 데이터셋으로 변환하기 위한 전처리를 진행하였다. 
이미지 파일명, 약품 코드, bbox 정보를 확인하고 이미지와 라벨의 매칭 여부를 검증하였다.</t>
  </si>
  <si>
    <t>memo</t>
  </si>
  <si>
    <t>26.08.11</t>
  </si>
  <si>
    <t xml:space="preserve">클래스 불균형을 제거하기 위해 데이터 증강을 했고, 배경색과 질감을 위해 증강을 했습니다. iou 평가지표를 더했습니다. </t>
  </si>
  <si>
    <t>원본 데이터 용량이 크고 Annotation이 복잡하여 단순 변환보다 이미지-라벨 매칭 검증이 중요함을 확인하였다. 
같은 이미지에 포함된 여러 약품 Annotation을 이미지 기준으로 통합해야 하는 구조도 확인하였다.</t>
  </si>
  <si>
    <t>- 다양한 데이터 셋을 활용하기 위함으로 원본 데이터 셋인 AIhub
데이서 셋을 활용하려 했지만 알약 갯수가 많지 않다는 점을 발견
- 이에 따라 기존 part1 부분 기존 basic 모델 수립에서는 kaggle
데이터 셋을 활용해서 작성 or 원본 데이터셋을 이용 등 자율적
선택사항으로 모델작성 본인은 원본 데이터 셋을 수정 및 전처리 
과정을 거쳐 head는 YOLO로 백본은 여러 전이학습 모델을 사용한
결과 값 도출을 목표
- bndbox 영역이 원본 데이터 셋에는 상당히 부실한 구성이 있다는 점
회의를 통해서 문제점 발견 및 class 별 데이터 셋이 균등하게 이뤄지지
않았기에 특정 알약만 데이터가 주를 이루는 데이터 불균형 현상 관측
(문혜원) 따라서 추후 방향성을 정할 때 데이터 불균형 문제를 해소할
모델링 구축이 필요하다고 생각됨</t>
  </si>
  <si>
    <t>- YOLOv8s 학습 완료 하지만 해당
학습 데이터 셋과 목표로 하는 모델
학습 데이터 셋의 구성이 다름
- 따라서 기존 txt에 1:1로 매핑된
데이터를 다시 json파일로 변환하되
1:1 매핑방식이 아닌 고유 class_id와
image_id를 부여하여 통합 json파일로
진행 할 예정</t>
  </si>
  <si>
    <t>bbox, 약품 코드, 이미지 파일명의 일치 여부를 검증하고 
정상 데이터만 선별하여 YOLO 학습용 데이터셋을 구축한다.</t>
  </si>
  <si>
    <t>26.08.12</t>
  </si>
  <si>
    <t>기타</t>
  </si>
  <si>
    <t>사전학습된 YOLO 기반 Object Detection 모델의 적용 방법을 검토하고, 한 이미지에 존재하는 여러 알약의 위치와 종류를 동시에 예측하는
 Direct Multi-class Detection 구조를 설계하였다.</t>
  </si>
  <si>
    <t>1. Yolov8s 버전의 기본 학습 데이터를 기반으로 분석한 뒤 이후 백본을 후보 모델 라인업으로 교체한 현재 데이터셋에 맞는 가장 우수한
모델을 선정하여 해당 모델로 학습 이후 하이퍼 파라미터를 변경하거나 loss를 수정하여 최종 제출과 관련된 pht(가중치)를 얻는 것을
목표로 Model Architect 파트를 진행
2. 우선 Head에 성능이 우수한 Yolo를 베이스로 진행하기 앞서 yolov8s 모델의 50epoch 기준 데이터를 기준 데이터셋으로 다양한 Head
후보 모델을 학습 및 결과 비교 
- YOLOv8s
- YOLOv9 comport
- YOLOv11s
- RT - DETR
3. 평가 결과 : 모델 성능은 기준인 mAP50-95 지표는 약 15에폭을 평균으로 대부분 0.98에 수렴 따라서 Head 선정 기준은 학습과 관련되어
얼마나 시간과 자원소모률을 기준으로 yolov8s / yolov11s이 후보군으로 선정
4. 백본 교체 : Head는 yolov11s로 선정하고 이후 백본을 ConvNeXT, swin, EfficientNet-B 모델로 교체 코딩 시작</t>
  </si>
  <si>
    <t>26.08.13</t>
  </si>
  <si>
    <t>단순 Classification보다 여러 알약의 위치와 종류를 동시에 탐지해야 하는 프로젝트 목표에는 Object Detection 방식이 적합하다고 판단하였다. 
모델 성능뿐 아니라 학습에 사용되는 클래스 범위와 데이터 구성도 중요함을 확인하였다.</t>
  </si>
  <si>
    <t>YOLO baseline 모델을 학습하고 Precision, Recall, mAP 등의
 성능을 평가하여 기본 모델 성능을 확보한다.</t>
  </si>
  <si>
    <t>26.08.14</t>
  </si>
  <si>
    <t>Experimentation Lead</t>
  </si>
  <si>
    <t>- Head 모델 평가는 순조롭게 진행 학습 시간이 상당히 소요된다는 단점을
제외하고는 mAP 평가지표 기준 학습률도 순조롭게 오르고 있다는 점 확인
- 이후 백본 교체와 관련되어 여러 문제점 발생.... 우선적으로 ConvNext
모델 교체과정에서 MMyolo를 이용해서 백본을 교체하여 학습결과 도출 후
최적모델 선정 파트로 진행하고자 하였으나 현재 라이브러리 오류로 mmyolo
를 사용할 수 없는 문제가 발생
- 따라서 차선책으로 하드코딩을 통한 라이브러리 및 기존 데이터셋 class 수정
및 loss 로직 수정으로 결과물 도출을 시도
- 하지만 전반적인 구조에 대한 이해가 낮아 하드코딩으로는 구현이 상당히 어려운
문제가 발생... 이후 해당 문제를 해결하기 위한 다양한 시도를 하였지만 아직까진
해결이 안되는 상황</t>
  </si>
  <si>
    <t>AI Hub 조합 데이터의 JSON을 분석하여 같은 이미지에 해당하는 Annotation을 file_name 기준으로 통합하고, 
약품 코드·bbox·이미지 파일의 정합성을 검사하였다. bbox 시각화 및 Clean Manifest 생성 과정을 통해 학습 가능한 데이터만 선별하였다.</t>
  </si>
  <si>
    <t>26.08.15</t>
  </si>
  <si>
    <t>- 초기에 정한 모델 후보군으로 백본을
교체하여 성능 비교 후 데이터셋에 맞는
최적 모델 선정</t>
  </si>
  <si>
    <t>처음에는 조합 이미지가 모두 4개의 알약으로 구성된 것으로 판단했으나 실제 데이터에는 3~4개 조합이 존재함을 확인하였다.
 또한 Annotation 일부가 누락되거나 코드가 일치하지 않는 데이터를 그대로 학습하면 잘못된 라벨로 학습될 수 있음을 확인하였다.</t>
  </si>
  <si>
    <t>3~4개 조합을 모두 처리할 수 있도록 정제 조건을 수정하고, 
Clean dataset을 기반으로 Train/Val/Test 분할 방법을 검토한다.</t>
  </si>
  <si>
    <t>26.08.16</t>
  </si>
  <si>
    <t>일요일</t>
  </si>
  <si>
    <t>26.08.17</t>
  </si>
  <si>
    <t>Model Architect, Data Engineer</t>
  </si>
  <si>
    <t>26.08.18</t>
  </si>
  <si>
    <r>
      <rPr>
        <rFont val="Arial"/>
        <sz val="12.0"/>
      </rPr>
      <t xml:space="preserve">- 기존 8월 10일까지 연장된 기간임에도 불구하고 앞선 문제를 해결하지 못해 기간 내 완성을 하지 못해 팀원간 Head 성능만 관련되어 의견을
주고 받을 수 있었음
- 8월 10일 회의 기준 초기 목표로 잡은 기능 구현을 위해 다양한 데이터를 확보하기 위한 원본 AIhub 데이터셋을 활용하여 코딩을 한 뒤
각자 여러 모델을 사용하여 장단점을 분서한 뒤 최종 모델 후보군을 선정하기 위한 과정이 있었음 하지만 데이터셋에 따라 모델의 성능 격차가
크게 발생하는 문제도 있고 원본 데이터셋을 이용하면 kaggle에 제출할 땐 활용을 못하는 치명적인 문제가 발생 따라서 목표를 1차적으로
개인이 만든 Best 모델을 kaggle에 제출하여 점수를 확인하여 보완할 부분을 보완하고 점수를 높게 받은 모델을 분석하여 최종 프로젝트의
Model Architect를 구성하는 것으로 의견 수렴
- 회의 내용 결과 데이터셋은 1차적으로 kaggle 데이터셋 기준으로만 통일하여 작성하되 베이스 모델은 Yolo기반으로 각자 본인이 커스텀한
모델을 사용하거나 Yolov11s 모델을 사용하는 방향으로 통일(다른 모델을 사용하여 작성한 경우도 포함)
- </t>
    </r>
    <r>
      <rPr>
        <rFont val="Arial"/>
        <b/>
        <sz val="12.0"/>
      </rPr>
      <t>앞선 내용을 기반으로 기존 데이터셋과 전처리 방향을 전면 수정 이후 전처리 된 데이터셋으로 백본 교체 작업 진행중에 앞선 문제와 똑같은
문제점 발생...</t>
    </r>
    <r>
      <rPr>
        <rFont val="Arial"/>
        <sz val="12.0"/>
      </rPr>
      <t xml:space="preserve">
</t>
    </r>
  </si>
  <si>
    <t>AI Hub 공식 Train/Validation 데이터의 클래스 구성을 비교하고, 동일 약품 조합의 유사 촬영 이미지가 서로 다른 split에 포함될 
가능성을 분석하였다. 단순 Random Split 대신 약품 조합 단위 Group Split을 적용하는 방법을 검토하고 클래스별 조합 수와 희귀 클래스를 분석하였다.</t>
  </si>
  <si>
    <t>26.08.19</t>
  </si>
  <si>
    <t>공식 Train과 Validation의 약품 클래스가 완전히 일치하지 않아 Train에서 보지 못한 클래스가 평가 데이터에 존재할 수 있음을 확인하였다. 
또한 동일 조합을 촬영 각도만 다르게 한 이미지가 Train과 Test에 나뉘면 데이터 누수가 발생할 수 있으며, 
일부 희귀 클래스는 조합 수 자체가 적어 모든 split에 포함시키기 어렵다는 점을 발견하였다.</t>
  </si>
  <si>
    <t>- 기존 하드코딩 방식 MMyolo방식 Ultralytics 방식 모든 방식을 동원하여 
코딩을 진행해봤지만 터미널 오류 및 라이브러리 오류 등으로 더이상 진행이 불가
- 따라서 기존 백본 모델 후보군을 구현할 수 있는 방향으로 재탐색 및 백본 교체와
같은 성능을 내는 코딩방식에 대한 탐구 진행
- 문제점 해결 방식 탐색 중 Ultralytics의 파이토치 모델 모듈이 있다는 방법 발견
이에 따라 yaml 파일로 백본을 교체후 모델 성능 테스트 코딩으로 진행</t>
  </si>
  <si>
    <t>모든 클래스를 Train에 유지하면서 동일 조합이 split 간 중복되지 않도록 
Group Split을 최적화하고, 가능한 범위에서 Validation/Test의 
클래스 커버리지를 높인다.</t>
  </si>
  <si>
    <t>- Ultralytics YAML + TorchVision + Index를 
이용해서 Backbone을 교체
- YOLO11 기본 Backbone vs ConvNeXt-Tiny vs Swin-Tiny
를 동일한 데이터/학습 조건에서 비교</t>
  </si>
  <si>
    <t>26.08.20</t>
  </si>
  <si>
    <t>AI Hub 조합 데이터 기반 Multi-class YOLO baseline 결과를 정리하고 데이터 범위 확장 방법을 조사하였다. 
팀원들과 AI Hub와 Kaggle 데이터의 통합 가능성, 클래스 매핑, 모델 통일 및 공통 평가지표에 대해 논의하였다.
 또한 AI Hub 단일 경구약제 5,000종 데이터 활용 가능성을 조사하였다.</t>
  </si>
  <si>
    <t>현재 조합 데이터만으로는 실제 식별 가능한 약품 종류가 제한적이며 5,000조합은 5,000개의 약품 클래스가 아니라 조합 수임을 확인하였다. 
서로 다른 데이터셋을 합칠 때 JSON 형식 자체는 코드로 변환할 수 있지만 실제 약품 클래스 매핑과 촬영 환경 차이(Domain Shift)가 더 중요한 문제임을 확인하였다.</t>
  </si>
  <si>
    <t>26.08.21</t>
  </si>
  <si>
    <t>팀에서 사용할 데이터 범위와 클래스 체계를 통일하고 YOLO11n/s 등 
동일 조건의 모델을 비교한다. 추가로 AI Hub 단일 5,000종 실제 이미지와 
JSON을 활용하여 식별 가능한 약품 범위를 확장할 방법을 검토한다.</t>
  </si>
  <si>
    <t>- 주강사님의 피드백 이후 전체적인 프로젝트 방향성을 케글 데이터셋을 활용하여 여러 방식의 모델을 구성한 뒤 팀원 간 소통(협업)하여 가장
우수한 평가지표를 가진 최종 모델을 선정하는 방향으로 협의
- 기존 Kaggle 데이터셋만 이용하기엔 데이터불균형 및 희귀클래스 존재 등의 이유로 초기 mAP50-95 지표가 굉장히 낮은 지점에서 시작
이를 극복하려면 상당한 epoch 이후 어느정도 학습된 가중치를 기반으로 진행해야하는 문제가 있음
- 위 내용의 뒷받침을 위해 우선 구성하던 Yolov11s 모델의 전이학습으로 학습한 데이터를 표준으로 삼고 이후 다양한 backbone 교체를 통한
최적 백본을 탐색하는 과정 중 학습지표를 확인하니 위와 같은 문제점이 있기에 기존 Aihub 데이터를 가공하여 사용가능한 train 데이터셋으로
기존 kaggle 데이터와 합치는 방향으로 목표 수정
- 로직은 Yolo용 매핑 데이터셋(Kaggle / Aihub)에서 각자 classes.txt(케글은 category_id / Aihub는 drug_n)기준으로 작성된 클래스 지표를
서로 매핑하여 데이터가 부족한 특정 클래스에 대한 데이터를 가져와 재구성하는 것으로 구성</t>
  </si>
  <si>
    <t>통일된 이미지·라벨 데이터를 Kaggle 환경에 적용하고, Object Detection 모델 학습을 위한 데이터 경로 및 학습 구조를 구성함. 데이터 로딩부터 모델 학습, 검증, 예측까지 전체 파이프라인이 정상적으로 동작하는지 확인하고 최종 모델 구성을 진행함.</t>
  </si>
  <si>
    <t>26.08.22</t>
  </si>
  <si>
    <t>데이터 형식이 통일되면서 이전보다 학습 파이프라인을 안정적으로 구성할 수 있었음. 다만 모델이 정상적으로 학습되는 것과 실제 제출 성능이 좋은 것은 별개의 문제이므로 validation 결과와 실제 예측 결과를 함께 확인할 필요가 있음. 또한 제출 전 class mapping, bounding box 형식, 파일명 및 submission 형식 오류가 없는지 검증하는 과정이 중요함.</t>
  </si>
  <si>
    <t>모델 학습을 최종 완료하고 validation 성능 및 실제 예측 이미지를 확인한 뒤, Kaggle 제출 형식에 맞게 prediction 결과를 변환·검증하여 최종 submission 파일을 생성하고 제출할 예정.</t>
  </si>
  <si>
    <t>휴가</t>
  </si>
  <si>
    <t>토요일</t>
  </si>
  <si>
    <r>
      <rPr>
        <rFont val="Arial"/>
        <sz val="12.0"/>
      </rPr>
      <t xml:space="preserve">- 초기 구상한 로직을 통하여 사용 가능한 데이터셋을 추출한 결과 약 
400~500개의 데이터셋만 존재 
- 이유를 확인해보니 케글 데이터셋에 존재하는 56종의 알약만으로 구성된
데이터셋은 원본 데이터셋에 약 300~400장 정도 내외로 존재 나머지는 원본
116종의 알약 데이터와 혼합되어 있는 데이터 셋이 약 7천 500장 정도
- 해당 EDA와 데이터셋 구성으로 유추 : 'Aihub-v2 경구약제조합' 이 파일이 
케글의 GT로 판단 따라서 대회의 의도는 </t>
    </r>
    <r>
      <rPr>
        <rFont val="Arial"/>
        <b/>
        <color rgb="FFFF0000"/>
        <sz val="12.0"/>
      </rPr>
      <t>주어진 데이터셋만을 활용해서 여러
기법 및 로스 교체, 백본, 로직, 데이터 증강 등을 활용해서 가장 좋은 평가지표를 
받을 수 있게 탐색하고 가장 우수한 모델을 제출하고자 하는 것이 목표</t>
    </r>
  </si>
  <si>
    <t>공휴일</t>
  </si>
  <si>
    <t>Sub (지원)</t>
  </si>
  <si>
    <t>팀 발표 역할에 맞춰 개인 EDA·모델 분석 내용을 정리하고, 전체 프로젝트의 최종 보고서와 발표 보고서를 나누고 개인 최종보고서를 작성함.</t>
  </si>
  <si>
    <t>팀원 모두 기본적인 YOLO 설명은 알고 있으므로 이론 설명보다 실제로 어떤 판단을 했고, 어떤 실험 결과가 나왔으며, 무엇을 발견했는지를 중심으로 발표하는 것이 더 효과적이라고 판단함.</t>
  </si>
  <si>
    <r>
      <rPr>
        <rFont val="Arial"/>
        <b/>
        <sz val="12.0"/>
      </rPr>
      <t>- 모델 로직 후보 1. 합성 데이터 중심 단일 YOLO (Data-Centric Baseline)</t>
    </r>
    <r>
      <rPr>
        <rFont val="Arial"/>
        <sz val="12.0"/>
      </rPr>
      <t xml:space="preserve">
가장 기본이 되는 모델로, '데이터의 양과 조합을 강제로 늘리면 성능이 오를 것인가?'를 검증하는 실험
탐지/분류: YOLOv11s 단일 모델 (탐지와 56종 분류를 한 번에 수행)
데이터/불균형 극복: 230장의 이미지에서 개별 알약을 잘라내어(Crop), 동일한 배경 위에 무작위로 재배치(회전, 조합 변경)
이때 부족한 희귀 클래스 알약을 더 많이 복사하여 클래스 불균형을 물리적으로 해결
Unknown 방어 로직 (Margin Thresholding):
단순히 1등 확률이 낮다고 버리는 것이 아니라, '1위 클래스 확률과 2위 클래스 확률의 격차(Margin)'
모델이 "A인지 B인지 헷갈린다(격차가 좁다)"면 확신이 없는 것이므로 Unknown으로 판정
</t>
    </r>
    <r>
      <rPr>
        <rFont val="Arial"/>
        <b/>
        <sz val="12.0"/>
      </rPr>
      <t>- 모델 로직 후보 2. Two-Stage YOLO + ResNet50</t>
    </r>
    <r>
      <rPr>
        <rFont val="Arial"/>
        <sz val="12.0"/>
      </rPr>
      <t xml:space="preserve">
앞선 단일 YOLO 모델의 분류 성능 한계를 극복하기 위한 방법으로 도입한 모델
탐지/분류:
1단계 YOLOv11s는 알약의 위치 탐지에 집중하고, 2단계 ResNet50은 탐지된 알약을 Crop하여 56종 중 어떤 약인지 정밀하게 분류
데이터/불균형 극복:
230장의 원본 데이터에서 알약을 고화질로 Crop한 뒤 GrabCut 기반 합성 및 증강을 적용하여 희귀 클래스의 데이터를 보강하고, 클래스별 학습 데이터의 균형을 맞춤
미세 분류 성능 강화:
YOLO에서 Crop한 알약 이미지를 ResNet50에 입력하여 알약 표면의 각인, 색상, 형태, 텍스처 등 세부 특징을 집중적으로 학습
→ 탐지와 분류를 분리하여 단일 YOLO의 Fine-grained Classification 한계를 보완
학습 방식:
ResNet50의 사전학습 가중치를 활용하고, 초기에는 분류 헤드만 학습한 뒤 일부 Backbone을 낮은 학습률로 Fine-tuning하여 소량 데이터에서의 과적합을 방지
Unknown 방어 로직:
ResNet50의 최종 예측 확률이 UNKNOWN_THRESHOLD(0.20) 미만이면 학습되지 않은 알약(OOD)으로 판단하여 category_id = 1(Unknown)으로 처리</t>
    </r>
  </si>
  <si>
    <t>개인 작업 내용과 발견사항을 팀 발표에서 설명할 수 있도록 정리하고, 모델 결과를 단순 score가 아니라 데이터·검증 구조와 함께 해석</t>
  </si>
  <si>
    <t>- 경량 모델의 한계점 : 객체 탐지 분야에서는 해당 위치에 무엇이 있는가에 
대한 성능은 높은 편 다만 세부 객체를 분류하는 기능은 크게 떨어지기에 
해당 위치에 무엇이 있는가? 에 대한 문제해결 능력은 높지만 반대로 그 약은
무엇인지 구분하는 능력이 크게 떨어지는 로직임을 확인 kaggle : 약 30점 내외</t>
  </si>
  <si>
    <t>최종 프로젝트 결과와 기존 발표자료를 다시 비교하여 내용 밀도를 높이고, EDA → 모델/튜닝 → 구현 로직 → 실험별 score 변화 → 최종 모델 결과가 하나의 흐름으로 이어지도록 PPT·보고서·대본을 작성함</t>
  </si>
  <si>
    <t>평가에서 중요한 것은 최종 score만이 아니라 문제 발견 → 가설 → 처리/실험 → 결과 → 해석의 논리적 연결임. 특히 실패하거나 기대보다 낮았던 결과도 원인 분석과 다음 판단을 보여주면 프로젝트 과정의 중요한 결과가 될 수 있음.</t>
  </si>
  <si>
    <t>최종 수치 및 실험 결과 재확인 후 슬라이드별 발표자 내용 확정</t>
  </si>
  <si>
    <t>공가</t>
  </si>
  <si>
    <t>단계        내용
모델 후보 1. 단일 YOLO (1-Stage)        YOLOv11s 하나로 알약의 Detection과 56종 Classification을 동시에 수행하는 Baseline 모델.
230장의 원본 이미지에서 개별 알약을 Crop한 후 회전, 크기 변경, 재배치, 조합 변경 등을 적용하여 합성 데이터를 생성하고, 부족한 클래스의 알약을 추가하여 데이터 불균형을 보완.
Localization 성능은 양호했지만, 서로 유사한 알약을 구분하기 위해 필요한 각인, 색상, 형태, 표면 패턴 등의 Fine-grained 특징을 충분히 학습하기 어려워 Classification 성능에 한계가 확인됨.
1-Stage → Two-Stage 전환        단일 YOLO에서는 알약의 위치 탐지와 세부 약품 분류를 하나의 모델에서 동시에 수행해야 하므로, 유사한 알약 간 Fine-grained Classification에 한계가 발생.
특히 알약의 최종 분류에는 전체 이미지에서의 위치 정보보다 Crop된 객체의 각인, 문자, 색상, 형태, Texture 등 세부적인 시각 정보가 중요하다고 판단.
따라서 Detection과 Classification을 분리하여, YOLO는 알약을 정확하게 찾는 역할에 집중하고 별도의 Classification 모델을 통해 탐지된 알약을 정밀하게 분류하는 Two-Stage 구조로 전환.
모델 후보 2. Two-Stage YOLO + ResNet50        [전체 구조]
전체 이미지 → YOLOv11s Detection → Bounding Box Crop → ResNet50 Classification → 최종 Class
[Stage 1. Detection - YOLOv11s]
YOLOv11s는 전체 이미지에서 알약의 위치와 Bounding Box를 탐지하는 역할을 수행.
여러 알약이 동시에 존재하거나 객체 크기가 작은 이미지에서도 가능한 한 모든 알약을 놓치지 않고 탐지하는 것을 주요 목표로 설정.
[Stage 2. Classification - ResNet50]
YOLOv11s가 탐지한 Bounding Box를 기준으로 개별 알약을 Crop하여 ResNet50에 입력.
ResNet50은 Crop된 알약 이미지에서 색상, 형태, 각인, 문자, 표면 패턴, Texture 등의 세부 특징을 집중적으로 학습하여 약품 종류를 분류.
YOLO가 전체 이미지의 위치 정보를 처리하는 반면, ResNet50은 개별 알약의 세밀한 시각적 특징을 분석하도록 역할을 분리.
[데이터 구성]
초기에는 약 230장의 원본 데이터를 기반으로 구축했으며, 이후 Kaggle + AI Hub 데이터를 통합하여 118종 전체를 포함하는 Unified Dataset으로 확장.
클래스별 데이터 수를 균형화하고 부족한 클래스는 알약 객체를 직접 추출하여 Synthetic Augmentation을 적용.
[Classification 입력 전처리]
YOLO Bounding Box를 기반으로 알약 영역을 Crop한 후 불필요한 배경이나 다른 알약이 포함된 Crop을 Filtering.
최종적으로 정제된 개별 알약 이미지를 ResNet50의 입력으로 사용하여 Classification 성능을 높이는 구조.
[ResNet50 학습 방식]
ImageNet 사전학습 가중치를 활용하여 적은 데이터에서도 안정적으로 학습할 수 있도록 구성.
초기에는 Classification Head를 중심으로 학습한 뒤 일부 Backbone Layer를 단계적으로 해제하여 Fine-tuning.
384×384 고해상도 입력을 사용하여 작은 각인과 표면 패턴 등 알약의 세부 정보를 최대한 보존.
[최종 Inference]
ResNet50의 Classification 결과에 Original, Brightness, Contrast 변형을 활용한 3-Way TTA를 적용하고 각 예측 확률을 평균하여 최종 Class를 결정.
최대 예측 확률이 충분히 높지 않은 경우 Unknown으로 처리하여 학습되지 않은 객체가 118종 중 하나로 강제 분류되는 문제를 방어.
[Two-Stage의 핵심 효과]
YOLOv11s는 Detection에 집중하고 ResNet50은 Fine-grained Classification에 집중하도록 역할을 분리.
이를 통해 단일 YOLO 방식에서 발생했던 유사 알약 분류 한계를 보완하고, 데이터 전처리·Filtering·Fine-tuning·TTA·OOD Defense를 Classification 단계에 독립적으로 적용할 수 있도록 Pipeline을 확장.</t>
  </si>
  <si>
    <t>Two-Stage V1        약 230장의 Kaggle 데이터를 기반으로 YOLO → Crop → ResNet50의 초기 Pipeline 구축.
데이터 부족과 118종 Coverage 부족으로 Classification 성능이 낮았으며 F2 ≈ 0.60 기록.
Two-Stage V2        [데이터 통합·정제]
Kaggle + AI Hub 데이터를 통합하여 118종 Unified Dataset 구축. Image-JSON, 약품 코드, BBox 등을 검증하고 오류 데이터를 제거했으며 Group Split으로 Data Leakage를 방지.
[불균형·데이터 부족 개선]
클래스별 데이터를 300장 수준으로 균형화하고, 부족한 클래스는 GrabCut 기반 알약 분리 및 Copy-Paste Synthetic Augmentation으로 보강.
[Crop Filtering]
Crop 영역에 다른 알약이 포함되는 Noise를 제거하여 ResNet50의 입력 품질을 개선.
→ F2 ≈ 0.92까지 향상.
Two-Stage V3        [Detection Coverage 개선]
기존 YOLO가 일부 Class를 충분히 학습하지 못해 Detection Missing이 발생한 문제를 해결하기 위해 Kaggle + AI Hub 통합 데이터를 YOLO 학습에도 적용하여 118종 전체 Coverage 확보.
흰색 알약의 각인·표면 패턴 손상을 고려하여 증강 방식도 개선.
[Unknown 대응]
학습되지 않은 객체가 118종 중 하나로 강제 분류되는 문제를 방지하기 위해 Confidence 기반 Unknown/OOD 방어 전략 도입.
Two-Stage V4        [Mapping·Noise 개선]
YOLO와 Unified Class Index 간 Mapping을 통일하고 Pattern Filtering을 적용하여 Label 오류와 Crop Noise를 개선.
[ResNet50 학습 안정화]
Pretrained ResNet50의 Head를 먼저 학습한 후 Layer4를 단계적으로 Fine-tuning하고 일부 Layer를 Freeze하여 과적합과 학습 불안정을 완화.
[최종 Classification]
384×384 Crop을 사용하여 각인·색상·형태·Texture 정보를 보존하고 CosineAnnealingLR, Label Smoothing 등을 적용.
최종 Inference        [3-Way TTA]
Original + Brightness ×1.3 + Contrast ×1.3의 3개 입력에 대한 Softmax Probability를 평균하여 추론 안정성을 향상.
[Unknown Defense]
ResNet50 최대 확률이 0.20 미만이면 Unknown(Category 1)으로 처리하여 낮은 확신의 예측을 방어.
최종 Architecture        전체 이미지 → YOLOv11s Detection → BBox Crop → Filtering → ResNet50 118종 Classification → 3-Way TTA → Probability Average → Unknown Threshold → 최종 Class.
최종 결과        V1 F2 ≈ 0.60 → V2 F2 ≈ 0.92 → V4 Validation F2 ≈ 0.91.
내부 Validation에서는 높은 성능을 확보했지만 실제 Kaggle Score는 0.60으로 하락하여 Test Distribution Shift와 Unknown/OOD 문제의 중요성을 확인.
핵심 인사이트        단일 YOLO의 Fine-grained Classification 한계를 확인하고 YOLO + ResNet50 Two-Stage로 전환.
이후 데이터 통합, Coverage 확대, Class Balancing, Synthetic Augmentation, Crop Filtering, Mapping 개선, Fine-tuning 안정화, TTA 및 OOD 방어를 단계적으로 적용하여 전체 Pipeline을 개선.</t>
  </si>
  <si>
    <t>- 팀원별 업무 배치
Github - 이민기, 최종 보고서 : 나상훈, 발표자료 : 문혜원, 서정철, 모델 튜닝 : 김경원
현 시점을 기준으로 개개인의 모델 테스트는 여러 조건 속에 진행하기 어렵다고 판단 따라서 최종 모델을 만든 팀원(김경원)을 제외하고
남은 인원은 발표와 최종보고서, github와 같은 작업을 사전에 진행하여 완성본을 기점으로 내용 공유 후 최종 마무리 단계에 진입하기로 결정</t>
  </si>
  <si>
    <t>- Github 내용 Read me 수정 및 코드 구동에 필요한 csv / pt 파일 업로드
- 발표 자료 제작 지원</t>
  </si>
  <si>
    <t>8월 4일  / 프로젝트 시작</t>
  </si>
  <si>
    <t>8/8일 보충교육</t>
  </si>
  <si>
    <t>Project : Fill so Good 개인 협업 일지 (서정철)</t>
  </si>
  <si>
    <t>진행율 근거</t>
  </si>
  <si>
    <t>협업 제안 / 피드백 내용</t>
  </si>
  <si>
    <t>어려웠던 점</t>
  </si>
  <si>
    <t>1. 팀 역할 분배 참여
2. Image / Label data 전처리 과정 확인
3. Model 선정 협의 진행</t>
  </si>
  <si>
    <t>1. 역할선정 : Model Architect - 딥러닝 모델을 설계하고 아키텍처를 결정
2. Label data (json) 확인 및 데이터 처리 방향성 공유
 3. 경원님과 디스코드 DM으로 Model 선정 협의 진행</t>
  </si>
  <si>
    <t>Label data (json)에서 필요한 부분 확인 후 해당 부분이 누락되어있을 경우 해당 데이터 set 별도 처리 진행 방향 제안</t>
  </si>
  <si>
    <t>1. 실제로 json 파일에서 image의 label 부분인 bbox 항목이 없는 json이 있다는 사실을 확인
2. 추가적으로 image folder ↔ label folder간 매칭이 안되는 데이터도 있는 것을 확인</t>
  </si>
  <si>
    <t>Model 설계
 ↳ 시간이 된다면 모델 training Test 진행</t>
  </si>
  <si>
    <t>1. 오전 미팅 회의 결과 각자 End-To-End 방식으로 Model 구현하는 방식으로 선정
2. Data (Image File, json) 파일 분류 진행
  2-1) json 파일에 bbox 값 누락, [l,t,w,h] 4개가 완전하지 않을 경우
  2-2) 이미지 폴더만 있거나 Label 폴더만 있을 경우
  2-3) json 파일 ↔ 이미지 파일 매칭이 안되는 경우</t>
  </si>
  <si>
    <t xml:space="preserve">1. 분류 중 문제가 되는 data가 계속 나옴...
  1) "오류"라는 단어가 들어간 json 파일 존재
  2) "copy"라는 단어가 들어간 json 파일 존재
등의 이유로 데이터 분류 작업 시간 걸림
</t>
  </si>
  <si>
    <t>멘토링 시간 멘토님께서 말씀해주신 내용으로 각자 초급 프로젝트를 한번씩 해보는 방향에 공감</t>
  </si>
  <si>
    <t>1. dataset issue
 1) json 파일에 bbox 값 누락, [l,t,w,h] 4개가 완전하지 않을 경우
 2) 이미지 폴더만 있거나 Label 폴더만 있을 경우
 3) json 파일 ↔ 이미지 파일 매칭이 안되는 경우
 4) "오류"라는 단어가 들어간 json 파일 존재
 5) "copy"라는 단어가 들어간 json 파일 존재
등 여러가지 data 파일에 문제가 있음</t>
  </si>
  <si>
    <t xml:space="preserve">1. Visual Studio Code를 진행하면서 Python 환경이 안맞아서 
 Debug 환경과 terminal에서 작성하는 python .py 파일을 했을 때 
Python 버전 및 import, install 한 라이브러리가 달라 실행이 안되는 현상 발생
-&gt; .vscode폴더 생성, 그 안에 setting.json과 launch.json생성, 폴더째 vscode에서 load
</t>
  </si>
  <si>
    <t xml:space="preserve">1. 데이터 분류 완료
2. 뼈대 구축
3. 시간이 된다면 training 진행
</t>
  </si>
  <si>
    <t>1. image, png 파일 정상 data 분류
2. Faster RCNN Model 뼈대 제작
3. Training 진행중</t>
  </si>
  <si>
    <t xml:space="preserve">1. json 확인 시 bbox 값 오류가 있는 data 추가 분류 진행
2. Faster RCNN model 학습 진행 중
</t>
  </si>
  <si>
    <t>1. json 파일이 휴먼에러가 발생한 경우가 다수있는것으로 파악됨, 해당 파일 제외 필요</t>
  </si>
  <si>
    <t xml:space="preserve">1. 아직 제대로 학습을 진행하지 않았는데 예측한 bbox가 1개의 object에서 2개로 나오는 경우를 확인
-&gt; 학습 후 확인 필요
</t>
  </si>
  <si>
    <t>training -&gt; test set 까지 점수 확인</t>
  </si>
  <si>
    <t xml:space="preserve">1. 팀원 전체가 각각 end-to-end 방식으로 진행한 내용에 대해 미팅 진행
2. 차주 월까지 구현 및 발표 예정
</t>
  </si>
  <si>
    <t>1. 1차적으로 FasterRCNN Model 검증 완료</t>
  </si>
  <si>
    <t>1. AI-HUB Data set 전체에 bounding box error가 다수 있음, 직접 draw하여 해당 data 제외하는 선별하는 작업이 필요함</t>
  </si>
  <si>
    <t>1. testset 확인 시 GT Rect가 틀어지는 경우가 확인됨
 -&gt; train dataset에서도 실제 rect가 다 맞는지 확인 필요함
2. train dataset bounding box 확인 시 이미지 저장 할 때 메모리 누적 증가
 -&gt; draw 부분 (plt, data 등) 함수 마지막에 초기화
 -&gt; vscode 재시작 후 필요한 부분 실행했더니 메모리 증가 안함
   (ipynb로 작업 중 - 실행 시 전체 실행함에 번거로움이 있어 ipynb로 작업)
3. training 1epoch 당 30분 걸림, gpu 확인 필요</t>
  </si>
  <si>
    <t xml:space="preserve">1. Dataset  bounding box 확인 후 data 제외 작업
2. training epoch 증가 및 training 속도 확인 (gpu 사용 확인)
3. 시간이 된다면 다른 Model Test
</t>
  </si>
  <si>
    <t>1. 팀원 전체가  공통된 Data를 사용하기로 함 -&gt; AI-hub data에서 Kaggle data
2. 팀원 각자 kaggle에 한번씩 업로드하여 점수를 보기로 함</t>
  </si>
  <si>
    <t>1. kaggle dataset 분석하여 dataset에 맞게 소스 수정</t>
  </si>
  <si>
    <t>1. AI-Hub dataset을 가공하여 사용하는 것을 제안, training + validation data를 합친 이유로 데이터 누수 고민</t>
  </si>
  <si>
    <t>1. kaggle dataset 또한 error가 많음</t>
  </si>
  <si>
    <t>1. training data + validation data를 합친 후 비율에 맞게 split을 하면 데이터 누수가 발생하는지 궁금함</t>
  </si>
  <si>
    <t>1. kaggle data에 맞게 faster r-cnn 결과 확인</t>
  </si>
  <si>
    <t>Project : Fill so Good 개인 협업 일지 (김경원)</t>
  </si>
  <si>
    <t xml:space="preserve">1. 강사님과 데일리 스크럼 진행
 1) dataset 사용방법 (kaggle + 추가적으로 필요한 data를 aihub data를 통해 json 파일 수정하여 사용 가능)
 2) 추천하는 평가 지표 : IoU, mAP
2.Kaggle dataset을 이용하여 Faster RCNN Model을 진행
3. test 결과를 확인하였는데 실제 gt rect와 예측 rect의 label이 다름 확인, 검출하지 못한 객체도 발생
</t>
  </si>
  <si>
    <t>1. Faster RCNN 평가 지표 결과 공유</t>
  </si>
  <si>
    <t>1. kaggle dataset 과 ai-hub dataset의 class를 확인하였는데 kaggle에만 존재하는 2가지 class가 존재함</t>
  </si>
  <si>
    <t>1. kaggle dataset을 이용한 faster RCNN Model의 성능이 좋게 나오지 않아 data 추가 필요</t>
  </si>
  <si>
    <t>1. ai-hub dataset과 kaggle dataset을 merge하여 training 예정</t>
  </si>
  <si>
    <t>1. kaggle + aihub dataset 이용하여 kaggle upload 후 score 확인
2. score 확인 : 약 0.58 확인 후 test image에 rect draw하여 이미지 확인
3. score가 낮은 경우 발생
 -&gt; 1개의 알약에 대해 여러개의 오탐
 -&gt; 1개의 알약 탐지 + 다른 위치 같은 label 탐지</t>
  </si>
  <si>
    <t>kaggle에 test data를 이용하여 score 확인함</t>
  </si>
  <si>
    <t>1. test set의 result 확인 시 
 -&gt; 1개의 알약에 대해 여러개의 오탐
 -&gt; 1개의 알약 탐지 + 다른 위치 같은 label 탐지
 -&gt;오탐일 경우 score가 낮아 threshold로 방지를 해야할지 추가 방안이 있을지 확인 필요</t>
  </si>
  <si>
    <t>IoU 확인 예정</t>
  </si>
  <si>
    <t>1. model이 testset에서 예측한 label과 실제 label (알약 확인) 비교 진행
2. test set에서 k-005000과 같은 오탐이 있는지 확인 진행 중</t>
  </si>
  <si>
    <t>kaggle에 제출한 팀원들의 csv 확인하여 문제가 됐던 이미지의 오탐 확인, 팀원들에게 전달</t>
  </si>
  <si>
    <t>실제로 model이 test set을 이용하여 검출한 결과 실제 약 label과 다르게 detect한 것을 확인함</t>
  </si>
  <si>
    <t>- 팀 역할 분배 
- 너무 많은 기능적 희망사항을 제한하고, 수집할 수 있는 데이터 내에서 만들어낼 수 있는 기능을 생각해볼 것을 제안
- 래퍼런스 탐색 및 공유
-4개의 알약 사진을 한개씩 잘라서 학습시킬것이냐, 4개의 알약을 한번에 할습 시킬것이냐는 의견충돌이 있었음
→ 가설을 검증하고, 좋은 성능 또는 효율을 나타내는 것을 채택하는 것을 제안함.</t>
  </si>
  <si>
    <t>알약 오탐을 확인 - 파일 탐색기에서 썸네일로 색상 등 으로 확인 (알약 글씨 등 중요할 경우 클릭해서 확대)</t>
  </si>
  <si>
    <t>추가 오탐 여부 확인 및 부족한 class의 data 보충하여 학습</t>
  </si>
  <si>
    <t>Project : Fill so Good 개인 협업 일지 (나상훈)</t>
  </si>
  <si>
    <t>모두가 각자 a to z로 모델을 만들어보기로 한 상황, 
각자 다른 모델을 담당해서 더 나은 모델을 찾아보자는 의견이 있었음. 
그럼, 모델을 제외한 다른 모든 변수를 통제해야하는데, 각자 a to z를 하는 상황에서 현실적으로 불가능 하다는 의견을 냄
이에 따라서, 각자 여러 모델을 돌려보기로 함</t>
  </si>
  <si>
    <t>- EDA, 데이터 분할, 데이터 증강, 평가지표, 모델 선정(Faster R-CNN, RetinaNet, FCOS, YOLO11s)</t>
  </si>
  <si>
    <t xml:space="preserve">annotaion 오타 발견, 사진 좌우상하 반전은 거울상이 되어서 회전만 할 수있다.
</t>
  </si>
  <si>
    <t>초기 프로젝트 기획 및 방향성 수립. 아이디어 탐색 과정에서 다양한 접근법을 시도했으나
 이후 프로젝트 방향이 구체화되면서 수정됨.</t>
  </si>
  <si>
    <t>- 팀원 전체가 a to z 만들어서 월요일 발표 합의
- 모델 설계 및 학습</t>
  </si>
  <si>
    <t>- 평가지표 mAP 뿐만 아니라, F1, F2 스코어가 실제 상황에서 더 적합함을 알게됨</t>
  </si>
  <si>
    <t>초기 구상했던 방향에서 실제 데이터 구조와 서비스 방향성에 맞춰
 프로젝트 스코프를 재설정할 필요성을 느낌.</t>
  </si>
  <si>
    <t>1. YOLO8m 모델 Training 진행 (100 Epoch)
2. 발표 자료 제작 서브 담당 업무 진행 (with 혜원님)</t>
  </si>
  <si>
    <t>최종 확정된 방향에 따른 데이터셋
구조 파악 및 전처리 전략 수립.</t>
  </si>
  <si>
    <t>로컬 PC 환경에서 수천 종의 대규모 AI Hub 알약 데이터셋(Training/Validation)의 분산된 JSON 라벨들과
원천 이미지들을 YOLO 포맷으로 일괄 병합하고 정제하는 자동화 전처리 파이프라인 스크립트 작성 및 실행 완료.</t>
  </si>
  <si>
    <t>팀원 전체가 발표 진행 필요</t>
  </si>
  <si>
    <t>전체 팀원의 발표 내용을 Kaggle에서 최고 점수를 받은 경원님의 모델을 가지고 작성해야함으로 
경원님의 소스, 데이터를 분석 후 발표자료를 만들어야함</t>
  </si>
  <si>
    <t>손상된(Corrupted) JSON 파일이 일부 존재했으나,
예외 처리(Try-Except) 로직을 추가하여 런타임 에러 없이
안정적으로 정제해 냄.</t>
  </si>
  <si>
    <t>혜원님과 발표 자료 만들기</t>
  </si>
  <si>
    <t>정제 및 병합이 완료된
 YOLO Dataset(압축 파일)
구글 드라이브 업로드 및 코랩(Colab)
 환경에서의 모델 학습 파이프라인
 테스트 준비.</t>
  </si>
  <si>
    <t>1. 발표 자료 및 발표 대본 제작 서브 진행</t>
  </si>
  <si>
    <t>이전 학습 모델 인퍼런스 테스트 결과, 다중 알약 이미지에서 일부 객체가 누락되는 현상 발견.
이미지 내 모든 다중 객체(알약 3~4개)의 바운딩 박스를 빠짐없이 추출하고 비정상 좌표를 필터링하도록
전처리 파이프라인 전면 재작성 및 로컬 재실행 완료.</t>
  </si>
  <si>
    <t>발표 자료를 토대로 팀원 미팅 진행</t>
  </si>
  <si>
    <t>다중 객체 탐지 태스크에서는 단일 라벨 추출 방식이 
성능 저하 및 객체 누락(False Negative)의 주원인이 됨을 인지함.</t>
  </si>
  <si>
    <t>발표 자료 수정 및 발표 대본 만들기</t>
  </si>
  <si>
    <t>코랩 환경에서 최신 데이터셋 기반 
YOLOv8s 모델 재학습 및
성능 검증 테스트 수행 예정.</t>
  </si>
  <si>
    <t>2-Stage 알약 인식 파이프라인 구축을 위해 YOLO 모델을 활용한 알약 탐지 및 크롭 처리 진행.
이후 잘라낸 데이터셋을 바탕으로 ResNet18 전이학습을 적용하여 56종 알약 분류(Classification) 모델 20 에포크 학습 수행.</t>
  </si>
  <si>
    <t>- 각각의 모델 설계 과정 및 결과 공유
- 캐글에 올리고, 점수 확인해보기로 합의
- 캐글에 올리기 위한 처리작업</t>
  </si>
  <si>
    <t>복잡한 알약 클래스를 다중 객체 환경에서 한 번에
 탐지/분류하려다 보니, 학습 효율이 떨어지고
 성능적 한계가 뚜렷하게 나타남.</t>
  </si>
  <si>
    <t>완성된 두 모델(YOLO+ResNet)을 결합하여
 실제 원본 다중 객체 테스트 이미지에 적용하는
 통합 추론(Inference) 스크립트 작성
 및 시각화 검증.</t>
  </si>
  <si>
    <t>2-Stage 파이프라인 실전 테스트 및 전체 데이터 대상 추론 자동화 코드 작성. 탐지된 알약에 바운딩 박스)를 시각화.</t>
  </si>
  <si>
    <t>Confidence Threshold(conf)를 0.15로 낮춰 민감도를 개선</t>
  </si>
  <si>
    <t>다른 결합모델들 테스트</t>
  </si>
  <si>
    <t>- 56종 알약 원본 데이터 확보
- 데이터 확보 후 캐글 제출</t>
  </si>
  <si>
    <t>- 가중표집, 사전확률 보정 개념에 대해서 알게됨
- 데이터가 적을때와 많을때 점수차이가 크지 않음
- 알약 찾기 자체는 잘함, 어떤 알약인지에서 틀리는 경우가 많음</t>
  </si>
  <si>
    <t xml:space="preserve">- 더 많은 데이터(희귀 클래스) 확보 후, 캐글 제출
- </t>
  </si>
  <si>
    <t>- 캐글 제공 데이터 이외의 클래스가 test에 포함되어있음
- 여러 클래스 확보 후 점수 크게 향상됨</t>
  </si>
  <si>
    <t>YOLO11s/11m 모델 학습 및 성능 비교, YOLO11s 1280 fine-tuning과 TTA·NMS 설정 실험을 진행함.
YOLO11s 960 모델로 제출 CSV를 생성하여 케글 제출 후 점수 0.39를 확인함.</t>
  </si>
  <si>
    <t>- 2 stage 방식에서 크롭의 해상도를 높이는 시도를 함 -&gt; 자체 test에서는 적은 에폭에도 좋은 점수가 나와서, 얼리스토핑 없애고 100에폭 고정, 손실곡선으로 수렴 판단
- 여태까지는 분류기에만 더 많은 학습 데이터를 줬었는데, 검출기에도 더 많은 학습데이터를 주니 점수가 소폭 상승함</t>
  </si>
  <si>
    <t>YOLO11s 960이 1280 fine-tuning보다 높은 검증 성능을 보임.
 Validation 점수 대비 제출 점수가 낮아 데이터 분할, 
미학습 클래스 및 NMS·max_det 설정의 영향이 있는 것으로 판단됨.</t>
  </si>
  <si>
    <t>basic project(part 1) 마감일</t>
  </si>
  <si>
    <t>- 자체 test로는 점수가 매우 높게나와 의미가 없다고 판단함.그래서 얼리스토핑을 없애고, 손실곡선으로 수렴을 판단.
- 추가로, 여러 에폭의 자료들을 제출하면서 실제 캐글에서 어떤 에폭이 점수가 높은지 확인함</t>
  </si>
  <si>
    <t>YOLO11s 960 기준
TTA·NMS·confidence·max_det 
최적화 및 bbox 정밀화 실험</t>
  </si>
  <si>
    <t>AIHub 원본 데이터와 Kaggle 대회 클래스 간 매핑을 수행하고, 손상 JSON·유효하지 않은 bbox·중복 이미지를 제거함.
 클래스 불균형을 고려해 추가 학습 데이터를 선별한 뒤 ConvNeXt 분류용 Crop 데이터와 YOLO 학습용 데이터셋을 각각 구축함.</t>
  </si>
  <si>
    <t>AIHub ID 체계가 대회와 달라 별도 클래스 매핑이 필요했으며,
 56개 중 54개 클래스만 매칭됨. 클래스 간 동일 Crop
 충돌 22개를 발견해 제거함.</t>
  </si>
  <si>
    <t>Kaggle+AIHub 결합 여부 점검 후
 YOLO11s 960 재학습 및 기존 모델과 성능 비교.</t>
  </si>
  <si>
    <t>Kaggle 데이터와 AIHub 전체 데이터를 결합한 118종 통합 YOLO 데이터셋 구축.
AIHub 장면별 모든 bbox를 통합하고 불완전 장면 198개를 제외했으며, AIHub에 없는 Kaggle 전용 2개 클래스를
 추가함. 50장 샘플 시각화와 클래스별 객체 수 검사를 통해 8,443장·118종 학습 데이터의 무결성을 확인함.</t>
  </si>
  <si>
    <t>단순히 객체 수를 늘리는 것보다 한 장면의 모든 객체가
정확히 라벨링되어 있는지가 중요했음. 일부 잘못된 bbox가
전체 학습에 영향을 줄 수 있어 자동 검사와
 육안 검증을 병행해야 함을 확인함.</t>
  </si>
  <si>
    <t>통합 데이터셋을 Colab에 업로드하고
 YOLO11s 960 모델 학습
 및 기존 Kaggle 모델과 성능 비교.</t>
  </si>
  <si>
    <t>- 크롭된 사진의 해상도 높이기 + 증강 강화시도로 점수 소폭 상승</t>
  </si>
  <si>
    <t>Kaggle+AIHub 118종 데이터로 YOLO11s 960을 학습하고 Kaggle Validation 및 대회 지표로 평가함. Best epoch 49,
Kaggle val mAP50-95 0.99092, competition mAP75-95 0.99464를 확인했으며 리더보드에서는 0.60749를 기록함.
대안 검출 모델로 RT-DETR-L 960 학습도 시작함.</t>
  </si>
  <si>
    <t>내부 Validation 점수가 0.99 이상이지만 리더보드 점수는 0.6074
9로 차이가 컸음. Validation이 Test의 클래스와 촬영 분포를
 충분히 대표하지 못한다는 점을 확인함
. 또한 이미지 979·980의 category 5000 알약을 여러 모델이
 category 22074로 공통 오분류하는 현상을 발견함.</t>
  </si>
  <si>
    <t>RT-DETR의 검출 성능을 평가하고 YOLO와
 오류 패턴이 다른지 비교. NMS·WBF 및 모델
결합 가능성 검토.</t>
  </si>
  <si>
    <t>- 같은모델이지만, 데이터, 크롭, 에폭이 다른 것들을 앙상블 시도로 점수 소폭 상승
- 앙상블 6개 점수상승, 9개 점수 상승, 10개이상부터 점수 하락</t>
  </si>
  <si>
    <t>앙상블이 많아진다고 좋은 결과로 이어지는것은 아님.</t>
  </si>
  <si>
    <t>- 검출기 데이터 확장 재학습
- 캐글 test data를 학습데이터로 끌어오는 의사라벨 분류기를 앙상블에 추가함</t>
  </si>
  <si>
    <t>- 헛검출이 점수를 막는 요인이었다.</t>
  </si>
  <si>
    <t>RT-DETR-L의 Kaggle val 성능을 평가하고 단독 제출하여 0.61444를 기록함.
YOLO 0.9 + RT-DETR 0.1 WBF 앙상블은 0.61209를 기록함. 이후 검출과 분류의 역할을 분리하기 위해
 1-class YOLO11s detector와 ConvNeXt118 classifier를 결합한 정식 2-Stage 파이프라인을 구축하고 0.62204를 달성함.</t>
  </si>
  <si>
    <t>WBF는 내부 점수를 소폭 높였지만 실제 리더보드에서는 RT-DETR
 단독보다 낮았음. 반면 detector가 위치만 찾고 classifier가 종류를
구분하도록 역할을 분리한 2-Stage 방식은 외부 일반화 성능을 개선함.
 낮은 confidence에서 배경 bbox가 대량 전달되는 문제도 확인해
 threshold 설정의 중요성을 파악함.</t>
  </si>
  <si>
    <t>2-Stage 결과를 기존 YOLO·RT-DETR과
 비교하고, 재현 가능한 제출 코드와 실험
 결과를 정리.</t>
  </si>
  <si>
    <t>팀원별 실험 노트북과 개인 보고서를 검토하고, 하나의 팀 실험 과정으로 통합함.
 Kaggle 기준선→AIHub 56종→Union118→YOLO·Faster R-CNN·RT-DETR→후처리·2-Stage→최종 9개 ResNet18
앙상블의 흐름으로 보고서를 구성함. 팀 전체 77회 제출 실험과 최종 점수 0.63420을 반영하고
성능 변화 그래프, 파이프라인 구조도, 오류 사례 및 검출 결과 이미지 삽입 영역을 제작함.</t>
  </si>
  <si>
    <t>팀 전체 실험에서 가장 큰 성능 향상은 모델 대형화보다
 클래스 커버리지 확대에서 발생했음. 단독 성능이 좋은 모델만
 결합하는 것보다 서로 다르게 틀리는 모델을 조합하는 것이 
효과적이었으며, 실패 실험도 다음 가설을 설정하는 
근거로 활용할 수 있었음.</t>
  </si>
  <si>
    <t>최종 검출 결과 이미지를 보고서에 추가하고,
수치·용어·제출 점수를 팀원들과 교차 검토한 뒤
발표자료와 최종 보고서 완성.</t>
  </si>
  <si>
    <t>프로젝트 마감</t>
  </si>
  <si>
    <t>Project : Model Research Results(모델 결과 리스트)</t>
  </si>
  <si>
    <t>작성자</t>
  </si>
  <si>
    <t>Model</t>
  </si>
  <si>
    <t>Time</t>
  </si>
  <si>
    <t>best_epoch</t>
  </si>
  <si>
    <t>Train loss</t>
  </si>
  <si>
    <t>box_loss</t>
  </si>
  <si>
    <t>precision</t>
  </si>
  <si>
    <t>recall</t>
  </si>
  <si>
    <t>mAP50-95</t>
  </si>
  <si>
    <t>f1_score</t>
  </si>
  <si>
    <t>f2_score</t>
  </si>
  <si>
    <t>의견</t>
  </si>
  <si>
    <t>2026.08.11</t>
  </si>
  <si>
    <t>이민기</t>
  </si>
  <si>
    <t>Yolo11s
FineTuned_Frozen</t>
  </si>
  <si>
    <t>215s</t>
  </si>
  <si>
    <t>145 / 146</t>
  </si>
  <si>
    <t>서정철</t>
  </si>
  <si>
    <t>Faster R-CNN
(backbone :  resnet50)</t>
  </si>
  <si>
    <t>5 / 50</t>
  </si>
  <si>
    <t>2. 0341</t>
  </si>
  <si>
    <t>0.7333
(IoU : 0.75)</t>
  </si>
  <si>
    <t>0.8148
(IoU : 0.5)</t>
  </si>
  <si>
    <t>Test set의 Result를 GT box와 Pred box를 비교하였을 때 
1. detect 하지 못하는 객체 존재
2. Label을 틀리게 detect 하는 객체 존재</t>
  </si>
  <si>
    <t>나상훈</t>
  </si>
  <si>
    <t>yolo11s
(kaggle)</t>
  </si>
  <si>
    <t>71 / 80</t>
  </si>
  <si>
    <t>yolo11m</t>
  </si>
  <si>
    <t>61 / 80</t>
  </si>
  <si>
    <t>2026.08.12</t>
  </si>
  <si>
    <t>1000 Min</t>
  </si>
  <si>
    <t>30 / 34</t>
  </si>
  <si>
    <t>0.9917
(IoU : 0.75)</t>
  </si>
  <si>
    <t>Kaggle + AI-HUB data 종합
kaggle score : 0.58</t>
  </si>
  <si>
    <t>2026.08.14</t>
  </si>
  <si>
    <t>yolo11s
(aihub + kaggle)</t>
  </si>
  <si>
    <t>49 / 58</t>
  </si>
  <si>
    <t>2026.08.18</t>
  </si>
  <si>
    <t>yolo8m</t>
  </si>
  <si>
    <t>746min</t>
  </si>
  <si>
    <t>98/100</t>
  </si>
  <si>
    <t>year</t>
  </si>
  <si>
    <t>Date</t>
  </si>
  <si>
    <t>holidays</t>
  </si>
  <si>
    <t>새해</t>
  </si>
  <si>
    <t>설날 연휴</t>
  </si>
  <si>
    <t>설날</t>
  </si>
  <si>
    <t>3·1절</t>
  </si>
  <si>
    <t>3·1절 대체 휴일</t>
  </si>
  <si>
    <t>노동절</t>
  </si>
  <si>
    <t>어린이날</t>
  </si>
  <si>
    <t>부처님 오신 날</t>
  </si>
  <si>
    <t>부처님 오신 날 대체 휴일</t>
  </si>
  <si>
    <t>현충일</t>
  </si>
  <si>
    <t>제헌절</t>
  </si>
  <si>
    <t>광복절</t>
  </si>
  <si>
    <t>추석</t>
  </si>
  <si>
    <t>개천절</t>
  </si>
  <si>
    <t>한글날</t>
  </si>
  <si>
    <t>크리스마스</t>
  </si>
  <si>
    <t>🔗블로그 링크:</t>
  </si>
  <si>
    <t>[스프레드시트 활용] 공휴일 표시되는 월간 연간 달력 템플릿 공유 및 사용방법</t>
  </si>
  <si>
    <r>
      <rPr>
        <rFont val="Noto Sans KR"/>
        <color rgb="FF1155CC"/>
        <sz val="14.0"/>
        <u/>
      </rPr>
      <t>월간 달력 템플릿 사용법</t>
    </r>
  </si>
  <si>
    <r>
      <rPr>
        <rFont val="Noto Sans KR"/>
        <color rgb="FF1155CC"/>
        <sz val="14.0"/>
        <u/>
      </rPr>
      <t>연간 달력 템플릿 사용법</t>
    </r>
  </si>
  <si>
    <r>
      <rPr>
        <rFont val="Noto Sans KR"/>
        <color rgb="FF1155CC"/>
        <sz val="14.0"/>
        <u/>
      </rPr>
      <t>공휴일을 지정하는 holidays 시트 사용방법</t>
    </r>
  </si>
  <si>
    <r>
      <rPr>
        <rFont val="Noto Sans KR"/>
        <color rgb="FF1155CC"/>
        <sz val="14.0"/>
        <u/>
      </rPr>
      <t>hoildays 시트에 공휴일 추가하는 방법</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</si>
</sst>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quot;년 &quot;m&quot;월&quot;"/>
    <numFmt numFmtId="165" formatCode="yyyy-mm-dd"/>
    <numFmt numFmtId="166" formatCode="mm&quot;/&quot;dd"/>
    <numFmt numFmtId="167" formatCode="d"/>
    <numFmt numFmtId="168" formatCode="m. yyyy"/>
    <numFmt numFmtId="169" formatCode="yyyy&quot;-&quot;mm&quot;-&quot;dd&quot; (&quot;ddd&quot;)&quot;"/>
  </numFmts>
  <fonts count="47">
    <font>
      <sz val="10.0"/>
      <color rgb="FF000000"/>
      <name val="Arial"/>
    </font>
    <font>
      <sz val="11.0"/>
      <name val="Arial"/>
    </font>
    <font>
      <b/>
      <sz val="11.0"/>
      <color rgb="FF000000"/>
      <name val="Nanum Gothic"/>
    </font>
    <font>
      <sz val="11.0"/>
      <color rgb="FFFFFFFF"/>
      <name val="Nanum Gothic"/>
    </font>
    <font>
      <b/>
      <sz val="15.0"/>
      <color rgb="FFFFFFFF"/>
    </font>
    <font>
      <b/>
      <sz val="15.0"/>
    </font>
    <font>
      <sz val="11.0"/>
      <color rgb="FFD9D9D9"/>
      <name val="Nanum Gothic"/>
    </font>
    <font/>
    <font>
      <b/>
      <sz val="13.0"/>
    </font>
    <font>
      <b/>
      <sz val="12.0"/>
      <name val="Arial"/>
    </font>
    <font>
      <sz val="12.0"/>
      <name val="Arial"/>
    </font>
    <font>
      <name val="Arial"/>
    </font>
    <font>
      <b/>
      <sz val="18.0"/>
      <color rgb="FF000000"/>
      <name val="Open Sans"/>
    </font>
    <font>
      <sz val="11.0"/>
      <color rgb="FFFFFFFF"/>
    </font>
    <font>
      <sz val="11.0"/>
      <color rgb="FF000000"/>
      <name val="Nanum Gothic"/>
    </font>
    <font>
      <sz val="10.0"/>
    </font>
    <font>
      <sz val="11.0"/>
      <name val="Nanum Gothic"/>
    </font>
    <font>
      <sz val="11.0"/>
      <color rgb="FFCC0000"/>
      <name val="Nanum Gothic"/>
    </font>
    <font>
      <b/>
      <sz val="11.0"/>
      <color rgb="FFCC0000"/>
      <name val="Open Sans"/>
    </font>
    <font>
      <b/>
      <sz val="11.0"/>
      <color rgb="FF000000"/>
      <name val="Open Sans"/>
    </font>
    <font>
      <b/>
      <sz val="11.0"/>
      <color rgb="FF0B5394"/>
      <name val="Open Sans"/>
    </font>
    <font>
      <sz val="11.0"/>
      <color rgb="FFCC0000"/>
      <name val="Open Sans"/>
    </font>
    <font>
      <sz val="11.0"/>
      <name val="Open Sans"/>
    </font>
    <font>
      <sz val="15.0"/>
    </font>
    <font>
      <sz val="11.0"/>
      <color rgb="FF0B5394"/>
      <name val="Open Sans"/>
    </font>
    <font>
      <sz val="11.0"/>
      <color rgb="FF000000"/>
      <name val="Open Sans"/>
    </font>
    <font>
      <b/>
      <sz val="11.0"/>
      <color rgb="FFFFFFFF"/>
      <name val="Open Sans"/>
    </font>
    <font>
      <b/>
      <sz val="15.0"/>
      <name val="Arial"/>
    </font>
    <font>
      <sz val="15.0"/>
      <name val="Arial"/>
    </font>
    <font>
      <b/>
      <sz val="12.0"/>
      <color rgb="FF434343"/>
      <name val="Open Sans"/>
    </font>
    <font>
      <b/>
      <sz val="15.0"/>
      <color rgb="FF000000"/>
      <name val="&quot;맑은 고딕&quot;"/>
    </font>
    <font>
      <sz val="11.0"/>
      <color rgb="FF000000"/>
      <name val="&quot;맑은 고딕&quot;"/>
    </font>
    <font>
      <sz val="17.0"/>
    </font>
    <font>
      <sz val="18.0"/>
      <name val="Arial"/>
    </font>
    <font>
      <sz val="18.0"/>
    </font>
    <font>
      <sz val="17.0"/>
      <name val="Arial"/>
    </font>
    <font>
      <b/>
    </font>
    <font>
      <name val="Open Sans"/>
    </font>
    <font>
      <b/>
      <color rgb="FFFFFFFF"/>
      <name val="Arial"/>
    </font>
    <font>
      <b/>
      <color rgb="FFFFFFFF"/>
      <name val="Open Sans"/>
    </font>
    <font>
      <b/>
      <color rgb="FFFFFFFF"/>
    </font>
    <font>
      <sz val="10.0"/>
      <name val="Noto Sans KR"/>
    </font>
    <font>
      <name val="Noto Sans KR"/>
    </font>
    <font>
      <u/>
      <sz val="14.0"/>
      <color rgb="FF0000FF"/>
      <name val="Noto Sans KR"/>
    </font>
    <font>
      <sz val="14.0"/>
      <color rgb="FF111111"/>
      <name val="Noto Sans KR"/>
    </font>
    <font>
      <u/>
      <sz val="14.0"/>
      <color rgb="FF111111"/>
      <name val="Noto Sans KR"/>
    </font>
    <font>
      <sz val="11.0"/>
      <color rgb="FF0B5394"/>
      <name val="Nanum Gothic"/>
    </font>
  </fonts>
  <fills count="9">
    <fill>
      <patternFill patternType="none"/>
    </fill>
    <fill>
      <patternFill patternType="lightGray"/>
    </fill>
    <fill>
      <patternFill patternType="solid">
        <fgColor rgb="FF999999"/>
        <bgColor rgb="FF999999"/>
      </patternFill>
    </fill>
    <fill>
      <patternFill patternType="solid">
        <fgColor rgb="FFF3F3F3"/>
        <bgColor rgb="FFF3F3F3"/>
      </patternFill>
    </fill>
    <fill>
      <patternFill patternType="solid">
        <fgColor rgb="FFFF9900"/>
        <bgColor rgb="FFFF9900"/>
      </patternFill>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top style="thin">
        <color rgb="FF999999"/>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horizontal="right" vertical="bottom"/>
    </xf>
    <xf borderId="0" fillId="0" fontId="2" numFmtId="164" xfId="0" applyAlignment="1" applyFont="1" applyNumberFormat="1">
      <alignment horizontal="left" readingOrder="0" vertical="top"/>
    </xf>
    <xf borderId="0" fillId="0" fontId="3" numFmtId="0" xfId="0" applyFont="1"/>
    <xf borderId="0" fillId="2" fontId="4" numFmtId="0" xfId="0" applyAlignment="1" applyFill="1" applyFont="1">
      <alignment readingOrder="0" vertical="center"/>
    </xf>
    <xf borderId="1" fillId="3" fontId="5" numFmtId="0" xfId="0" applyAlignment="1" applyBorder="1" applyFill="1" applyFont="1">
      <alignment horizontal="center" readingOrder="0" vertical="center"/>
    </xf>
    <xf borderId="0" fillId="0" fontId="3" numFmtId="14" xfId="0" applyFont="1" applyNumberFormat="1"/>
    <xf borderId="2" fillId="3" fontId="5" numFmtId="0" xfId="0" applyAlignment="1" applyBorder="1" applyFont="1">
      <alignment horizontal="center" readingOrder="0" vertical="center"/>
    </xf>
    <xf borderId="0" fillId="0" fontId="6" numFmtId="0" xfId="0" applyFont="1"/>
    <xf borderId="3" fillId="0" fontId="7" numFmtId="0" xfId="0" applyBorder="1" applyFont="1"/>
    <xf borderId="3" fillId="3" fontId="8" numFmtId="0" xfId="0" applyAlignment="1" applyBorder="1" applyFont="1">
      <alignment horizontal="center" readingOrder="0" vertical="center"/>
    </xf>
    <xf borderId="4" fillId="0" fontId="7" numFmtId="0" xfId="0" applyBorder="1" applyFont="1"/>
    <xf borderId="1" fillId="0" fontId="9" numFmtId="0" xfId="0" applyAlignment="1" applyBorder="1" applyFont="1">
      <alignment horizontal="center" readingOrder="0" vertical="center"/>
    </xf>
    <xf borderId="1" fillId="0" fontId="10" numFmtId="0" xfId="0" applyAlignment="1" applyBorder="1" applyFont="1">
      <alignment horizontal="center" readingOrder="0" vertical="center"/>
    </xf>
    <xf borderId="2" fillId="0" fontId="11" numFmtId="0" xfId="0" applyAlignment="1" applyBorder="1" applyFont="1">
      <alignment horizontal="left" readingOrder="0" vertical="center"/>
    </xf>
    <xf borderId="3" fillId="0" fontId="11" numFmtId="0" xfId="0" applyAlignment="1" applyBorder="1" applyFont="1">
      <alignment horizontal="left" vertical="center"/>
    </xf>
    <xf borderId="2" fillId="0" fontId="10" numFmtId="0" xfId="0" applyAlignment="1" applyBorder="1" applyFont="1">
      <alignment horizontal="left" readingOrder="0" vertical="center"/>
    </xf>
    <xf borderId="0" fillId="0" fontId="12" numFmtId="164" xfId="0" applyAlignment="1" applyFont="1" applyNumberFormat="1">
      <alignment horizontal="left" readingOrder="0" vertical="top"/>
    </xf>
    <xf borderId="0" fillId="0" fontId="13" numFmtId="165" xfId="0" applyAlignment="1" applyFont="1" applyNumberFormat="1">
      <alignment readingOrder="0"/>
    </xf>
    <xf borderId="3" fillId="0" fontId="10" numFmtId="0" xfId="0" applyAlignment="1" applyBorder="1" applyFont="1">
      <alignment horizontal="center" readingOrder="0" vertical="center"/>
    </xf>
    <xf borderId="0" fillId="0" fontId="6" numFmtId="166" xfId="0" applyAlignment="1" applyFont="1" applyNumberFormat="1">
      <alignment horizontal="center"/>
    </xf>
    <xf borderId="3" fillId="0" fontId="11" numFmtId="0" xfId="0" applyAlignment="1" applyBorder="1" applyFont="1">
      <alignment horizontal="left" readingOrder="0" vertical="center"/>
    </xf>
    <xf borderId="1" fillId="0" fontId="10" numFmtId="0" xfId="0" applyAlignment="1" applyBorder="1" applyFont="1">
      <alignment horizontal="center" readingOrder="0" vertical="center"/>
    </xf>
    <xf borderId="0" fillId="0" fontId="14" numFmtId="0" xfId="0" applyAlignment="1" applyFont="1">
      <alignment vertical="top"/>
    </xf>
    <xf borderId="0" fillId="0" fontId="15" numFmtId="0" xfId="0" applyFont="1"/>
    <xf borderId="0" fillId="0" fontId="16" numFmtId="0" xfId="0" applyFont="1"/>
    <xf borderId="1" fillId="0" fontId="10" numFmtId="0" xfId="0" applyAlignment="1" applyBorder="1" applyFont="1">
      <alignment horizontal="center" vertical="center"/>
    </xf>
    <xf borderId="2" fillId="0" fontId="11" numFmtId="0" xfId="0" applyAlignment="1" applyBorder="1" applyFont="1">
      <alignment horizontal="left" vertical="center"/>
    </xf>
    <xf borderId="0" fillId="0" fontId="17" numFmtId="0" xfId="0" applyAlignment="1" applyFont="1">
      <alignment horizontal="left" vertical="center"/>
    </xf>
    <xf borderId="5" fillId="0" fontId="18" numFmtId="0" xfId="0" applyAlignment="1" applyBorder="1" applyFont="1">
      <alignment horizontal="left" vertical="center"/>
    </xf>
    <xf borderId="5" fillId="0" fontId="19" numFmtId="0" xfId="0" applyAlignment="1" applyBorder="1" applyFont="1">
      <alignment horizontal="left" vertical="center"/>
    </xf>
    <xf borderId="5" fillId="0" fontId="20" numFmtId="0" xfId="0" applyAlignment="1" applyBorder="1" applyFont="1">
      <alignment horizontal="left" vertical="center"/>
    </xf>
    <xf borderId="0" fillId="0" fontId="19" numFmtId="0" xfId="0" applyAlignment="1" applyFont="1">
      <alignment horizontal="left" readingOrder="0" vertical="center"/>
    </xf>
    <xf borderId="5" fillId="0" fontId="19" numFmtId="0" xfId="0" applyAlignment="1" applyBorder="1" applyFont="1">
      <alignment horizontal="left" readingOrder="0" vertical="center"/>
    </xf>
    <xf borderId="0" fillId="0" fontId="14" numFmtId="0" xfId="0" applyAlignment="1" applyFont="1">
      <alignment horizontal="left" readingOrder="0" vertical="center"/>
    </xf>
    <xf borderId="0" fillId="0" fontId="6" numFmtId="166" xfId="0" applyAlignment="1" applyFont="1" applyNumberFormat="1">
      <alignment horizontal="center" readingOrder="0" vertical="center"/>
    </xf>
    <xf borderId="0" fillId="0" fontId="17" numFmtId="167" xfId="0" applyAlignment="1" applyFont="1" applyNumberFormat="1">
      <alignment horizontal="left"/>
    </xf>
    <xf borderId="6" fillId="0" fontId="10" numFmtId="0" xfId="0" applyAlignment="1" applyBorder="1" applyFont="1">
      <alignment horizontal="left" readingOrder="0" vertical="center"/>
    </xf>
    <xf borderId="7" fillId="0" fontId="7" numFmtId="0" xfId="0" applyBorder="1" applyFont="1"/>
    <xf borderId="8" fillId="0" fontId="10" numFmtId="0" xfId="0" applyAlignment="1" applyBorder="1" applyFont="1">
      <alignment horizontal="center" readingOrder="0" vertical="center"/>
    </xf>
    <xf borderId="9" fillId="0" fontId="21" numFmtId="167" xfId="0" applyAlignment="1" applyBorder="1" applyFont="1" applyNumberFormat="1">
      <alignment horizontal="left"/>
    </xf>
    <xf borderId="7" fillId="0" fontId="10" numFmtId="0" xfId="0" applyAlignment="1" applyBorder="1" applyFont="1">
      <alignment horizontal="left" readingOrder="0" vertical="center"/>
    </xf>
    <xf borderId="10" fillId="0" fontId="7" numFmtId="0" xfId="0" applyBorder="1" applyFont="1"/>
    <xf borderId="7" fillId="0" fontId="10" numFmtId="0" xfId="0" applyAlignment="1" applyBorder="1" applyFont="1">
      <alignment horizontal="center" readingOrder="0" vertical="center"/>
    </xf>
    <xf borderId="9" fillId="0" fontId="22" numFmtId="167" xfId="0" applyAlignment="1" applyBorder="1" applyFont="1" applyNumberFormat="1">
      <alignment horizontal="left"/>
    </xf>
    <xf borderId="11" fillId="0" fontId="7" numFmtId="0" xfId="0" applyBorder="1" applyFont="1"/>
    <xf borderId="5" fillId="0" fontId="7" numFmtId="0" xfId="0" applyBorder="1" applyFont="1"/>
    <xf borderId="12" fillId="0" fontId="7" numFmtId="0" xfId="0" applyBorder="1" applyFont="1"/>
    <xf borderId="13" fillId="0" fontId="7" numFmtId="0" xfId="0" applyBorder="1" applyFont="1"/>
    <xf borderId="3" fillId="0" fontId="10" numFmtId="0" xfId="0" applyAlignment="1" applyBorder="1" applyFont="1">
      <alignment horizontal="left" readingOrder="0" vertical="center"/>
    </xf>
    <xf borderId="0" fillId="0" fontId="23" numFmtId="0" xfId="0" applyFont="1"/>
    <xf borderId="9" fillId="0" fontId="24" numFmtId="167" xfId="0" applyAlignment="1" applyBorder="1" applyFont="1" applyNumberFormat="1">
      <alignment horizontal="left"/>
    </xf>
    <xf borderId="0" fillId="0" fontId="25" numFmtId="0" xfId="0" applyAlignment="1" applyFont="1">
      <alignment vertical="center"/>
    </xf>
    <xf borderId="0" fillId="0" fontId="14" numFmtId="0" xfId="0" applyAlignment="1" applyFont="1">
      <alignment vertical="center"/>
    </xf>
    <xf borderId="0" fillId="0" fontId="6" numFmtId="166" xfId="0" applyAlignment="1" applyFont="1" applyNumberFormat="1">
      <alignment horizontal="center" vertical="center"/>
    </xf>
    <xf borderId="3" fillId="0" fontId="10" numFmtId="0" xfId="0" applyAlignment="1" applyBorder="1" applyFont="1">
      <alignment horizontal="left" vertical="center"/>
    </xf>
    <xf borderId="2" fillId="0" fontId="10" numFmtId="0" xfId="0" applyAlignment="1" applyBorder="1" applyFont="1">
      <alignment horizontal="left" vertical="center"/>
    </xf>
    <xf borderId="8" fillId="0" fontId="10" numFmtId="0" xfId="0" applyAlignment="1" applyBorder="1" applyFont="1">
      <alignment horizontal="center" readingOrder="0" vertical="center"/>
    </xf>
    <xf borderId="0" fillId="0" fontId="22" numFmtId="167" xfId="0" applyAlignment="1" applyFont="1" applyNumberFormat="1">
      <alignment horizontal="left"/>
    </xf>
    <xf borderId="7" fillId="0" fontId="10" numFmtId="0" xfId="0" applyAlignment="1" applyBorder="1" applyFont="1">
      <alignment horizontal="left" vertical="center"/>
    </xf>
    <xf borderId="14" fillId="0" fontId="7" numFmtId="0" xfId="0" applyBorder="1" applyFont="1"/>
    <xf borderId="15" fillId="0" fontId="7" numFmtId="0" xfId="0" applyBorder="1" applyFont="1"/>
    <xf borderId="16" fillId="0" fontId="7" numFmtId="0" xfId="0" applyBorder="1" applyFont="1"/>
    <xf borderId="0" fillId="0" fontId="21" numFmtId="167" xfId="0" applyAlignment="1" applyFont="1" applyNumberFormat="1">
      <alignment horizontal="left"/>
    </xf>
    <xf borderId="0" fillId="0" fontId="24" numFmtId="167" xfId="0" applyAlignment="1" applyFont="1" applyNumberFormat="1">
      <alignment horizontal="left"/>
    </xf>
    <xf borderId="9" fillId="0" fontId="25" numFmtId="0" xfId="0" applyAlignment="1" applyBorder="1" applyFont="1">
      <alignment vertical="center"/>
    </xf>
    <xf borderId="0" fillId="4" fontId="26" numFmtId="0" xfId="0" applyAlignment="1" applyFill="1" applyFont="1">
      <alignment horizontal="left" readingOrder="0"/>
    </xf>
    <xf borderId="0" fillId="4" fontId="22" numFmtId="167" xfId="0" applyAlignment="1" applyFont="1" applyNumberFormat="1">
      <alignment horizontal="left"/>
    </xf>
    <xf borderId="0" fillId="5" fontId="22" numFmtId="167" xfId="0" applyAlignment="1" applyFill="1" applyFont="1" applyNumberFormat="1">
      <alignment horizontal="left"/>
    </xf>
    <xf borderId="0" fillId="0" fontId="25" numFmtId="0" xfId="0" applyAlignment="1" applyFont="1">
      <alignment readingOrder="0" vertical="center"/>
    </xf>
    <xf borderId="0" fillId="0" fontId="6" numFmtId="0" xfId="0" applyAlignment="1" applyFont="1">
      <alignment horizontal="center" readingOrder="0" vertical="center"/>
    </xf>
    <xf borderId="3" fillId="3" fontId="5" numFmtId="0" xfId="0" applyAlignment="1" applyBorder="1" applyFont="1">
      <alignment horizontal="center" readingOrder="0" vertical="center"/>
    </xf>
    <xf borderId="1" fillId="0" fontId="27" numFmtId="0" xfId="0" applyAlignment="1" applyBorder="1" applyFont="1">
      <alignment horizontal="center" readingOrder="0" vertical="center"/>
    </xf>
    <xf borderId="1" fillId="0" fontId="28" numFmtId="0" xfId="0" applyAlignment="1" applyBorder="1" applyFont="1">
      <alignment horizontal="center" readingOrder="0" vertical="center"/>
    </xf>
    <xf borderId="2" fillId="0" fontId="28" numFmtId="0" xfId="0" applyAlignment="1" applyBorder="1" applyFont="1">
      <alignment horizontal="left" readingOrder="0" vertical="center"/>
    </xf>
    <xf borderId="0" fillId="0" fontId="23" numFmtId="0" xfId="0" applyAlignment="1" applyFont="1">
      <alignment horizontal="left" readingOrder="0" vertical="center"/>
    </xf>
    <xf borderId="1" fillId="0" fontId="28" numFmtId="0" xfId="0" applyAlignment="1" applyBorder="1" applyFont="1">
      <alignment horizontal="left" readingOrder="0" vertical="center"/>
    </xf>
    <xf borderId="4" fillId="0" fontId="28" numFmtId="0" xfId="0" applyAlignment="1" applyBorder="1" applyFont="1">
      <alignment horizontal="left" vertical="center"/>
    </xf>
    <xf borderId="4" fillId="0" fontId="28" numFmtId="0" xfId="0" applyAlignment="1" applyBorder="1" applyFont="1">
      <alignment horizontal="left" readingOrder="0" vertical="center"/>
    </xf>
    <xf borderId="1" fillId="0" fontId="28" numFmtId="0" xfId="0" applyAlignment="1" applyBorder="1" applyFont="1">
      <alignment horizontal="left" vertical="center"/>
    </xf>
    <xf borderId="1" fillId="0" fontId="28" numFmtId="0" xfId="0" applyAlignment="1" applyBorder="1" applyFont="1">
      <alignment horizontal="center" readingOrder="0" vertical="center"/>
    </xf>
    <xf borderId="1" fillId="0" fontId="28" numFmtId="0" xfId="0" applyAlignment="1" applyBorder="1" applyFont="1">
      <alignment horizontal="center" vertical="center"/>
    </xf>
    <xf borderId="2" fillId="0" fontId="28" numFmtId="0" xfId="0" applyAlignment="1" applyBorder="1" applyFont="1">
      <alignment horizontal="left" vertical="center"/>
    </xf>
    <xf borderId="2" fillId="0" fontId="28" numFmtId="0" xfId="0" applyAlignment="1" applyBorder="1" applyFont="1">
      <alignment horizontal="left" readingOrder="0" vertical="top"/>
    </xf>
    <xf borderId="0" fillId="5" fontId="29" numFmtId="0" xfId="0" applyAlignment="1" applyFont="1">
      <alignment horizontal="center" readingOrder="0" vertical="center"/>
    </xf>
    <xf borderId="0" fillId="4" fontId="26" numFmtId="167" xfId="0" applyAlignment="1" applyFont="1" applyNumberFormat="1">
      <alignment horizontal="left"/>
    </xf>
    <xf borderId="0" fillId="6" fontId="22" numFmtId="167" xfId="0" applyAlignment="1" applyFill="1" applyFont="1" applyNumberFormat="1">
      <alignment horizontal="left"/>
    </xf>
    <xf borderId="0" fillId="6" fontId="4" numFmtId="0" xfId="0" applyAlignment="1" applyFont="1">
      <alignment readingOrder="0" vertical="center"/>
    </xf>
    <xf borderId="1" fillId="0" fontId="30" numFmtId="0" xfId="0" applyAlignment="1" applyBorder="1" applyFont="1">
      <alignment horizontal="center" readingOrder="0" shrinkToFit="0" vertical="center" wrapText="0"/>
    </xf>
    <xf borderId="0" fillId="0" fontId="31" numFmtId="0" xfId="0" applyAlignment="1" applyFont="1">
      <alignment readingOrder="0" shrinkToFit="0" wrapText="0"/>
    </xf>
    <xf borderId="1" fillId="0" fontId="32" numFmtId="0" xfId="0" applyAlignment="1" applyBorder="1" applyFont="1">
      <alignment horizontal="center" readingOrder="0" vertical="center"/>
    </xf>
    <xf borderId="1" fillId="6" fontId="5" numFmtId="0" xfId="0" applyAlignment="1" applyBorder="1" applyFont="1">
      <alignment horizontal="center" readingOrder="0" vertical="center"/>
    </xf>
    <xf borderId="1" fillId="0" fontId="33" numFmtId="0" xfId="0" applyAlignment="1" applyBorder="1" applyFont="1">
      <alignment horizontal="center" readingOrder="0" vertical="center"/>
    </xf>
    <xf borderId="1" fillId="0" fontId="34" numFmtId="0" xfId="0" applyBorder="1" applyFont="1"/>
    <xf borderId="1" fillId="7" fontId="5" numFmtId="0" xfId="0" applyAlignment="1" applyBorder="1" applyFill="1" applyFont="1">
      <alignment horizontal="center" readingOrder="0" vertical="center"/>
    </xf>
    <xf borderId="1" fillId="0" fontId="7" numFmtId="0" xfId="0" applyBorder="1" applyFont="1"/>
    <xf borderId="1" fillId="0" fontId="32" numFmtId="168" xfId="0" applyAlignment="1" applyBorder="1" applyFont="1" applyNumberFormat="1">
      <alignment horizontal="center" readingOrder="0" vertical="center"/>
    </xf>
    <xf borderId="1" fillId="0" fontId="32" numFmtId="0" xfId="0" applyAlignment="1" applyBorder="1" applyFont="1">
      <alignment readingOrder="0"/>
    </xf>
    <xf borderId="1" fillId="0" fontId="10" numFmtId="0" xfId="0" applyAlignment="1" applyBorder="1" applyFont="1">
      <alignment horizontal="left" readingOrder="0" vertical="center"/>
    </xf>
    <xf borderId="1" fillId="0" fontId="32" numFmtId="0" xfId="0" applyBorder="1" applyFont="1"/>
    <xf borderId="1" fillId="0" fontId="35" numFmtId="0" xfId="0" applyAlignment="1" applyBorder="1" applyFont="1">
      <alignment horizontal="center" readingOrder="0" vertical="center"/>
    </xf>
    <xf borderId="1" fillId="0" fontId="10" numFmtId="0" xfId="0" applyAlignment="1" applyBorder="1" applyFont="1">
      <alignment horizontal="left" vertical="center"/>
    </xf>
    <xf borderId="0" fillId="3" fontId="36" numFmtId="0" xfId="0" applyFont="1"/>
    <xf borderId="0" fillId="3" fontId="7" numFmtId="0" xfId="0" applyFont="1"/>
    <xf borderId="0" fillId="0" fontId="11" numFmtId="0" xfId="0" applyAlignment="1" applyFont="1">
      <alignment horizontal="right" vertical="bottom"/>
    </xf>
    <xf borderId="0" fillId="0" fontId="37" numFmtId="169" xfId="0" applyAlignment="1" applyFont="1" applyNumberFormat="1">
      <alignment horizontal="center" vertical="bottom"/>
    </xf>
    <xf borderId="0" fillId="0" fontId="37" numFmtId="0" xfId="0" applyAlignment="1" applyFont="1">
      <alignment vertical="bottom"/>
    </xf>
    <xf borderId="0" fillId="0" fontId="37" numFmtId="169" xfId="0" applyAlignment="1" applyFont="1" applyNumberFormat="1">
      <alignment horizontal="center" vertical="bottom"/>
    </xf>
    <xf borderId="0" fillId="0" fontId="11" numFmtId="0" xfId="0" applyAlignment="1" applyFont="1">
      <alignment vertical="bottom"/>
    </xf>
    <xf borderId="0" fillId="8" fontId="38" numFmtId="0" xfId="0" applyAlignment="1" applyFill="1" applyFont="1">
      <alignment horizontal="right" vertical="bottom"/>
    </xf>
    <xf borderId="0" fillId="8" fontId="39" numFmtId="169" xfId="0" applyAlignment="1" applyFont="1" applyNumberFormat="1">
      <alignment horizontal="center" vertical="bottom"/>
    </xf>
    <xf borderId="0" fillId="8" fontId="39" numFmtId="0" xfId="0" applyAlignment="1" applyFont="1">
      <alignment vertical="bottom"/>
    </xf>
    <xf borderId="0" fillId="8" fontId="40" numFmtId="0" xfId="0" applyFont="1"/>
    <xf borderId="0" fillId="6" fontId="41" numFmtId="0" xfId="0" applyAlignment="1" applyFont="1">
      <alignment readingOrder="0"/>
    </xf>
    <xf borderId="0" fillId="0" fontId="42" numFmtId="0" xfId="0" applyFont="1"/>
    <xf borderId="0" fillId="6" fontId="43" numFmtId="0" xfId="0" applyAlignment="1" applyFont="1">
      <alignment readingOrder="0"/>
    </xf>
    <xf borderId="0" fillId="6" fontId="44" numFmtId="0" xfId="0" applyAlignment="1" applyFont="1">
      <alignment readingOrder="0"/>
    </xf>
    <xf borderId="0" fillId="6" fontId="45" numFmtId="0" xfId="0" applyAlignment="1" applyFont="1">
      <alignment readingOrder="0"/>
    </xf>
    <xf borderId="9" fillId="0" fontId="17" numFmtId="167" xfId="0" applyAlignment="1" applyBorder="1" applyFont="1" applyNumberFormat="1">
      <alignment horizontal="left"/>
    </xf>
    <xf borderId="9" fillId="0" fontId="16" numFmtId="167" xfId="0" applyAlignment="1" applyBorder="1" applyFont="1" applyNumberFormat="1">
      <alignment horizontal="left"/>
    </xf>
    <xf borderId="9" fillId="0" fontId="46" numFmtId="167" xfId="0" applyAlignment="1" applyBorder="1" applyFont="1" applyNumberFormat="1">
      <alignment horizontal="left"/>
    </xf>
    <xf borderId="9" fillId="0" fontId="14" numFmtId="0" xfId="0" applyAlignment="1" applyBorder="1" applyFont="1">
      <alignment vertical="center"/>
    </xf>
    <xf borderId="0" fillId="0" fontId="6" numFmtId="0" xfId="0" applyAlignment="1" applyFont="1">
      <alignment vertical="center"/>
    </xf>
  </cellXfs>
  <cellStyles count="1">
    <cellStyle xfId="0" name="Normal" builtinId="0"/>
  </cellStyles>
  <dxfs count="11">
    <dxf>
      <font>
        <b/>
        <color rgb="FFF6B26B"/>
      </font>
      <fill>
        <patternFill patternType="none"/>
      </fill>
      <border/>
    </dxf>
    <dxf>
      <font>
        <b/>
        <color rgb="FFF1C232"/>
      </font>
      <fill>
        <patternFill patternType="none"/>
      </fill>
      <border/>
    </dxf>
    <dxf>
      <font>
        <b/>
        <color rgb="FF6AA84F"/>
      </font>
      <fill>
        <patternFill patternType="none"/>
      </fill>
      <border/>
    </dxf>
    <dxf>
      <font>
        <b/>
        <color rgb="FFFF0000"/>
      </font>
      <fill>
        <patternFill patternType="none"/>
      </fill>
      <border/>
    </dxf>
    <dxf>
      <font>
        <b/>
        <color rgb="FFFF9900"/>
      </font>
      <fill>
        <patternFill patternType="none"/>
      </fill>
      <border/>
    </dxf>
    <dxf>
      <font>
        <b/>
        <color rgb="FF6FA8DC"/>
      </font>
      <fill>
        <patternFill patternType="none"/>
      </fill>
      <border/>
    </dxf>
    <dxf>
      <font>
        <b/>
        <color rgb="FFB4A7D6"/>
      </font>
      <fill>
        <patternFill patternType="none"/>
      </fill>
      <border/>
    </dxf>
    <dxf>
      <font>
        <b/>
        <color rgb="FFD5A6BD"/>
      </font>
      <fill>
        <patternFill patternType="none"/>
      </fill>
      <border/>
    </dxf>
    <dxf>
      <font>
        <b/>
        <color rgb="FF666666"/>
      </font>
      <fill>
        <patternFill patternType="none"/>
      </fill>
      <border/>
    </dxf>
    <dxf>
      <font>
        <b/>
        <color rgb="FFFFFFF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38100</xdr:colOff>
      <xdr:row>12</xdr:row>
      <xdr:rowOff>3171825</xdr:rowOff>
    </xdr:from>
    <xdr:ext cx="5934075" cy="8001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1104900</xdr:colOff>
      <xdr:row>12</xdr:row>
      <xdr:rowOff>1304925</xdr:rowOff>
    </xdr:from>
    <xdr:ext cx="3143250" cy="4076700"/>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76200</xdr:colOff>
      <xdr:row>12</xdr:row>
      <xdr:rowOff>1285875</xdr:rowOff>
    </xdr:from>
    <xdr:ext cx="3143250" cy="4124325"/>
    <xdr:pic>
      <xdr:nvPicPr>
        <xdr:cNvPr id="0" name="image3.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martagent.blog/2025/02/14/spreadsheet_free_template_calendar/" TargetMode="External"/><Relationship Id="rId2" Type="http://schemas.openxmlformats.org/officeDocument/2006/relationships/hyperlink" Target="https://smartagent.blog/2025/02/14/spreadsheet_free_template_calendar/" TargetMode="External"/><Relationship Id="rId3" Type="http://schemas.openxmlformats.org/officeDocument/2006/relationships/hyperlink" Target="https://smartagent.blog/2025/02/14/spreadsheet_free_template_calendar/" TargetMode="External"/><Relationship Id="rId4" Type="http://schemas.openxmlformats.org/officeDocument/2006/relationships/hyperlink" Target="https://smartagent.blog/2025/02/14/spreadsheet_free_template_calendar/" TargetMode="External"/><Relationship Id="rId5" Type="http://schemas.openxmlformats.org/officeDocument/2006/relationships/hyperlink" Target="https://smartagent.blog/2025/02/14/spreadsheet_free_template_calendar/" TargetMode="External"/><Relationship Id="rId6"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63"/>
    <col customWidth="1" min="2" max="8" width="29.25"/>
    <col customWidth="1" min="9" max="9" width="16.5"/>
    <col customWidth="1" min="10" max="10" width="29.25"/>
    <col customWidth="1" min="11" max="11" width="2.63"/>
    <col customWidth="1" min="12" max="12" width="6.38"/>
    <col customWidth="1" hidden="1" min="13" max="14" width="6.38"/>
    <col customWidth="1" min="15" max="26" width="6.38"/>
  </cols>
  <sheetData>
    <row r="1" ht="24.75" customHeight="1">
      <c r="A1" s="1"/>
      <c r="B1" s="2"/>
      <c r="C1" s="2"/>
      <c r="D1" s="2"/>
      <c r="E1" s="2"/>
      <c r="F1" s="2"/>
      <c r="G1" s="2"/>
      <c r="H1" s="2"/>
      <c r="I1" s="3"/>
      <c r="J1" s="6">
        <f>date(year(today()), month(today()), 1)</f>
        <v>46235</v>
      </c>
      <c r="K1" s="3"/>
      <c r="L1" s="8"/>
      <c r="M1" s="8" t="str">
        <f>IFERROR(__xludf.DUMMYFUNCTION("query(holidays!$A:$C, ""select B where A = ""&amp;year(B2), 1)"),"Date")</f>
        <v>Date</v>
      </c>
      <c r="N1" s="8" t="str">
        <f>IFERROR(__xludf.DUMMYFUNCTION("query('개인 일정표'!$A:$C, ""select B where A = ""&amp;year(B2), 1)"),"#REF!")</f>
        <v>#REF!</v>
      </c>
      <c r="O1" s="8"/>
      <c r="P1" s="8"/>
      <c r="Q1" s="8"/>
      <c r="R1" s="8"/>
      <c r="S1" s="8"/>
      <c r="T1" s="8"/>
      <c r="U1" s="8"/>
      <c r="V1" s="8"/>
      <c r="W1" s="8"/>
      <c r="X1" s="8"/>
      <c r="Y1" s="8"/>
      <c r="Z1" s="8"/>
    </row>
    <row r="2" ht="24.75" customHeight="1">
      <c r="A2" s="2"/>
      <c r="B2" s="17">
        <f>date(year(J2), month(J2), 1)</f>
        <v>46235</v>
      </c>
      <c r="I2" s="18"/>
      <c r="J2" s="18">
        <f>today()</f>
        <v>46254</v>
      </c>
      <c r="K2" s="3"/>
      <c r="L2" s="20"/>
      <c r="M2" s="20">
        <f>IFERROR(__xludf.DUMMYFUNCTION("""COMPUTED_VALUE"""),46023.0)</f>
        <v>46023</v>
      </c>
      <c r="N2" s="20"/>
      <c r="O2" s="20"/>
      <c r="P2" s="20"/>
      <c r="Q2" s="20"/>
      <c r="R2" s="20"/>
      <c r="S2" s="20"/>
      <c r="T2" s="20"/>
      <c r="U2" s="20"/>
      <c r="V2" s="20"/>
      <c r="W2" s="20"/>
      <c r="X2" s="20"/>
      <c r="Y2" s="20"/>
      <c r="Z2" s="20"/>
    </row>
    <row r="3" ht="24.75" customHeight="1">
      <c r="A3" s="23"/>
      <c r="B3" s="23"/>
      <c r="C3" s="25"/>
      <c r="D3" s="25"/>
      <c r="E3" s="25"/>
      <c r="F3" s="25"/>
      <c r="G3" s="25"/>
      <c r="H3" s="25"/>
      <c r="I3" s="25"/>
      <c r="J3" s="25"/>
      <c r="K3" s="25"/>
      <c r="L3" s="20"/>
      <c r="M3" s="20">
        <f>IFERROR(__xludf.DUMMYFUNCTION("""COMPUTED_VALUE"""),46069.0)</f>
        <v>46069</v>
      </c>
      <c r="N3" s="20"/>
      <c r="O3" s="20"/>
      <c r="P3" s="20"/>
      <c r="Q3" s="20"/>
      <c r="R3" s="20"/>
      <c r="S3" s="20"/>
      <c r="T3" s="20"/>
      <c r="U3" s="20"/>
      <c r="V3" s="20"/>
      <c r="W3" s="20"/>
      <c r="X3" s="20"/>
      <c r="Y3" s="20"/>
      <c r="Z3" s="20"/>
    </row>
    <row r="4" ht="24.75" customHeight="1">
      <c r="A4" s="28"/>
      <c r="B4" s="29" t="s">
        <v>46</v>
      </c>
      <c r="C4" s="30" t="s">
        <v>48</v>
      </c>
      <c r="D4" s="30" t="s">
        <v>50</v>
      </c>
      <c r="E4" s="30" t="s">
        <v>51</v>
      </c>
      <c r="F4" s="30" t="s">
        <v>52</v>
      </c>
      <c r="G4" s="30" t="s">
        <v>54</v>
      </c>
      <c r="H4" s="31" t="s">
        <v>55</v>
      </c>
      <c r="I4" s="32"/>
      <c r="J4" s="33" t="s">
        <v>57</v>
      </c>
      <c r="K4" s="34"/>
      <c r="L4" s="35"/>
      <c r="M4" s="35">
        <f>IFERROR(__xludf.DUMMYFUNCTION("""COMPUTED_VALUE"""),46070.0)</f>
        <v>46070</v>
      </c>
      <c r="N4" s="35"/>
      <c r="O4" s="35"/>
      <c r="P4" s="35"/>
      <c r="Q4" s="35"/>
      <c r="R4" s="35"/>
      <c r="S4" s="35"/>
      <c r="T4" s="35"/>
      <c r="U4" s="35"/>
      <c r="V4" s="35"/>
      <c r="W4" s="35"/>
      <c r="X4" s="35"/>
      <c r="Y4" s="35"/>
      <c r="Z4" s="35"/>
    </row>
    <row r="5" ht="24.75" customHeight="1">
      <c r="A5" s="36"/>
      <c r="B5" s="40" t="str">
        <f>if(weekday($B$2) - 1 &gt; 0, ,$B$2 + (1-weekday($B$2)))</f>
        <v/>
      </c>
      <c r="C5" s="44" t="str">
        <f>if(weekday($B$2) - 2 &gt; 0,  ,$B$2 + (2-weekday($B$2)))</f>
        <v/>
      </c>
      <c r="D5" s="44" t="str">
        <f>if(weekday($B$2) - 3 &gt; 0, ,$B$2 + (3-weekday($B$2)))</f>
        <v/>
      </c>
      <c r="E5" s="44" t="str">
        <f>if(weekday($B$2) - 4 &gt; 0, ,$B$2 + (4-weekday($B$2)))</f>
        <v/>
      </c>
      <c r="F5" s="44" t="str">
        <f>if(weekday($B$2) - 5 &gt; 0, ,$B$2 + (5-weekday($B$2)))</f>
        <v/>
      </c>
      <c r="G5" s="44" t="str">
        <f>if(weekday($B$2) - 6 &gt; 0,  ,$B$2 + (6-weekday($B$2)))</f>
        <v/>
      </c>
      <c r="H5" s="51">
        <f>if(weekday($B$2) - 7 &gt; 0, ,$B$2 + (7-weekday($B$2)))</f>
        <v>46235</v>
      </c>
      <c r="I5" s="52"/>
      <c r="J5" s="52"/>
      <c r="K5" s="53"/>
      <c r="L5" s="54"/>
      <c r="M5" s="54">
        <f>IFERROR(__xludf.DUMMYFUNCTION("""COMPUTED_VALUE"""),46071.0)</f>
        <v>46071</v>
      </c>
      <c r="N5" s="54"/>
      <c r="O5" s="54"/>
      <c r="P5" s="54"/>
      <c r="Q5" s="54"/>
      <c r="R5" s="54"/>
      <c r="S5" s="54"/>
      <c r="T5" s="54"/>
      <c r="U5" s="54"/>
      <c r="V5" s="54"/>
      <c r="W5" s="54"/>
      <c r="X5" s="54"/>
      <c r="Y5" s="54"/>
      <c r="Z5" s="54"/>
    </row>
    <row r="6" ht="24.75" customHeight="1">
      <c r="A6" s="36"/>
      <c r="B6" s="58" t="str">
        <f>if(countif($M:$M,B5 )&gt;0, VLOOKUP(B5, holidays!$B:$C, 2, FALSE), )&amp;if(AND(countif($M:$M,B5 )&gt;0,countif($N:$N,B5 )&gt;0)," &amp; ", )&amp;if(countif($N:$N,B5 )&gt;0, VLOOKUP(B5, '개인 일정표'!$B:$C, 2, FALSE), )</f>
        <v/>
      </c>
      <c r="C6" s="58" t="str">
        <f>if(countif($M:$M,C5 )&gt;0, VLOOKUP(C5, holidays!$B:$C, 2, FALSE), )&amp;if(AND(countif($M:$M,C5 )&gt;0,countif($N:$N,C5 )&gt;0)," &amp; ", )&amp;if(countif($N:$N,C5 )&gt;0, VLOOKUP(C5, '개인 일정표'!$B:$C, 2, FALSE), )</f>
        <v/>
      </c>
      <c r="D6" s="58" t="str">
        <f>if(countif($M:$M,D5 )&gt;0, VLOOKUP(D5, holidays!$B:$C, 2, FALSE), )&amp;if(AND(countif($M:$M,D5 )&gt;0,countif($N:$N,D5 )&gt;0)," &amp; ", )&amp;if(countif($N:$N,D5 )&gt;0, VLOOKUP(D5, '개인 일정표'!$B:$C, 2, FALSE), )</f>
        <v/>
      </c>
      <c r="E6" s="58" t="str">
        <f>if(countif($M:$M,E5 )&gt;0, VLOOKUP(E5, holidays!$B:$C, 2, FALSE), )&amp;if(AND(countif($M:$M,E5 )&gt;0,countif($N:$N,E5 )&gt;0)," &amp; ", )&amp;if(countif($N:$N,E5 )&gt;0, VLOOKUP(E5, '개인 일정표'!$B:$C, 2, FALSE), )</f>
        <v/>
      </c>
      <c r="F6" s="58" t="str">
        <f>if(countif($M:$M,F5 )&gt;0, VLOOKUP(F5, holidays!$B:$C, 2, FALSE), )&amp;if(AND(countif($M:$M,F5 )&gt;0,countif($N:$N,F5 )&gt;0)," &amp; ", )&amp;if(countif($N:$N,F5 )&gt;0, VLOOKUP(F5, '개인 일정표'!$B:$C, 2, FALSE), )</f>
        <v/>
      </c>
      <c r="G6" s="58" t="str">
        <f>if(countif($M:$M,G5 )&gt;0, VLOOKUP(G5, holidays!$B:$C, 2, FALSE), )&amp;if(AND(countif($M:$M,G5 )&gt;0,countif($N:$N,G5 )&gt;0)," &amp; ", )&amp;if(countif($N:$N,G5 )&gt;0, VLOOKUP(G5, '개인 일정표'!$B:$C, 2, FALSE), )</f>
        <v/>
      </c>
      <c r="H6" s="58" t="str">
        <f>if(countif($M:$M,H5 )&gt;0, VLOOKUP(H5, holidays!$B:$C, 2, FALSE), )&amp;if(AND(countif($M:$M,H5 )&gt;0,countif($N:$N,H5 )&gt;0)," &amp; ", )&amp;if(countif($N:$N,H5 )&gt;0, VLOOKUP(H5, '개인 일정표'!$B:$C, 2, FALSE), )</f>
        <v/>
      </c>
      <c r="I6" s="52"/>
      <c r="J6" s="52"/>
      <c r="K6" s="53"/>
      <c r="L6" s="54"/>
      <c r="M6" s="54">
        <f>IFERROR(__xludf.DUMMYFUNCTION("""COMPUTED_VALUE"""),46082.0)</f>
        <v>46082</v>
      </c>
      <c r="N6" s="54"/>
      <c r="O6" s="54"/>
      <c r="P6" s="54"/>
      <c r="Q6" s="54"/>
      <c r="R6" s="54"/>
      <c r="S6" s="54"/>
      <c r="T6" s="54"/>
      <c r="U6" s="54"/>
      <c r="V6" s="54"/>
      <c r="W6" s="54"/>
      <c r="X6" s="54"/>
      <c r="Y6" s="54"/>
      <c r="Z6" s="54"/>
    </row>
    <row r="7" ht="24.75" customHeight="1">
      <c r="A7" s="36"/>
      <c r="B7" s="63"/>
      <c r="C7" s="58"/>
      <c r="D7" s="58"/>
      <c r="E7" s="58"/>
      <c r="F7" s="58"/>
      <c r="G7" s="58"/>
      <c r="H7" s="64"/>
      <c r="I7" s="52"/>
      <c r="J7" s="52"/>
      <c r="K7" s="53"/>
      <c r="L7" s="54"/>
      <c r="M7" s="54">
        <f>IFERROR(__xludf.DUMMYFUNCTION("""COMPUTED_VALUE"""),46083.0)</f>
        <v>46083</v>
      </c>
      <c r="N7" s="54"/>
      <c r="O7" s="54"/>
      <c r="P7" s="54"/>
      <c r="Q7" s="54"/>
      <c r="R7" s="54"/>
      <c r="S7" s="54"/>
      <c r="T7" s="54"/>
      <c r="U7" s="54"/>
      <c r="V7" s="54"/>
      <c r="W7" s="54"/>
      <c r="X7" s="54"/>
      <c r="Y7" s="54"/>
      <c r="Z7" s="54"/>
    </row>
    <row r="8" ht="24.75" customHeight="1">
      <c r="A8" s="36"/>
      <c r="B8" s="63"/>
      <c r="C8" s="58"/>
      <c r="D8" s="58"/>
      <c r="E8" s="58"/>
      <c r="F8" s="58"/>
      <c r="G8" s="58"/>
      <c r="H8" s="64"/>
      <c r="I8" s="52"/>
      <c r="J8" s="52"/>
      <c r="K8" s="53"/>
      <c r="L8" s="54"/>
      <c r="M8" s="54">
        <f>IFERROR(__xludf.DUMMYFUNCTION("""COMPUTED_VALUE"""),46143.0)</f>
        <v>46143</v>
      </c>
      <c r="N8" s="54"/>
      <c r="O8" s="54"/>
      <c r="P8" s="54"/>
      <c r="Q8" s="54"/>
      <c r="R8" s="54"/>
      <c r="S8" s="54"/>
      <c r="T8" s="54"/>
      <c r="U8" s="54"/>
      <c r="V8" s="54"/>
      <c r="W8" s="54"/>
      <c r="X8" s="54"/>
      <c r="Y8" s="54"/>
      <c r="Z8" s="54"/>
    </row>
    <row r="9" ht="24.75" customHeight="1">
      <c r="A9" s="36"/>
      <c r="B9" s="63"/>
      <c r="C9" s="58"/>
      <c r="D9" s="58"/>
      <c r="E9" s="58"/>
      <c r="F9" s="58"/>
      <c r="G9" s="58"/>
      <c r="H9" s="64"/>
      <c r="I9" s="52"/>
      <c r="J9" s="52"/>
      <c r="K9" s="53"/>
      <c r="L9" s="54"/>
      <c r="M9" s="54">
        <f>IFERROR(__xludf.DUMMYFUNCTION("""COMPUTED_VALUE"""),46147.0)</f>
        <v>46147</v>
      </c>
      <c r="N9" s="54"/>
      <c r="O9" s="54"/>
      <c r="P9" s="54"/>
      <c r="Q9" s="54"/>
      <c r="R9" s="54"/>
      <c r="S9" s="54"/>
      <c r="T9" s="54"/>
      <c r="U9" s="54"/>
      <c r="V9" s="54"/>
      <c r="W9" s="54"/>
      <c r="X9" s="54"/>
      <c r="Y9" s="54"/>
      <c r="Z9" s="54"/>
    </row>
    <row r="10" ht="24.75" customHeight="1">
      <c r="A10" s="36"/>
      <c r="B10" s="63"/>
      <c r="C10" s="58"/>
      <c r="D10" s="58"/>
      <c r="E10" s="58"/>
      <c r="F10" s="58"/>
      <c r="G10" s="58"/>
      <c r="H10" s="64"/>
      <c r="I10" s="52"/>
      <c r="J10" s="52"/>
      <c r="K10" s="53"/>
      <c r="L10" s="54"/>
      <c r="M10" s="54">
        <f>IFERROR(__xludf.DUMMYFUNCTION("""COMPUTED_VALUE"""),46166.0)</f>
        <v>46166</v>
      </c>
      <c r="N10" s="54"/>
      <c r="O10" s="54"/>
      <c r="P10" s="54"/>
      <c r="Q10" s="54"/>
      <c r="R10" s="54"/>
      <c r="S10" s="54"/>
      <c r="T10" s="54"/>
      <c r="U10" s="54"/>
      <c r="V10" s="54"/>
      <c r="W10" s="54"/>
      <c r="X10" s="54"/>
      <c r="Y10" s="54"/>
      <c r="Z10" s="54"/>
    </row>
    <row r="11" ht="24.75" customHeight="1">
      <c r="A11" s="36"/>
      <c r="B11" s="63"/>
      <c r="C11" s="58"/>
      <c r="D11" s="58"/>
      <c r="E11" s="58"/>
      <c r="F11" s="58"/>
      <c r="G11" s="58"/>
      <c r="H11" s="64"/>
      <c r="I11" s="52"/>
      <c r="J11" s="52"/>
      <c r="K11" s="53"/>
      <c r="L11" s="54"/>
      <c r="M11" s="54">
        <f>IFERROR(__xludf.DUMMYFUNCTION("""COMPUTED_VALUE"""),46167.0)</f>
        <v>46167</v>
      </c>
      <c r="N11" s="54"/>
      <c r="O11" s="54"/>
      <c r="P11" s="54"/>
      <c r="Q11" s="54"/>
      <c r="R11" s="54"/>
      <c r="S11" s="54"/>
      <c r="T11" s="54"/>
      <c r="U11" s="54"/>
      <c r="V11" s="54"/>
      <c r="W11" s="54"/>
      <c r="X11" s="54"/>
      <c r="Y11" s="54"/>
      <c r="Z11" s="54"/>
    </row>
    <row r="12" ht="24.75" customHeight="1">
      <c r="A12" s="36"/>
      <c r="B12" s="63"/>
      <c r="C12" s="58"/>
      <c r="D12" s="58"/>
      <c r="E12" s="58"/>
      <c r="F12" s="58"/>
      <c r="G12" s="58"/>
      <c r="H12" s="64"/>
      <c r="I12" s="52"/>
      <c r="J12" s="52"/>
      <c r="K12" s="53"/>
      <c r="L12" s="54"/>
      <c r="M12" s="54">
        <f>IFERROR(__xludf.DUMMYFUNCTION("""COMPUTED_VALUE"""),46179.0)</f>
        <v>46179</v>
      </c>
      <c r="N12" s="54"/>
      <c r="O12" s="54"/>
      <c r="P12" s="54"/>
      <c r="Q12" s="54"/>
      <c r="R12" s="54"/>
      <c r="S12" s="54"/>
      <c r="T12" s="54"/>
      <c r="U12" s="54"/>
      <c r="V12" s="54"/>
      <c r="W12" s="54"/>
      <c r="X12" s="54"/>
      <c r="Y12" s="54"/>
      <c r="Z12" s="54"/>
    </row>
    <row r="13" ht="24.75" customHeight="1">
      <c r="A13" s="36"/>
      <c r="B13" s="63"/>
      <c r="C13" s="58"/>
      <c r="D13" s="58"/>
      <c r="E13" s="58"/>
      <c r="F13" s="58"/>
      <c r="G13" s="58"/>
      <c r="H13" s="64"/>
      <c r="I13" s="52"/>
      <c r="J13" s="52"/>
      <c r="K13" s="53"/>
      <c r="L13" s="54"/>
      <c r="M13" s="54">
        <f>IFERROR(__xludf.DUMMYFUNCTION("""COMPUTED_VALUE"""),46220.0)</f>
        <v>46220</v>
      </c>
      <c r="N13" s="54"/>
      <c r="O13" s="54"/>
      <c r="P13" s="54"/>
      <c r="Q13" s="54"/>
      <c r="R13" s="54"/>
      <c r="S13" s="54"/>
      <c r="T13" s="54"/>
      <c r="U13" s="54"/>
      <c r="V13" s="54"/>
      <c r="W13" s="54"/>
      <c r="X13" s="54"/>
      <c r="Y13" s="54"/>
      <c r="Z13" s="54"/>
    </row>
    <row r="14" ht="24.75" customHeight="1">
      <c r="A14" s="36"/>
      <c r="B14" s="40">
        <f>H5+1</f>
        <v>46236</v>
      </c>
      <c r="C14" s="44">
        <f t="shared" ref="C14:H14" si="1">B14+1</f>
        <v>46237</v>
      </c>
      <c r="D14" s="44">
        <f t="shared" si="1"/>
        <v>46238</v>
      </c>
      <c r="E14" s="44">
        <f t="shared" si="1"/>
        <v>46239</v>
      </c>
      <c r="F14" s="44">
        <f t="shared" si="1"/>
        <v>46240</v>
      </c>
      <c r="G14" s="44">
        <f t="shared" si="1"/>
        <v>46241</v>
      </c>
      <c r="H14" s="51">
        <f t="shared" si="1"/>
        <v>46242</v>
      </c>
      <c r="I14" s="52"/>
      <c r="J14" s="65"/>
      <c r="K14" s="53"/>
      <c r="L14" s="54"/>
      <c r="M14" s="54">
        <f>IFERROR(__xludf.DUMMYFUNCTION("""COMPUTED_VALUE"""),46249.0)</f>
        <v>46249</v>
      </c>
      <c r="N14" s="54"/>
      <c r="O14" s="54"/>
      <c r="P14" s="54"/>
      <c r="Q14" s="54"/>
      <c r="R14" s="54"/>
      <c r="S14" s="54"/>
      <c r="T14" s="54"/>
      <c r="U14" s="54"/>
      <c r="V14" s="54"/>
      <c r="W14" s="54"/>
      <c r="X14" s="54"/>
      <c r="Y14" s="54"/>
      <c r="Z14" s="54"/>
    </row>
    <row r="15" ht="24.75" customHeight="1">
      <c r="A15" s="36"/>
      <c r="B15" s="58" t="str">
        <f>if(countif($M:$M,B14 )&gt;0, VLOOKUP(B14, holidays!$B:$C, 2, FALSE), )&amp;if(AND(countif($M:$M,B14 )&gt;0,countif($N:$N,B14 )&gt;0)," &amp; ", )&amp;if(countif($N:$N,B14 )&gt;0, VLOOKUP(B14, '개인 일정표'!$B:$C, 2, FALSE), )</f>
        <v/>
      </c>
      <c r="C15" s="58" t="str">
        <f>if(countif($M:$M,C14 )&gt;0, VLOOKUP(C14, holidays!$B:$C, 2, FALSE), )
&amp;if(AND(countif($M:$M,C14 )&gt;0,countif($N:$N,C14 )&gt;0)," &amp; ", )
&amp;if(countif($N:$N,C14 )&gt;0, VLOOKUP(C14, '개인 일정표'!$B:$C, 2, FALSE), )</f>
        <v/>
      </c>
      <c r="D15" s="66" t="s">
        <v>119</v>
      </c>
      <c r="E15" s="67" t="str">
        <f>if(countif($M:$M,E14 )&gt;0, VLOOKUP(E14, holidays!$B:$C, 2, FALSE), )&amp;if(AND(countif($M:$M,E14 )&gt;0,countif($N:$N,E14 )&gt;0)," &amp; ", )&amp;if(countif($N:$N,E14 )&gt;0, VLOOKUP(E14, '개인 일정표'!$B:$C, 2, FALSE), )</f>
        <v/>
      </c>
      <c r="F15" s="67" t="str">
        <f>if(countif($M:$M,F14 )&gt;0, VLOOKUP(F14, holidays!$B:$C, 2, FALSE), )&amp;if(AND(countif($M:$M,F14 )&gt;0,countif($N:$N,F14 )&gt;0)," &amp; ", )&amp;if(countif($N:$N,F14 )&gt;0, VLOOKUP(F14, '개인 일정표'!$B:$C, 2, FALSE), )</f>
        <v/>
      </c>
      <c r="G15" s="67" t="str">
        <f>if(countif($M:$M,G14 )&gt;0, VLOOKUP(G14, holidays!$B:$C, 2, FALSE), )&amp;if(AND(countif($M:$M,G14 )&gt;0,countif($N:$N,G14 )&gt;0)," &amp; ", )&amp;if(countif($N:$N,G14 )&gt;0, VLOOKUP(G14, '개인 일정표'!$B:$C, 2, FALSE), )</f>
        <v/>
      </c>
      <c r="H15" s="68" t="str">
        <f>if(countif($M:$M,H14 )&gt;0, VLOOKUP(H14, holidays!$B:$C, 2, FALSE), )&amp;if(AND(countif($M:$M,H14 )&gt;0,countif($N:$N,H14 )&gt;0)," &amp; ", )&amp;if(countif($N:$N,H14 )&gt;0, VLOOKUP(H14, '개인 일정표'!$B:$C, 2, FALSE), )</f>
        <v/>
      </c>
      <c r="I15" s="52"/>
      <c r="J15" s="69" t="s">
        <v>120</v>
      </c>
      <c r="K15" s="53"/>
      <c r="L15" s="54"/>
      <c r="M15" s="54">
        <f>IFERROR(__xludf.DUMMYFUNCTION("""COMPUTED_VALUE"""),46289.0)</f>
        <v>46289</v>
      </c>
      <c r="N15" s="54"/>
      <c r="O15" s="54"/>
      <c r="P15" s="54"/>
      <c r="Q15" s="54"/>
      <c r="R15" s="54"/>
      <c r="S15" s="54"/>
      <c r="T15" s="54"/>
      <c r="U15" s="54"/>
      <c r="V15" s="54"/>
      <c r="W15" s="54"/>
      <c r="X15" s="54"/>
      <c r="Y15" s="54"/>
      <c r="Z15" s="54"/>
    </row>
    <row r="16" ht="24.75" customHeight="1">
      <c r="A16" s="36"/>
      <c r="B16" s="63" t="str">
        <f>IFERROR(IF(VLOOKUP(TEXT(B$14, "yy.mm.dd"), '협업일지(이민기)'!$B$5:$C$50, 2, FALSE)="", "", "이민기 : " &amp; VLOOKUP(TEXT(B$14, "yy.mm.dd"), '협업일지(이민기)'!$B$5:$C$50, 2, FALSE)), "")</f>
        <v/>
      </c>
      <c r="C16" s="58" t="str">
        <f>IFERROR(IF(VLOOKUP(TEXT(C$14, "yy.mm.dd"), '협업일지(이민기)'!$B$5:$C$50, 2, FALSE)="", "", "이민기 : " &amp; VLOOKUP(TEXT(C$14, "yy.mm.dd"), '협업일지(이민기)'!$B$5:$C$50, 2, FALSE)), "")</f>
        <v/>
      </c>
      <c r="D16" s="58" t="str">
        <f>IFERROR(IF(VLOOKUP(TEXT(D$14, "yy.mm.dd"), '협업일지(이민기)'!$B$5:$C$50, 2, FALSE)="", "", "이민기 : " &amp; VLOOKUP(TEXT(D$14, "yy.mm.dd"), '협업일지(이민기)'!$B$5:$C$50, 2, FALSE)), "")</f>
        <v>이민기 : Project Manager</v>
      </c>
      <c r="E16" s="58" t="str">
        <f>IFERROR(IF(VLOOKUP(TEXT(E$14, "yy.mm.dd"), '협업일지(이민기)'!$B$5:$C$50, 2, FALSE)="", "", "이민기 : " &amp; VLOOKUP(TEXT(E$14, "yy.mm.dd"), '협업일지(이민기)'!$B$5:$C$50, 2, FALSE)), "")</f>
        <v>이민기 : 개인 Project</v>
      </c>
      <c r="F16" s="58" t="str">
        <f>IFERROR(IF(VLOOKUP(TEXT(F$14, "yy.mm.dd"), '협업일지(이민기)'!$B$5:$C$50, 2, FALSE)="", "", "이민기 : " &amp; VLOOKUP(TEXT(F$14, "yy.mm.dd"), '협업일지(이민기)'!$B$5:$C$50, 2, FALSE)), "")</f>
        <v>이민기 : 개인 Project</v>
      </c>
      <c r="G16" s="58" t="str">
        <f>IFERROR(IF(VLOOKUP(TEXT(G$14, "yy.mm.dd"), '협업일지(이민기)'!$B$5:$C$50, 2, FALSE)="", "", "이민기 : " &amp; VLOOKUP(TEXT(G$14, "yy.mm.dd"), '협업일지(이민기)'!$B$5:$C$50, 2, FALSE)), "")</f>
        <v>이민기 : 개인 Project</v>
      </c>
      <c r="H16" s="64" t="str">
        <f>IFERROR(IF(VLOOKUP(TEXT(H$14, "yy.mm.dd"), '협업일지(이민기)'!$B$5:$C$50, 2, FALSE)="", "", "이민기 : " &amp; VLOOKUP(TEXT(H$14, "yy.mm.dd"), '협업일지(이민기)'!$B$5:$C$50, 2, FALSE)), "")</f>
        <v>이민기 : Model Architect</v>
      </c>
      <c r="I16" s="52"/>
      <c r="J16" s="52"/>
      <c r="K16" s="53"/>
      <c r="L16" s="70"/>
      <c r="M16" s="54">
        <f>IFERROR(__xludf.DUMMYFUNCTION("""COMPUTED_VALUE"""),46290.0)</f>
        <v>46290</v>
      </c>
      <c r="N16" s="54"/>
      <c r="O16" s="54"/>
      <c r="P16" s="54"/>
      <c r="Q16" s="54"/>
      <c r="R16" s="54"/>
      <c r="S16" s="54"/>
      <c r="T16" s="54"/>
      <c r="U16" s="54"/>
      <c r="V16" s="54"/>
      <c r="W16" s="54"/>
      <c r="X16" s="54"/>
      <c r="Y16" s="54"/>
      <c r="Z16" s="54"/>
    </row>
    <row r="17" ht="24.75" customHeight="1">
      <c r="A17" s="36"/>
      <c r="B17" s="63" t="str">
        <f>IFERROR(IF(VLOOKUP(TEXT(B$14, "yy.mm.dd"), '협업일지(고소현)'!$B$5:$C$50, 2, FALSE)="", "", "고소현 : " &amp; VLOOKUP(TEXT(B$14, "yy.mm.dd"), '협업일지(고소현)'!$B$5:$C$50, 2, FALSE)), "")</f>
        <v/>
      </c>
      <c r="C17" s="58" t="str">
        <f>IFERROR(IF(VLOOKUP(TEXT(C$14, "yy.mm.dd"), '협업일지(고소현)'!$B$5:$C$50, 2, FALSE)="", "", "고소현 : " &amp; VLOOKUP(TEXT(C$14, "yy.mm.dd"), '협업일지(고소현)'!$B$5:$C$50, 2, FALSE)), "")</f>
        <v/>
      </c>
      <c r="D17" s="58" t="str">
        <f>IFERROR(IF(VLOOKUP(TEXT(D$14, "yy.mm.dd"), '협업일지(고소현)'!$B$5:$C$50, 2, FALSE)="", "", "고소현 : " &amp; VLOOKUP(TEXT(D$14, "yy.mm.dd"), '협업일지(고소현)'!$B$5:$C$50, 2, FALSE)), "")</f>
        <v>고소현 : Project Manager</v>
      </c>
      <c r="E17" s="58" t="str">
        <f>IFERROR(IF(VLOOKUP(TEXT(E$14, "yy.mm.dd"), '협업일지(고소현)'!$B$5:$C$50, 2, FALSE)="", "", "고소현 : " &amp; VLOOKUP(TEXT(E$14, "yy.mm.dd"), '협업일지(고소현)'!$B$5:$C$50, 2, FALSE)), "")</f>
        <v>고소현 : Data Engineer</v>
      </c>
      <c r="F17" s="58" t="str">
        <f>IFERROR(IF(VLOOKUP(TEXT(F$14, "yy.mm.dd"), '협업일지(고소현)'!$B$5:$C$50, 2, FALSE)="", "", "고소현 : " &amp; VLOOKUP(TEXT(F$14, "yy.mm.dd"), '협업일지(고소현)'!$B$5:$C$50, 2, FALSE)), "")</f>
        <v>고소현 : Project Manager, Model Architect</v>
      </c>
      <c r="G17" s="58" t="str">
        <f>IFERROR(IF(VLOOKUP(TEXT(G$14, "yy.mm.dd"), '협업일지(고소현)'!$B$5:$C$50, 2, FALSE)="", "", "고소현 : " &amp; VLOOKUP(TEXT(G$14, "yy.mm.dd"), '협업일지(고소현)'!$B$5:$C$50, 2, FALSE)), "")</f>
        <v>고소현 : Model Architect</v>
      </c>
      <c r="H17" s="64" t="str">
        <f>IFERROR(IF(VLOOKUP(TEXT(H$14, "yy.mm.dd"), '협업일지(고소현)'!$B$5:$C$50, 2, FALSE)="", "", "고소현 : " &amp; VLOOKUP(TEXT(H$14, "yy.mm.dd"), '협업일지(고소현)'!$B$5:$C$50, 2, FALSE)), "")</f>
        <v>고소현 : Model Architect, Experimentation Lead</v>
      </c>
      <c r="I17" s="52"/>
      <c r="J17" s="52"/>
      <c r="K17" s="53"/>
      <c r="L17" s="70"/>
      <c r="M17" s="54">
        <f>IFERROR(__xludf.DUMMYFUNCTION("""COMPUTED_VALUE"""),46291.0)</f>
        <v>46291</v>
      </c>
      <c r="N17" s="54"/>
      <c r="O17" s="54"/>
      <c r="P17" s="54"/>
      <c r="Q17" s="54"/>
      <c r="R17" s="54"/>
      <c r="S17" s="54"/>
      <c r="T17" s="54"/>
      <c r="U17" s="54"/>
      <c r="V17" s="54"/>
      <c r="W17" s="54"/>
      <c r="X17" s="54"/>
      <c r="Y17" s="54"/>
      <c r="Z17" s="54"/>
    </row>
    <row r="18" ht="24.75" customHeight="1">
      <c r="A18" s="36"/>
      <c r="B18" s="63" t="str">
        <f>IFERROR(IF(VLOOKUP(TEXT(B$14, "yy.mm.dd"), '협업일지(문혜원)'!$B$5:$C$50, 2, FALSE)="", "", "문혜원 : " &amp; VLOOKUP(TEXT(B$14, "yy.mm.dd"), '협업일지(문혜원)'!$B$5:$C$50, 2, FALSE)), "")</f>
        <v/>
      </c>
      <c r="C18" s="58" t="str">
        <f>IFERROR(IF(VLOOKUP(TEXT(C$14, "yy.mm.dd"), '협업일지(문혜원)'!$B$5:$C$50, 2, FALSE)="", "", "문혜원 : " &amp; VLOOKUP(TEXT(C$14, "yy.mm.dd"), '협업일지(문혜원)'!$B$5:$C$50, 2, FALSE)), "")</f>
        <v/>
      </c>
      <c r="D18" s="58" t="str">
        <f>IFERROR(IF(VLOOKUP(TEXT(D$14, "yy.mm.dd"), '협업일지(문혜원)'!$B$5:$C$50, 2, FALSE)="", "", "문혜원 : " &amp; VLOOKUP(TEXT(D$14, "yy.mm.dd"), '협업일지(문혜원)'!$B$5:$C$50, 2, FALSE)), "")</f>
        <v>문혜원 : Project Manager</v>
      </c>
      <c r="E18" s="58" t="str">
        <f>IFERROR(IF(VLOOKUP(TEXT(E$14, "yy.mm.dd"), '협업일지(문혜원)'!$B$5:$C$50, 2, FALSE)="", "", "문혜원 : " &amp; VLOOKUP(TEXT(E$14, "yy.mm.dd"), '협업일지(문혜원)'!$B$5:$C$50, 2, FALSE)), "")</f>
        <v>문혜원 : 개인 Project</v>
      </c>
      <c r="F18" s="58" t="str">
        <f>IFERROR(IF(VLOOKUP(TEXT(F$14, "yy.mm.dd"), '협업일지(문혜원)'!$B$5:$C$50, 2, FALSE)="", "", "문혜원 : " &amp; VLOOKUP(TEXT(F$14, "yy.mm.dd"), '협업일지(문혜원)'!$B$5:$C$50, 2, FALSE)), "")</f>
        <v>문혜원 : Data Engineer</v>
      </c>
      <c r="G18" s="58" t="str">
        <f>IFERROR(IF(VLOOKUP(TEXT(G$14, "yy.mm.dd"), '협업일지(문혜원)'!$B$5:$C$50, 2, FALSE)="", "", "문혜원 : " &amp; VLOOKUP(TEXT(G$14, "yy.mm.dd"), '협업일지(문혜원)'!$B$5:$C$50, 2, FALSE)), "")</f>
        <v>문혜원 : Model Architect</v>
      </c>
      <c r="H18" s="64" t="str">
        <f>IFERROR(IF(VLOOKUP(TEXT(H$14, "yy.mm.dd"), '협업일지(문혜원)'!$B$5:$C$50, 2, FALSE)="", "", "문혜원 : " &amp; VLOOKUP(TEXT(H$14, "yy.mm.dd"), '협업일지(문혜원)'!$B$5:$C$50, 2, FALSE)), "")</f>
        <v>문혜원 : Experimentation Lead</v>
      </c>
      <c r="I18" s="52"/>
      <c r="J18" s="52"/>
      <c r="K18" s="53"/>
      <c r="L18" s="70"/>
      <c r="M18" s="54">
        <f>IFERROR(__xludf.DUMMYFUNCTION("""COMPUTED_VALUE"""),46298.0)</f>
        <v>46298</v>
      </c>
      <c r="N18" s="54"/>
      <c r="O18" s="54"/>
      <c r="P18" s="54"/>
      <c r="Q18" s="54"/>
      <c r="R18" s="54"/>
      <c r="S18" s="54"/>
      <c r="T18" s="54"/>
      <c r="U18" s="54"/>
      <c r="V18" s="54"/>
      <c r="W18" s="54"/>
      <c r="X18" s="54"/>
      <c r="Y18" s="54"/>
      <c r="Z18" s="54"/>
    </row>
    <row r="19" ht="24.75" customHeight="1">
      <c r="A19" s="36"/>
      <c r="B19" s="63" t="str">
        <f>IFERROR(IF(VLOOKUP(TEXT(B$14, "yy.mm.dd"), '협업일지(서정철)'!$B$5:$C$50, 2, FALSE)="", "", "서정철 : " &amp; VLOOKUP(TEXT(B$14, "yy.mm.dd"), '협업일지(서정철)'!$B$5:$C$50, 2, FALSE)), "")</f>
        <v/>
      </c>
      <c r="C19" s="58" t="str">
        <f>IFERROR(IF(VLOOKUP(TEXT(C$14, "yy.mm.dd"), '협업일지(서정철)'!$B$5:$C$50, 2, FALSE)="", "", "서정철 : " &amp; VLOOKUP(TEXT(C$14, "yy.mm.dd"), '협업일지(서정철)'!$B$5:$C$50, 2, FALSE)), "")</f>
        <v/>
      </c>
      <c r="D19" s="58" t="str">
        <f>IFERROR(IF(VLOOKUP(TEXT(D$14, "yy.mm.dd"), '협업일지(서정철)'!$B$5:$C$50, 2, FALSE)="", "", "서정철 : " &amp; VLOOKUP(TEXT(D$14, "yy.mm.dd"), '협업일지(서정철)'!$B$5:$C$50, 2, FALSE)), "")</f>
        <v>서정철 : 기타</v>
      </c>
      <c r="E19" s="58" t="str">
        <f>IFERROR(IF(VLOOKUP(TEXT(E$14, "yy.mm.dd"), '협업일지(서정철)'!$B$5:$C$50, 2, FALSE)="", "", "서정철 : " &amp; VLOOKUP(TEXT(E$14, "yy.mm.dd"), '협업일지(서정철)'!$B$5:$C$50, 2, FALSE)), "")</f>
        <v>서정철 : Data Engineer</v>
      </c>
      <c r="F19" s="58" t="str">
        <f>IFERROR(IF(VLOOKUP(TEXT(F$14, "yy.mm.dd"), '협업일지(서정철)'!$B$5:$C$50, 2, FALSE)="", "", "서정철 : " &amp; VLOOKUP(TEXT(F$14, "yy.mm.dd"), '협업일지(서정철)'!$B$5:$C$50, 2, FALSE)), "")</f>
        <v>서정철 : Model Architect, Data Engineer</v>
      </c>
      <c r="G19" s="58" t="str">
        <f>IFERROR(IF(VLOOKUP(TEXT(G$14, "yy.mm.dd"), '협업일지(서정철)'!$B$5:$C$50, 2, FALSE)="", "", "서정철 : " &amp; VLOOKUP(TEXT(G$14, "yy.mm.dd"), '협업일지(서정철)'!$B$5:$C$50, 2, FALSE)), "")</f>
        <v>서정철 : Model Architect, Data Engineer</v>
      </c>
      <c r="H19" s="64" t="str">
        <f>IFERROR(IF(VLOOKUP(TEXT(H$14, "yy.mm.dd"), '협업일지(서정철)'!$B$5:$C$50, 2, FALSE)="", "", "서정철 : " &amp; VLOOKUP(TEXT(H$14, "yy.mm.dd"), '협업일지(서정철)'!$B$5:$C$50, 2, FALSE)), "")</f>
        <v/>
      </c>
      <c r="I19" s="52"/>
      <c r="J19" s="52"/>
      <c r="K19" s="53"/>
      <c r="L19" s="54"/>
      <c r="M19" s="54">
        <f>IFERROR(__xludf.DUMMYFUNCTION("""COMPUTED_VALUE"""),46304.0)</f>
        <v>46304</v>
      </c>
      <c r="N19" s="54"/>
      <c r="O19" s="54"/>
      <c r="P19" s="54"/>
      <c r="Q19" s="54"/>
      <c r="R19" s="54"/>
      <c r="S19" s="54"/>
      <c r="T19" s="54"/>
      <c r="U19" s="54"/>
      <c r="V19" s="54"/>
      <c r="W19" s="54"/>
      <c r="X19" s="54"/>
      <c r="Y19" s="54"/>
      <c r="Z19" s="54"/>
    </row>
    <row r="20" ht="24.75" customHeight="1">
      <c r="A20" s="36"/>
      <c r="B20" s="63" t="str">
        <f>IFERROR(IF(VLOOKUP(TEXT(B$14, "yy.mm.dd"), '협력일지(김경원)'!$B$5:$C$50, 2, FALSE)="", "", "김경원 : " &amp; VLOOKUP(TEXT(B$14, "yy.mm.dd"), '협력일지(김경원)'!$B$5:$C$50, 2, FALSE)), "")</f>
        <v/>
      </c>
      <c r="C20" s="58" t="str">
        <f>IFERROR(IF(VLOOKUP(TEXT(C$14, "yy.mm.dd"), '협력일지(김경원)'!$B$5:$C$50, 2, FALSE)="", "", "김경원 : " &amp; VLOOKUP(TEXT(C$14, "yy.mm.dd"), '협력일지(김경원)'!$B$5:$C$50, 2, FALSE)), "")</f>
        <v/>
      </c>
      <c r="D20" s="58" t="str">
        <f>IFERROR(IF(VLOOKUP(TEXT(D$14, "yy.mm.dd"), '협력일지(김경원)'!$B$5:$C$50, 2, FALSE)="", "", "김경원 : " &amp; VLOOKUP(TEXT(D$14, "yy.mm.dd"), '협력일지(김경원)'!$B$5:$C$50, 2, FALSE)), "")</f>
        <v>김경원 : 개인 Project</v>
      </c>
      <c r="E20" s="58" t="str">
        <f>IFERROR(IF(VLOOKUP(TEXT(E$14, "yy.mm.dd"), '협력일지(김경원)'!$B$5:$C$50, 2, FALSE)="", "", "김경원 : " &amp; VLOOKUP(TEXT(E$14, "yy.mm.dd"), '협력일지(김경원)'!$B$5:$C$50, 2, FALSE)), "")</f>
        <v>김경원 : 개인 Project</v>
      </c>
      <c r="F20" s="58" t="str">
        <f>IFERROR(IF(VLOOKUP(TEXT(F$14, "yy.mm.dd"), '협력일지(김경원)'!$B$5:$C$50, 2, FALSE)="", "", "김경원 : " &amp; VLOOKUP(TEXT(F$14, "yy.mm.dd"), '협력일지(김경원)'!$B$5:$C$50, 2, FALSE)), "")</f>
        <v>김경원 : 개인 Project</v>
      </c>
      <c r="G20" s="58" t="str">
        <f>IFERROR(IF(VLOOKUP(TEXT(G$14, "yy.mm.dd"), '협력일지(김경원)'!$B$5:$C$50, 2, FALSE)="", "", "김경원 : " &amp; VLOOKUP(TEXT(G$14, "yy.mm.dd"), '협력일지(김경원)'!$B$5:$C$50, 2, FALSE)), "")</f>
        <v>김경원 : 개인 Project</v>
      </c>
      <c r="H20" s="64" t="str">
        <f>IFERROR(IF(VLOOKUP(TEXT(H$14, "yy.mm.dd"), '협력일지(김경원)'!$B$5:$C$50, 2, FALSE)="", "", "김경원 : " &amp; VLOOKUP(TEXT(H$14, "yy.mm.dd"), '협력일지(김경원)'!$B$5:$C$50, 2, FALSE)), "")</f>
        <v/>
      </c>
      <c r="I20" s="52"/>
      <c r="J20" s="52"/>
      <c r="K20" s="53"/>
      <c r="L20" s="54"/>
      <c r="M20" s="54">
        <f>IFERROR(__xludf.DUMMYFUNCTION("""COMPUTED_VALUE"""),46381.0)</f>
        <v>46381</v>
      </c>
      <c r="N20" s="54"/>
      <c r="O20" s="54"/>
      <c r="P20" s="54"/>
      <c r="Q20" s="54"/>
      <c r="R20" s="54"/>
      <c r="S20" s="54"/>
      <c r="T20" s="54"/>
      <c r="U20" s="54"/>
      <c r="V20" s="54"/>
      <c r="W20" s="54"/>
      <c r="X20" s="54"/>
      <c r="Y20" s="54"/>
      <c r="Z20" s="54"/>
    </row>
    <row r="21" ht="24.75" customHeight="1">
      <c r="A21" s="36"/>
      <c r="B21" s="63" t="str">
        <f>IFERROR(IF(VLOOKUP(TEXT(B$14, "yy.mm.dd"), '협력일지(나상훈)'!$B$5:$C$50, 2, FALSE)="", "", "나상훈 : " &amp; VLOOKUP(TEXT(B$14, "yy.mm.dd"), '협력일지(나상훈)'!$B$5:$C$50, 2, FALSE)), "")</f>
        <v/>
      </c>
      <c r="C21" s="58" t="str">
        <f>IFERROR(IF(VLOOKUP(TEXT(C$14, "yy.mm.dd"), '협력일지(나상훈)'!$B$5:$C$50, 2, FALSE)="", "", "나상훈 : " &amp; VLOOKUP(TEXT(C$14, "yy.mm.dd"), '협력일지(나상훈)'!$B$5:$C$50, 2, FALSE)), "")</f>
        <v/>
      </c>
      <c r="D21" s="58" t="str">
        <f>IFERROR(IF(VLOOKUP(TEXT(D$14, "yy.mm.dd"), '협력일지(나상훈)'!$B$5:$C$50, 2, FALSE)="", "", "나상훈 : " &amp; VLOOKUP(TEXT(D$14, "yy.mm.dd"), '협력일지(나상훈)'!$B$5:$C$50, 2, FALSE)), "")</f>
        <v>나상훈 : 기타</v>
      </c>
      <c r="E21" s="58" t="str">
        <f>IFERROR(IF(VLOOKUP(TEXT(E$14, "yy.mm.dd"), '협력일지(나상훈)'!$B$5:$C$50, 2, FALSE)="", "", "나상훈 : " &amp; VLOOKUP(TEXT(E$14, "yy.mm.dd"), '협력일지(나상훈)'!$B$5:$C$50, 2, FALSE)), "")</f>
        <v>나상훈 : Data Engineer</v>
      </c>
      <c r="F21" s="58" t="str">
        <f>IFERROR(IF(VLOOKUP(TEXT(F$14, "yy.mm.dd"), '협력일지(나상훈)'!$B$5:$C$50, 2, FALSE)="", "", "나상훈 : " &amp; VLOOKUP(TEXT(F$14, "yy.mm.dd"), '협력일지(나상훈)'!$B$5:$C$50, 2, FALSE)), "")</f>
        <v>나상훈 : Data Engineer</v>
      </c>
      <c r="G21" s="58" t="str">
        <f>IFERROR(IF(VLOOKUP(TEXT(G$14, "yy.mm.dd"), '협력일지(나상훈)'!$B$5:$C$50, 2, FALSE)="", "", "나상훈 : " &amp; VLOOKUP(TEXT(G$14, "yy.mm.dd"), '협력일지(나상훈)'!$B$5:$C$50, 2, FALSE)), "")</f>
        <v>나상훈 : Model Architect</v>
      </c>
      <c r="H21" s="64" t="str">
        <f>IFERROR(IF(VLOOKUP(TEXT(H$14, "yy.mm.dd"), '협력일지(나상훈)'!$B$5:$C$50, 2, FALSE)="", "", "나상훈 : " &amp; VLOOKUP(TEXT(H$14, "yy.mm.dd"), '협력일지(나상훈)'!$B$5:$C$50, 2, FALSE)), "")</f>
        <v>나상훈 : Experimentation Lead</v>
      </c>
      <c r="I21" s="52"/>
      <c r="J21" s="52"/>
      <c r="K21" s="53"/>
      <c r="L21" s="54"/>
      <c r="M21" s="54"/>
      <c r="N21" s="54"/>
      <c r="O21" s="54"/>
      <c r="P21" s="54"/>
      <c r="Q21" s="54"/>
      <c r="R21" s="54"/>
      <c r="S21" s="54"/>
      <c r="T21" s="54"/>
      <c r="U21" s="54"/>
      <c r="V21" s="54"/>
      <c r="W21" s="54"/>
      <c r="X21" s="54"/>
      <c r="Y21" s="54"/>
      <c r="Z21" s="54"/>
    </row>
    <row r="22" ht="24.75" customHeight="1">
      <c r="A22" s="36"/>
      <c r="B22" s="40">
        <f>H14+1</f>
        <v>46243</v>
      </c>
      <c r="C22" s="44">
        <f t="shared" ref="C22:H22" si="2">B22+1</f>
        <v>46244</v>
      </c>
      <c r="D22" s="44">
        <f t="shared" si="2"/>
        <v>46245</v>
      </c>
      <c r="E22" s="44">
        <f t="shared" si="2"/>
        <v>46246</v>
      </c>
      <c r="F22" s="44">
        <f t="shared" si="2"/>
        <v>46247</v>
      </c>
      <c r="G22" s="44">
        <f t="shared" si="2"/>
        <v>46248</v>
      </c>
      <c r="H22" s="51">
        <f t="shared" si="2"/>
        <v>46249</v>
      </c>
      <c r="I22" s="52"/>
      <c r="J22" s="65"/>
      <c r="K22" s="53"/>
      <c r="L22" s="54"/>
      <c r="M22" s="54"/>
      <c r="N22" s="54"/>
      <c r="O22" s="54"/>
      <c r="P22" s="54"/>
      <c r="Q22" s="54"/>
      <c r="R22" s="54"/>
      <c r="S22" s="54"/>
      <c r="T22" s="54"/>
      <c r="U22" s="54"/>
      <c r="V22" s="54"/>
      <c r="W22" s="54"/>
      <c r="X22" s="54"/>
      <c r="Y22" s="54"/>
      <c r="Z22" s="54"/>
    </row>
    <row r="23" ht="24.75" customHeight="1">
      <c r="A23" s="36"/>
      <c r="B23" s="68" t="str">
        <f>if(countif($M:$M,B22 )&gt;0, VLOOKUP(B22, holidays!$B:$C, 2, FALSE), )&amp;if(AND(countif($M:$M,B22 )&gt;0,countif($N:$N,B22 )&gt;0)," &amp; ", )&amp;if(countif($N:$N,B22 )&gt;0, VLOOKUP(B22, '개인 일정표'!$B:$C, 2, FALSE), )</f>
        <v/>
      </c>
      <c r="C23" s="84" t="s">
        <v>204</v>
      </c>
      <c r="D23" s="67" t="str">
        <f>if(countif($M:$M,D22 )&gt;0, VLOOKUP(D22, holidays!$B:$C, 2, FALSE), )&amp;if(AND(countif($M:$M,D22 )&gt;0,countif($N:$N,D22 )&gt;0)," &amp; ", )&amp;if(countif($N:$N,D22 )&gt;0, VLOOKUP(D22, '개인 일정표'!$B:$C, 2, FALSE), )</f>
        <v/>
      </c>
      <c r="E23" s="67" t="str">
        <f>if(countif($M:$M,E22 )&gt;0, VLOOKUP(E22, holidays!$B:$C, 2, FALSE), )&amp;if(AND(countif($M:$M,E22 )&gt;0,countif($N:$N,E22 )&gt;0)," &amp; ", )&amp;if(countif($N:$N,E22 )&gt;0, VLOOKUP(E22, '개인 일정표'!$B:$C, 2, FALSE), )</f>
        <v/>
      </c>
      <c r="F23" s="67" t="str">
        <f>if(countif($M:$M,F22 )&gt;0, VLOOKUP(F22, holidays!$B:$C, 2, FALSE), )&amp;if(AND(countif($M:$M,F22 )&gt;0,countif($N:$N,F22 )&gt;0)," &amp; ", )&amp;if(countif($N:$N,F22 )&gt;0, VLOOKUP(F22, '개인 일정표'!$B:$C, 2, FALSE), )</f>
        <v/>
      </c>
      <c r="G23" s="67" t="str">
        <f>if(countif($M:$M,G22 )&gt;0, VLOOKUP(G22, holidays!$B:$C, 2, FALSE), )&amp;if(AND(countif($M:$M,G22 )&gt;0,countif($N:$N,G22 )&gt;0)," &amp; ", )&amp;if(countif($N:$N,G22 )&gt;0, VLOOKUP(G22, '개인 일정표'!$B:$C, 2, FALSE), )</f>
        <v/>
      </c>
      <c r="H23" s="85" t="str">
        <f>if(countif($M:$M,H22 )&gt;0, VLOOKUP(H22, holidays!$B:$C, 2, FALSE), )&amp;if(AND(countif($M:$M,H22 )&gt;0,countif($N:$N,H22 )&gt;0)," &amp; ", )&amp;if(countif($N:$N,H22 )&gt;0, VLOOKUP(H22, '개인 일정표'!$B:$C, 2, FALSE), )</f>
        <v>광복절</v>
      </c>
      <c r="I23" s="52"/>
      <c r="J23" s="52"/>
      <c r="K23" s="53"/>
      <c r="L23" s="54"/>
      <c r="M23" s="54"/>
      <c r="N23" s="54"/>
      <c r="O23" s="54"/>
      <c r="P23" s="54"/>
      <c r="Q23" s="54"/>
      <c r="R23" s="54"/>
      <c r="S23" s="54"/>
      <c r="T23" s="54"/>
      <c r="U23" s="54"/>
      <c r="V23" s="54"/>
      <c r="W23" s="54"/>
      <c r="X23" s="54"/>
      <c r="Y23" s="54"/>
      <c r="Z23" s="54"/>
    </row>
    <row r="24" ht="24.75" customHeight="1">
      <c r="A24" s="36"/>
      <c r="B24" s="63" t="str">
        <f>IFERROR(IF(VLOOKUP(TEXT(B$22, "yy.mm.dd"), '협업일지(이민기)'!$B$5:$C$50, 2, FALSE)="", "", "이민기 : " &amp; VLOOKUP(TEXT(B$22, "yy.mm.dd"), '협업일지(이민기)'!$B$5:$C$50, 2, FALSE)), "")</f>
        <v>이민기 : Model Architect</v>
      </c>
      <c r="C24" s="58" t="str">
        <f>IFERROR(IF(VLOOKUP(TEXT(C$22, "yy.mm.dd"), '협업일지(이민기)'!$B$5:$C$50, 2, FALSE)="", "", "이민기 : " &amp; VLOOKUP(TEXT(C$22, "yy.mm.dd"), '협업일지(이민기)'!$B$5:$C$50, 2, FALSE)), "")</f>
        <v>이민기 : Model Architect, Data Engineer</v>
      </c>
      <c r="D24" s="58" t="str">
        <f>IFERROR(IF(VLOOKUP(TEXT(D$22, "yy.mm.dd"), '협업일지(이민기)'!$B$5:$C$50, 2, FALSE)="", "", "이민기 : " &amp; VLOOKUP(TEXT(D$22, "yy.mm.dd"), '협업일지(이민기)'!$B$5:$C$50, 2, FALSE)), "")</f>
        <v>이민기 : Model Architect</v>
      </c>
      <c r="E24" s="58" t="str">
        <f>IFERROR(IF(VLOOKUP(TEXT(E$22, "yy.mm.dd"), '협업일지(이민기)'!$B$5:$C$50, 2, FALSE)="", "", "이민기 : " &amp; VLOOKUP(TEXT(E$22, "yy.mm.dd"), '협업일지(이민기)'!$B$5:$C$50, 2, FALSE)), "")</f>
        <v>이민기 : 휴가</v>
      </c>
      <c r="F24" s="58" t="str">
        <f>IFERROR(IF(VLOOKUP(TEXT(F$22, "yy.mm.dd"), '협업일지(이민기)'!$B$5:$C$50, 2, FALSE)="", "", "이민기 : " &amp; VLOOKUP(TEXT(F$22, "yy.mm.dd"), '협업일지(이민기)'!$B$5:$C$50, 2, FALSE)), "")</f>
        <v>이민기 : Model Architect</v>
      </c>
      <c r="G24" s="58" t="str">
        <f>IFERROR(IF(VLOOKUP(TEXT(G$22, "yy.mm.dd"), '협업일지(이민기)'!$B$5:$C$50, 2, FALSE)="", "", "이민기 : " &amp; VLOOKUP(TEXT(G$22, "yy.mm.dd"), '협업일지(이민기)'!$B$5:$C$50, 2, FALSE)), "")</f>
        <v>이민기 : Model Architect</v>
      </c>
      <c r="H24" s="64" t="str">
        <f>IFERROR(IF(VLOOKUP(TEXT(H$22, "yy.mm.dd"), '협업일지(이민기)'!$B$5:$C$50, 2, FALSE)="", "", "이민기 : " &amp; VLOOKUP(TEXT(H$22, "yy.mm.dd"), '협업일지(이민기)'!$B$5:$C$50, 2, FALSE)), "")</f>
        <v/>
      </c>
      <c r="I24" s="52"/>
      <c r="J24" s="52"/>
      <c r="K24" s="53"/>
      <c r="L24" s="54"/>
      <c r="M24" s="54"/>
      <c r="N24" s="54"/>
      <c r="O24" s="54"/>
      <c r="P24" s="54"/>
      <c r="Q24" s="54"/>
      <c r="R24" s="54"/>
      <c r="S24" s="54"/>
      <c r="T24" s="54"/>
      <c r="U24" s="54"/>
      <c r="V24" s="54"/>
      <c r="W24" s="54"/>
      <c r="X24" s="54"/>
      <c r="Y24" s="54"/>
      <c r="Z24" s="54"/>
    </row>
    <row r="25" ht="24.75" customHeight="1">
      <c r="A25" s="36"/>
      <c r="B25" s="63" t="str">
        <f>IFERROR(IF(VLOOKUP(TEXT(B$22, "yy.mm.dd"), '협업일지(고소현)'!$B$5:$C$50, 2, FALSE)="", "", "고소현 : " &amp; VLOOKUP(TEXT(B$22, "yy.mm.dd"), '협업일지(고소현)'!$B$5:$C$50, 2, FALSE)), "")</f>
        <v/>
      </c>
      <c r="C25" s="58" t="str">
        <f>IFERROR(IF(VLOOKUP(TEXT(C$22, "yy.mm.dd"), '협업일지(고소현)'!$B$5:$C$50, 2, FALSE)="", "", "고소현 : " &amp; VLOOKUP(TEXT(C$22, "yy.mm.dd"), '협업일지(고소현)'!$B$5:$C$50, 2, FALSE)), "")</f>
        <v>고소현 : Model Architect</v>
      </c>
      <c r="D25" s="58" t="str">
        <f>IFERROR(IF(VLOOKUP(TEXT(D$22, "yy.mm.dd"), '협업일지(고소현)'!$B$5:$C$50, 2, FALSE)="", "", "고소현 : " &amp; VLOOKUP(TEXT(D$22, "yy.mm.dd"), '협업일지(고소현)'!$B$5:$C$50, 2, FALSE)), "")</f>
        <v>고소현 : Model Architect</v>
      </c>
      <c r="E25" s="58" t="str">
        <f>IFERROR(IF(VLOOKUP(TEXT(E$22, "yy.mm.dd"), '협업일지(고소현)'!$B$5:$C$50, 2, FALSE)="", "", "고소현 : " &amp; VLOOKUP(TEXT(E$22, "yy.mm.dd"), '협업일지(고소현)'!$B$5:$C$50, 2, FALSE)), "")</f>
        <v>고소현 : 기타</v>
      </c>
      <c r="F25" s="58" t="str">
        <f>IFERROR(IF(VLOOKUP(TEXT(F$22, "yy.mm.dd"), '협업일지(고소현)'!$B$5:$C$50, 2, FALSE)="", "", "고소현 : " &amp; VLOOKUP(TEXT(F$22, "yy.mm.dd"), '협업일지(고소현)'!$B$5:$C$50, 2, FALSE)), "")</f>
        <v/>
      </c>
      <c r="G25" s="58" t="str">
        <f>IFERROR(IF(VLOOKUP(TEXT(G$22, "yy.mm.dd"), '협업일지(고소현)'!$B$5:$C$50, 2, FALSE)="", "", "고소현 : " &amp; VLOOKUP(TEXT(G$22, "yy.mm.dd"), '협업일지(고소현)'!$B$5:$C$50, 2, FALSE)), "")</f>
        <v/>
      </c>
      <c r="H25" s="64" t="str">
        <f>IFERROR(IF(VLOOKUP(TEXT(H$22, "yy.mm.dd"), '협업일지(고소현)'!$B$5:$C$50, 2, FALSE)="", "", "고소현 : " &amp; VLOOKUP(TEXT(H$22, "yy.mm.dd"), '협업일지(고소현)'!$B$5:$C$50, 2, FALSE)), "")</f>
        <v/>
      </c>
      <c r="I25" s="52"/>
      <c r="J25" s="52"/>
      <c r="K25" s="53"/>
      <c r="L25" s="54"/>
      <c r="M25" s="54"/>
      <c r="N25" s="54"/>
      <c r="O25" s="54"/>
      <c r="P25" s="54"/>
      <c r="Q25" s="54"/>
      <c r="R25" s="54"/>
      <c r="S25" s="54"/>
      <c r="T25" s="54"/>
      <c r="U25" s="54"/>
      <c r="V25" s="54"/>
      <c r="W25" s="54"/>
      <c r="X25" s="54"/>
      <c r="Y25" s="54"/>
      <c r="Z25" s="54"/>
    </row>
    <row r="26" ht="24.75" customHeight="1">
      <c r="A26" s="36"/>
      <c r="B26" s="63" t="str">
        <f>IFERROR(IF(VLOOKUP(TEXT(B$22, "yy.mm.dd"), '협업일지(문혜원)'!$B$5:$C$50, 2, FALSE)="", "", "문혜원 : " &amp; VLOOKUP(TEXT(B$22, "yy.mm.dd"), '협업일지(문혜원)'!$B$5:$C$50, 2, FALSE)), "")</f>
        <v/>
      </c>
      <c r="C26" s="58" t="str">
        <f>IFERROR(IF(VLOOKUP(TEXT(C$22, "yy.mm.dd"), '협업일지(문혜원)'!$B$5:$C$50, 2, FALSE)="", "", "문혜원 : " &amp; VLOOKUP(TEXT(C$22, "yy.mm.dd"), '협업일지(문혜원)'!$B$5:$C$50, 2, FALSE)), "")</f>
        <v>문혜원 : Model Architect</v>
      </c>
      <c r="D26" s="58" t="str">
        <f>IFERROR(IF(VLOOKUP(TEXT(D$22, "yy.mm.dd"), '협업일지(문혜원)'!$B$5:$C$50, 2, FALSE)="", "", "문혜원 : " &amp; VLOOKUP(TEXT(D$22, "yy.mm.dd"), '협업일지(문혜원)'!$B$5:$C$50, 2, FALSE)), "")</f>
        <v>문혜원 : Experimentation Lead</v>
      </c>
      <c r="E26" s="58" t="str">
        <f>IFERROR(IF(VLOOKUP(TEXT(E$22, "yy.mm.dd"), '협업일지(문혜원)'!$B$5:$C$50, 2, FALSE)="", "", "문혜원 : " &amp; VLOOKUP(TEXT(E$22, "yy.mm.dd"), '협업일지(문혜원)'!$B$5:$C$50, 2, FALSE)), "")</f>
        <v>문혜원 : Experimentation Lead</v>
      </c>
      <c r="F26" s="58" t="str">
        <f>IFERROR(IF(VLOOKUP(TEXT(F$22, "yy.mm.dd"), '협업일지(문혜원)'!$B$5:$C$50, 2, FALSE)="", "", "문혜원 : " &amp; VLOOKUP(TEXT(F$22, "yy.mm.dd"), '협업일지(문혜원)'!$B$5:$C$50, 2, FALSE)), "")</f>
        <v>문혜원 : 휴가</v>
      </c>
      <c r="G26" s="58" t="str">
        <f>IFERROR(IF(VLOOKUP(TEXT(G$22, "yy.mm.dd"), '협업일지(문혜원)'!$B$5:$C$50, 2, FALSE)="", "", "문혜원 : " &amp; VLOOKUP(TEXT(G$22, "yy.mm.dd"), '협업일지(문혜원)'!$B$5:$C$50, 2, FALSE)), "")</f>
        <v>문혜원 : 휴가</v>
      </c>
      <c r="H26" s="64" t="str">
        <f>IFERROR(IF(VLOOKUP(TEXT(H$22, "yy.mm.dd"), '협업일지(문혜원)'!$B$5:$C$50, 2, FALSE)="", "", "문혜원 : " &amp; VLOOKUP(TEXT(H$22, "yy.mm.dd"), '협업일지(문혜원)'!$B$5:$C$50, 2, FALSE)), "")</f>
        <v/>
      </c>
      <c r="I26" s="52"/>
      <c r="J26" s="52"/>
      <c r="K26" s="53"/>
      <c r="L26" s="54"/>
      <c r="M26" s="54"/>
      <c r="N26" s="54"/>
      <c r="O26" s="54"/>
      <c r="P26" s="54"/>
      <c r="Q26" s="54"/>
      <c r="R26" s="54"/>
      <c r="S26" s="54"/>
      <c r="T26" s="54"/>
      <c r="U26" s="54"/>
      <c r="V26" s="54"/>
      <c r="W26" s="54"/>
      <c r="X26" s="54"/>
      <c r="Y26" s="54"/>
      <c r="Z26" s="54"/>
    </row>
    <row r="27" ht="24.75" customHeight="1">
      <c r="A27" s="36"/>
      <c r="B27" s="63" t="str">
        <f>IFERROR(IF(VLOOKUP(TEXT(B$22, "yy.mm.dd"), '협업일지(서정철)'!$B$5:$C$50, 2, FALSE)="", "", "서정철 : " &amp; VLOOKUP(TEXT(B$22, "yy.mm.dd"), '협업일지(서정철)'!$B$5:$C$50, 2, FALSE)), "")</f>
        <v/>
      </c>
      <c r="C27" s="58" t="str">
        <f>IFERROR(IF(VLOOKUP(TEXT(C$22, "yy.mm.dd"), '협업일지(서정철)'!$B$5:$C$50, 2, FALSE)="", "", "서정철 : " &amp; VLOOKUP(TEXT(C$22, "yy.mm.dd"), '협업일지(서정철)'!$B$5:$C$50, 2, FALSE)), "")</f>
        <v>서정철 : Model Architect</v>
      </c>
      <c r="D27" s="58" t="str">
        <f>IFERROR(IF(VLOOKUP(TEXT(D$22, "yy.mm.dd"), '협업일지(서정철)'!$B$5:$C$50, 2, FALSE)="", "", "서정철 : " &amp; VLOOKUP(TEXT(D$22, "yy.mm.dd"), '협업일지(서정철)'!$B$5:$C$50, 2, FALSE)), "")</f>
        <v>서정철 : Model Architect</v>
      </c>
      <c r="E27" s="58" t="str">
        <f>IFERROR(IF(VLOOKUP(TEXT(E$22, "yy.mm.dd"), '협업일지(서정철)'!$B$5:$C$50, 2, FALSE)="", "", "서정철 : " &amp; VLOOKUP(TEXT(E$22, "yy.mm.dd"), '협업일지(서정철)'!$B$5:$C$50, 2, FALSE)), "")</f>
        <v>서정철 : Model Architect</v>
      </c>
      <c r="F27" s="58" t="str">
        <f>IFERROR(IF(VLOOKUP(TEXT(F$22, "yy.mm.dd"), '협업일지(서정철)'!$B$5:$C$50, 2, FALSE)="", "", "서정철 : " &amp; VLOOKUP(TEXT(F$22, "yy.mm.dd"), '협업일지(서정철)'!$B$5:$C$50, 2, FALSE)), "")</f>
        <v>서정철 : Data Engineer</v>
      </c>
      <c r="G27" s="58" t="str">
        <f>IFERROR(IF(VLOOKUP(TEXT(G$22, "yy.mm.dd"), '협업일지(서정철)'!$B$5:$C$50, 2, FALSE)="", "", "서정철 : " &amp; VLOOKUP(TEXT(G$22, "yy.mm.dd"), '협업일지(서정철)'!$B$5:$C$50, 2, FALSE)), "")</f>
        <v>서정철 : 휴가</v>
      </c>
      <c r="H27" s="64" t="str">
        <f>IFERROR(IF(VLOOKUP(TEXT(H$22, "yy.mm.dd"), '협업일지(서정철)'!$B$5:$C$50, 2, FALSE)="", "", "서정철 : " &amp; VLOOKUP(TEXT(H$22, "yy.mm.dd"), '협업일지(서정철)'!$B$5:$C$50, 2, FALSE)), "")</f>
        <v/>
      </c>
      <c r="I27" s="52"/>
      <c r="J27" s="52"/>
      <c r="K27" s="53"/>
      <c r="L27" s="54"/>
      <c r="M27" s="54"/>
      <c r="N27" s="54"/>
      <c r="O27" s="54"/>
      <c r="P27" s="54"/>
      <c r="Q27" s="54"/>
      <c r="R27" s="54"/>
      <c r="S27" s="54"/>
      <c r="T27" s="54"/>
      <c r="U27" s="54"/>
      <c r="V27" s="54"/>
      <c r="W27" s="54"/>
      <c r="X27" s="54"/>
      <c r="Y27" s="54"/>
      <c r="Z27" s="54"/>
    </row>
    <row r="28" ht="24.75" customHeight="1">
      <c r="A28" s="36"/>
      <c r="B28" s="63" t="str">
        <f>IFERROR(IF(VLOOKUP(TEXT(B$22, "yy.mm.dd"), '협력일지(김경원)'!$B$5:$C$50, 2, FALSE)="", "", "김경원 : " &amp; VLOOKUP(TEXT(B$22, "yy.mm.dd"), '협력일지(김경원)'!$B$5:$C$50, 2, FALSE)), "")</f>
        <v/>
      </c>
      <c r="C28" s="58" t="str">
        <f>IFERROR(IF(VLOOKUP(TEXT(C$22, "yy.mm.dd"), '협력일지(김경원)'!$B$5:$C$50, 2, FALSE)="", "", "김경원 : " &amp; VLOOKUP(TEXT(C$22, "yy.mm.dd"), '협력일지(김경원)'!$B$5:$C$50, 2, FALSE)), "")</f>
        <v>김경원 : 개인 Project</v>
      </c>
      <c r="D28" s="58" t="str">
        <f>IFERROR(IF(VLOOKUP(TEXT(D$22, "yy.mm.dd"), '협력일지(김경원)'!$B$5:$C$50, 2, FALSE)="", "", "김경원 : " &amp; VLOOKUP(TEXT(D$22, "yy.mm.dd"), '협력일지(김경원)'!$B$5:$C$50, 2, FALSE)), "")</f>
        <v>김경원 : 휴가</v>
      </c>
      <c r="E28" s="58" t="str">
        <f>IFERROR(IF(VLOOKUP(TEXT(E$22, "yy.mm.dd"), '협력일지(김경원)'!$B$5:$C$50, 2, FALSE)="", "", "김경원 : " &amp; VLOOKUP(TEXT(E$22, "yy.mm.dd"), '협력일지(김경원)'!$B$5:$C$50, 2, FALSE)), "")</f>
        <v>김경원 : 개인 Project</v>
      </c>
      <c r="F28" s="58" t="str">
        <f>IFERROR(IF(VLOOKUP(TEXT(F$22, "yy.mm.dd"), '협력일지(김경원)'!$B$5:$C$50, 2, FALSE)="", "", "김경원 : " &amp; VLOOKUP(TEXT(F$22, "yy.mm.dd"), '협력일지(김경원)'!$B$5:$C$50, 2, FALSE)), "")</f>
        <v>김경원 : 개인 Project</v>
      </c>
      <c r="G28" s="58" t="str">
        <f>IFERROR(IF(VLOOKUP(TEXT(G$22, "yy.mm.dd"), '협력일지(김경원)'!$B$5:$C$50, 2, FALSE)="", "", "김경원 : " &amp; VLOOKUP(TEXT(G$22, "yy.mm.dd"), '협력일지(김경원)'!$B$5:$C$50, 2, FALSE)), "")</f>
        <v>김경원 : 개인 Project</v>
      </c>
      <c r="H28" s="64" t="str">
        <f>IFERROR(IF(VLOOKUP(TEXT(H$22, "yy.mm.dd"), '협력일지(김경원)'!$B$5:$C$50, 2, FALSE)="", "", "김경원 : " &amp; VLOOKUP(TEXT(H$22, "yy.mm.dd"), '협력일지(김경원)'!$B$5:$C$50, 2, FALSE)), "")</f>
        <v/>
      </c>
      <c r="I28" s="52"/>
      <c r="J28" s="52"/>
      <c r="K28" s="53"/>
      <c r="L28" s="54"/>
      <c r="M28" s="54"/>
      <c r="N28" s="54"/>
      <c r="O28" s="54"/>
      <c r="P28" s="54"/>
      <c r="Q28" s="54"/>
      <c r="R28" s="54"/>
      <c r="S28" s="54"/>
      <c r="T28" s="54"/>
      <c r="U28" s="54"/>
      <c r="V28" s="54"/>
      <c r="W28" s="54"/>
      <c r="X28" s="54"/>
      <c r="Y28" s="54"/>
      <c r="Z28" s="54"/>
    </row>
    <row r="29" ht="24.75" customHeight="1">
      <c r="A29" s="36"/>
      <c r="B29" s="63" t="str">
        <f>IFERROR(IF(VLOOKUP(TEXT(B$22, "yy.mm.dd"), '협력일지(나상훈)'!$B$5:$C$50, 2, FALSE)="", "", "나상훈 : " &amp; VLOOKUP(TEXT(B$22, "yy.mm.dd"), '협력일지(나상훈)'!$B$5:$C$50, 2, FALSE)), "")</f>
        <v/>
      </c>
      <c r="C29" s="58" t="str">
        <f>IFERROR(IF(VLOOKUP(TEXT(C$22, "yy.mm.dd"), '협력일지(나상훈)'!$B$5:$C$50, 2, FALSE)="", "", "나상훈 : " &amp; VLOOKUP(TEXT(C$22, "yy.mm.dd"), '협력일지(나상훈)'!$B$5:$C$50, 2, FALSE)), "")</f>
        <v>나상훈 : 휴가</v>
      </c>
      <c r="D29" s="58" t="str">
        <f>IFERROR(IF(VLOOKUP(TEXT(D$22, "yy.mm.dd"), '협력일지(나상훈)'!$B$5:$C$50, 2, FALSE)="", "", "나상훈 : " &amp; VLOOKUP(TEXT(D$22, "yy.mm.dd"), '협력일지(나상훈)'!$B$5:$C$50, 2, FALSE)), "")</f>
        <v>나상훈 : Experimentation Lead</v>
      </c>
      <c r="E29" s="58" t="str">
        <f>IFERROR(IF(VLOOKUP(TEXT(E$22, "yy.mm.dd"), '협력일지(나상훈)'!$B$5:$C$50, 2, FALSE)="", "", "나상훈 : " &amp; VLOOKUP(TEXT(E$22, "yy.mm.dd"), '협력일지(나상훈)'!$B$5:$C$50, 2, FALSE)), "")</f>
        <v>나상훈 : Data Engineer</v>
      </c>
      <c r="F29" s="58" t="str">
        <f>IFERROR(IF(VLOOKUP(TEXT(F$22, "yy.mm.dd"), '협력일지(나상훈)'!$B$5:$C$50, 2, FALSE)="", "", "나상훈 : " &amp; VLOOKUP(TEXT(F$22, "yy.mm.dd"), '협력일지(나상훈)'!$B$5:$C$50, 2, FALSE)), "")</f>
        <v>나상훈 : Data Engineer</v>
      </c>
      <c r="G29" s="58" t="str">
        <f>IFERROR(IF(VLOOKUP(TEXT(G$22, "yy.mm.dd"), '협력일지(나상훈)'!$B$5:$C$50, 2, FALSE)="", "", "나상훈 : " &amp; VLOOKUP(TEXT(G$22, "yy.mm.dd"), '협력일지(나상훈)'!$B$5:$C$50, 2, FALSE)), "")</f>
        <v>나상훈 : Model Architect</v>
      </c>
      <c r="H29" s="64" t="str">
        <f>IFERROR(IF(VLOOKUP(TEXT(H$22, "yy.mm.dd"), '협력일지(나상훈)'!$B$5:$C$50, 2, FALSE)="", "", "나상훈 : " &amp; VLOOKUP(TEXT(H$22, "yy.mm.dd"), '협력일지(나상훈)'!$B$5:$C$50, 2, FALSE)), "")</f>
        <v/>
      </c>
      <c r="I29" s="52"/>
      <c r="J29" s="52"/>
      <c r="K29" s="53"/>
      <c r="L29" s="54"/>
      <c r="M29" s="54"/>
      <c r="N29" s="54"/>
      <c r="O29" s="54"/>
      <c r="P29" s="54"/>
      <c r="Q29" s="54"/>
      <c r="R29" s="54"/>
      <c r="S29" s="54"/>
      <c r="T29" s="54"/>
      <c r="U29" s="54"/>
      <c r="V29" s="54"/>
      <c r="W29" s="54"/>
      <c r="X29" s="54"/>
      <c r="Y29" s="54"/>
      <c r="Z29" s="54"/>
    </row>
    <row r="30" ht="24.75" customHeight="1">
      <c r="A30" s="36"/>
      <c r="B30" s="40">
        <f>H22+1</f>
        <v>46250</v>
      </c>
      <c r="C30" s="44">
        <f t="shared" ref="C30:H30" si="3">B30+1</f>
        <v>46251</v>
      </c>
      <c r="D30" s="44">
        <f t="shared" si="3"/>
        <v>46252</v>
      </c>
      <c r="E30" s="44">
        <f t="shared" si="3"/>
        <v>46253</v>
      </c>
      <c r="F30" s="44">
        <f t="shared" si="3"/>
        <v>46254</v>
      </c>
      <c r="G30" s="44">
        <f t="shared" si="3"/>
        <v>46255</v>
      </c>
      <c r="H30" s="51">
        <f t="shared" si="3"/>
        <v>46256</v>
      </c>
      <c r="I30" s="52"/>
      <c r="J30" s="65"/>
      <c r="K30" s="53"/>
      <c r="L30" s="54"/>
      <c r="M30" s="54"/>
      <c r="N30" s="54"/>
      <c r="O30" s="54"/>
      <c r="P30" s="54"/>
      <c r="Q30" s="54"/>
      <c r="R30" s="54"/>
      <c r="S30" s="54"/>
      <c r="T30" s="54"/>
      <c r="U30" s="54"/>
      <c r="V30" s="54"/>
      <c r="W30" s="54"/>
      <c r="X30" s="54"/>
      <c r="Y30" s="54"/>
      <c r="Z30" s="54"/>
    </row>
    <row r="31" ht="24.75" customHeight="1">
      <c r="A31" s="36"/>
      <c r="B31" s="58" t="str">
        <f>if(countif($M:$M,B30 )&gt;0, VLOOKUP(B30, holidays!$B:$C, 2, FALSE), )&amp;if(AND(countif($M:$M,B30 )&gt;0,countif($N:$N,B30 )&gt;0)," &amp; ", )&amp;if(countif($N:$N,B30 )&gt;0, VLOOKUP(B30, '개인 일정표'!$B:$C, 2, FALSE), )</f>
        <v/>
      </c>
      <c r="C31" s="67" t="str">
        <f>if(countif($M:$M,C30 )&gt;0, VLOOKUP(C30, holidays!$B:$C, 2, FALSE), )&amp;if(AND(countif($M:$M,C30 )&gt;0,countif($N:$N,C30 )&gt;0)," &amp; ", )&amp;if(countif($N:$N,C30 )&gt;0, VLOOKUP(C30, '개인 일정표'!$B:$C, 2, FALSE), )</f>
        <v/>
      </c>
      <c r="D31" s="67" t="str">
        <f>if(countif($M:$M,D30 )&gt;0, VLOOKUP(D30, holidays!$B:$C, 2, FALSE), )&amp;if(AND(countif($M:$M,D30 )&gt;0,countif($N:$N,D30 )&gt;0)," &amp; ", )&amp;if(countif($N:$N,D30 )&gt;0, VLOOKUP(D30, '개인 일정표'!$B:$C, 2, FALSE), )</f>
        <v/>
      </c>
      <c r="E31" s="67" t="str">
        <f>if(countif($M:$M,E30 )&gt;0, VLOOKUP(E30, holidays!$B:$C, 2, FALSE), )&amp;if(AND(countif($M:$M,E30 )&gt;0,countif($N:$N,E30 )&gt;0)," &amp; ", )&amp;if(countif($N:$N,E30 )&gt;0, VLOOKUP(E30, '개인 일정표'!$B:$C, 2, FALSE), )</f>
        <v/>
      </c>
      <c r="F31" s="67" t="str">
        <f>if(countif($M:$M,F30 )&gt;0, VLOOKUP(F30, holidays!$B:$C, 2, FALSE), )&amp;if(AND(countif($M:$M,F30 )&gt;0,countif($N:$N,F30 )&gt;0)," &amp; ", )&amp;if(countif($N:$N,F30 )&gt;0, VLOOKUP(F30, '개인 일정표'!$B:$C, 2, FALSE), )</f>
        <v/>
      </c>
      <c r="G31" s="66" t="s">
        <v>227</v>
      </c>
      <c r="H31" s="86" t="str">
        <f>if(countif($M:$M,H30 )&gt;0, VLOOKUP(H30, holidays!$B:$C, 2, FALSE), )&amp;if(AND(countif($M:$M,H30 )&gt;0,countif($N:$N,H30 )&gt;0)," &amp; ", )&amp;if(countif($N:$N,H30 )&gt;0, VLOOKUP(H30, '개인 일정표'!$B:$C, 2, FALSE), )</f>
        <v/>
      </c>
      <c r="I31" s="52"/>
      <c r="J31" s="52"/>
      <c r="K31" s="53"/>
      <c r="L31" s="54"/>
      <c r="M31" s="54"/>
      <c r="N31" s="54"/>
      <c r="O31" s="54"/>
      <c r="P31" s="54"/>
      <c r="Q31" s="54"/>
      <c r="R31" s="54"/>
      <c r="S31" s="54"/>
      <c r="T31" s="54"/>
      <c r="U31" s="54"/>
      <c r="V31" s="54"/>
      <c r="W31" s="54"/>
      <c r="X31" s="54"/>
      <c r="Y31" s="54"/>
      <c r="Z31" s="54"/>
    </row>
    <row r="32" ht="24.75" customHeight="1">
      <c r="A32" s="36"/>
      <c r="B32" s="63" t="str">
        <f>IFERROR(IF(VLOOKUP(TEXT(B$30, "yy.mm.dd"), '협업일지(이민기)'!$B$5:$C$50, 2, FALSE)="", "", "이민기 : " &amp; VLOOKUP(TEXT(B$30, "yy.mm.dd"), '협업일지(이민기)'!$B$5:$C$50, 2, FALSE)), "")</f>
        <v/>
      </c>
      <c r="C32" s="58" t="str">
        <f>IFERROR(IF(VLOOKUP(TEXT(C$30, "yy.mm.dd"), '협업일지(이민기)'!$B$5:$C$50, 2, FALSE)="", "", "이민기 : " &amp; VLOOKUP(TEXT(C$30, "yy.mm.dd"), '협업일지(이민기)'!$B$5:$C$50, 2, FALSE)), "")</f>
        <v/>
      </c>
      <c r="D32" s="58" t="str">
        <f>IFERROR(IF(VLOOKUP(TEXT(D$30, "yy.mm.dd"), '협업일지(이민기)'!$B$5:$C$50, 2, FALSE)="", "", "이민기 : " &amp; VLOOKUP(TEXT(D$30, "yy.mm.dd"), '협업일지(이민기)'!$B$5:$C$50, 2, FALSE)), "")</f>
        <v>이민기 : Project Manager</v>
      </c>
      <c r="E32" s="58" t="str">
        <f>IFERROR(IF(VLOOKUP(TEXT(E$30, "yy.mm.dd"), '협업일지(이민기)'!$B$5:$C$50, 2, FALSE)="", "", "이민기 : " &amp; VLOOKUP(TEXT(E$30, "yy.mm.dd"), '협업일지(이민기)'!$B$5:$C$50, 2, FALSE)), "")</f>
        <v>이민기 : Project Manager</v>
      </c>
      <c r="F32" s="58" t="str">
        <f>IFERROR(IF(VLOOKUP(TEXT(F$30, "yy.mm.dd"), '협업일지(이민기)'!$B$5:$C$50, 2, FALSE)="", "", "이민기 : " &amp; VLOOKUP(TEXT(F$30, "yy.mm.dd"), '협업일지(이민기)'!$B$5:$C$50, 2, FALSE)), "")</f>
        <v/>
      </c>
      <c r="G32" s="58" t="str">
        <f>IFERROR(IF(VLOOKUP(TEXT(G$30, "yy.mm.dd"), '협업일지(이민기)'!$B$5:$C$50, 2, FALSE)="", "", "이민기 : " &amp; VLOOKUP(TEXT(G$30, "yy.mm.dd"), '협업일지(이민기)'!$B$5:$C$50, 2, FALSE)), "")</f>
        <v/>
      </c>
      <c r="H32" s="64" t="str">
        <f>IFERROR(IF(VLOOKUP(TEXT(H$30, "yy.mm.dd"), '협업일지(이민기)'!$B$5:$C$50, 2, FALSE)="", "", "이민기 : " &amp; VLOOKUP(TEXT(H$30, "yy.mm.dd"), '협업일지(이민기)'!$B$5:$C$50, 2, FALSE)), "")</f>
        <v/>
      </c>
      <c r="I32" s="52"/>
      <c r="J32" s="52"/>
      <c r="K32" s="53"/>
      <c r="L32" s="54"/>
      <c r="M32" s="54"/>
      <c r="N32" s="54"/>
      <c r="O32" s="54"/>
      <c r="P32" s="54"/>
      <c r="Q32" s="54"/>
      <c r="R32" s="54"/>
      <c r="S32" s="54"/>
      <c r="T32" s="54"/>
      <c r="U32" s="54"/>
      <c r="V32" s="54"/>
      <c r="W32" s="54"/>
      <c r="X32" s="54"/>
      <c r="Y32" s="54"/>
      <c r="Z32" s="54"/>
    </row>
    <row r="33" ht="24.75" customHeight="1">
      <c r="A33" s="36"/>
      <c r="B33" s="63" t="str">
        <f>IFERROR(IF(VLOOKUP(TEXT(B$30, "yy.mm.dd"), '협업일지(고소현)'!$B$5:$C$50, 2, FALSE)="", "", "고소현 : " &amp; VLOOKUP(TEXT(B$30, "yy.mm.dd"), '협업일지(고소현)'!$B$5:$C$50, 2, FALSE)), "")</f>
        <v/>
      </c>
      <c r="C33" s="58" t="str">
        <f>IFERROR(IF(VLOOKUP(TEXT(C$30, "yy.mm.dd"), '협업일지(고소현)'!$B$5:$C$50, 2, FALSE)="", "", "고소현 : " &amp; VLOOKUP(TEXT(C$30, "yy.mm.dd"), '협업일지(고소현)'!$B$5:$C$50, 2, FALSE)), "")</f>
        <v/>
      </c>
      <c r="D33" s="58" t="str">
        <f>IFERROR(IF(VLOOKUP(TEXT(D$30, "yy.mm.dd"), '협업일지(고소현)'!$B$5:$C$50, 2, FALSE)="", "", "고소현 : " &amp; VLOOKUP(TEXT(D$30, "yy.mm.dd"), '협업일지(고소현)'!$B$5:$C$50, 2, FALSE)), "")</f>
        <v/>
      </c>
      <c r="E33" s="58" t="str">
        <f>IFERROR(IF(VLOOKUP(TEXT(E$30, "yy.mm.dd"), '협업일지(고소현)'!$B$5:$C$50, 2, FALSE)="", "", "고소현 : " &amp; VLOOKUP(TEXT(E$30, "yy.mm.dd"), '협업일지(고소현)'!$B$5:$C$50, 2, FALSE)), "")</f>
        <v/>
      </c>
      <c r="F33" s="58" t="str">
        <f>IFERROR(IF(VLOOKUP(TEXT(F$30, "yy.mm.dd"), '협업일지(고소현)'!$B$5:$C$50, 2, FALSE)="", "", "고소현 : " &amp; VLOOKUP(TEXT(F$30, "yy.mm.dd"), '협업일지(고소현)'!$B$5:$C$50, 2, FALSE)), "")</f>
        <v/>
      </c>
      <c r="G33" s="58" t="str">
        <f>IFERROR(IF(VLOOKUP(TEXT(G$30, "yy.mm.dd"), '협업일지(고소현)'!$B$5:$C$50, 2, FALSE)="", "", "고소현 : " &amp; VLOOKUP(TEXT(G$30, "yy.mm.dd"), '협업일지(고소현)'!$B$5:$C$50, 2, FALSE)), "")</f>
        <v/>
      </c>
      <c r="H33" s="64" t="str">
        <f>IFERROR(IF(VLOOKUP(TEXT(H$30, "yy.mm.dd"), '협업일지(고소현)'!$B$5:$C$50, 2, FALSE)="", "", "고소현 : " &amp; VLOOKUP(TEXT(H$30, "yy.mm.dd"), '협업일지(고소현)'!$B$5:$C$50, 2, FALSE)), "")</f>
        <v/>
      </c>
      <c r="I33" s="52"/>
      <c r="J33" s="52"/>
      <c r="K33" s="53"/>
      <c r="L33" s="54"/>
      <c r="M33" s="54"/>
      <c r="N33" s="54"/>
      <c r="O33" s="54"/>
      <c r="P33" s="54"/>
      <c r="Q33" s="54"/>
      <c r="R33" s="54"/>
      <c r="S33" s="54"/>
      <c r="T33" s="54"/>
      <c r="U33" s="54"/>
      <c r="V33" s="54"/>
      <c r="W33" s="54"/>
      <c r="X33" s="54"/>
      <c r="Y33" s="54"/>
      <c r="Z33" s="54"/>
    </row>
    <row r="34" ht="24.75" customHeight="1">
      <c r="A34" s="36"/>
      <c r="B34" s="63" t="str">
        <f>IFERROR(IF(VLOOKUP(TEXT(B$30, "yy.mm.dd"), '협업일지(문혜원)'!$B$5:$C$50, 2, FALSE)="", "", "문혜원 : " &amp; VLOOKUP(TEXT(B$30, "yy.mm.dd"), '협업일지(문혜원)'!$B$5:$C$50, 2, FALSE)), "")</f>
        <v/>
      </c>
      <c r="C34" s="58" t="str">
        <f>IFERROR(IF(VLOOKUP(TEXT(C$30, "yy.mm.dd"), '협업일지(문혜원)'!$B$5:$C$50, 2, FALSE)="", "", "문혜원 : " &amp; VLOOKUP(TEXT(C$30, "yy.mm.dd"), '협업일지(문혜원)'!$B$5:$C$50, 2, FALSE)), "")</f>
        <v/>
      </c>
      <c r="D34" s="58" t="str">
        <f>IFERROR(IF(VLOOKUP(TEXT(D$30, "yy.mm.dd"), '협업일지(문혜원)'!$B$5:$C$50, 2, FALSE)="", "", "문혜원 : " &amp; VLOOKUP(TEXT(D$30, "yy.mm.dd"), '협업일지(문혜원)'!$B$5:$C$50, 2, FALSE)), "")</f>
        <v>문혜원 : Sub (지원)</v>
      </c>
      <c r="E34" s="58" t="str">
        <f>IFERROR(IF(VLOOKUP(TEXT(E$30, "yy.mm.dd"), '협업일지(문혜원)'!$B$5:$C$50, 2, FALSE)="", "", "문혜원 : " &amp; VLOOKUP(TEXT(E$30, "yy.mm.dd"), '협업일지(문혜원)'!$B$5:$C$50, 2, FALSE)), "")</f>
        <v>문혜원 : Sub (지원)</v>
      </c>
      <c r="F34" s="58" t="str">
        <f>IFERROR(IF(VLOOKUP(TEXT(F$30, "yy.mm.dd"), '협업일지(문혜원)'!$B$5:$C$50, 2, FALSE)="", "", "문혜원 : " &amp; VLOOKUP(TEXT(F$30, "yy.mm.dd"), '협업일지(문혜원)'!$B$5:$C$50, 2, FALSE)), "")</f>
        <v>문혜원 : 휴가</v>
      </c>
      <c r="G34" s="58" t="str">
        <f>IFERROR(IF(VLOOKUP(TEXT(G$30, "yy.mm.dd"), '협업일지(문혜원)'!$B$5:$C$50, 2, FALSE)="", "", "문혜원 : " &amp; VLOOKUP(TEXT(G$30, "yy.mm.dd"), '협업일지(문혜원)'!$B$5:$C$50, 2, FALSE)), "")</f>
        <v/>
      </c>
      <c r="H34" s="64" t="str">
        <f>IFERROR(IF(VLOOKUP(TEXT(H$30, "yy.mm.dd"), '협업일지(문혜원)'!$B$5:$C$50, 2, FALSE)="", "", "문혜원 : " &amp; VLOOKUP(TEXT(H$30, "yy.mm.dd"), '협업일지(문혜원)'!$B$5:$C$50, 2, FALSE)), "")</f>
        <v/>
      </c>
      <c r="I34" s="52"/>
      <c r="J34" s="52"/>
      <c r="K34" s="53"/>
      <c r="L34" s="54"/>
      <c r="M34" s="54"/>
      <c r="N34" s="54"/>
      <c r="O34" s="54"/>
      <c r="P34" s="54"/>
      <c r="Q34" s="54"/>
      <c r="R34" s="54"/>
      <c r="S34" s="54"/>
      <c r="T34" s="54"/>
      <c r="U34" s="54"/>
      <c r="V34" s="54"/>
      <c r="W34" s="54"/>
      <c r="X34" s="54"/>
      <c r="Y34" s="54"/>
      <c r="Z34" s="54"/>
    </row>
    <row r="35" ht="24.75" customHeight="1">
      <c r="A35" s="36"/>
      <c r="B35" s="63" t="str">
        <f>IFERROR(IF(VLOOKUP(TEXT(B$30, "yy.mm.dd"), '협업일지(서정철)'!$B$5:$C$50, 2, FALSE)="", "", "서정철 : " &amp; VLOOKUP(TEXT(B$30, "yy.mm.dd"), '협업일지(서정철)'!$B$5:$C$50, 2, FALSE)), "")</f>
        <v/>
      </c>
      <c r="C35" s="58" t="str">
        <f>IFERROR(IF(VLOOKUP(TEXT(C$30, "yy.mm.dd"), '협업일지(서정철)'!$B$5:$C$50, 2, FALSE)="", "", "서정철 : " &amp; VLOOKUP(TEXT(C$30, "yy.mm.dd"), '협업일지(서정철)'!$B$5:$C$50, 2, FALSE)), "")</f>
        <v/>
      </c>
      <c r="D35" s="58" t="str">
        <f>IFERROR(IF(VLOOKUP(TEXT(D$30, "yy.mm.dd"), '협업일지(서정철)'!$B$5:$C$50, 2, FALSE)="", "", "서정철 : " &amp; VLOOKUP(TEXT(D$30, "yy.mm.dd"), '협업일지(서정철)'!$B$5:$C$50, 2, FALSE)), "")</f>
        <v>서정철 : Sub (지원)</v>
      </c>
      <c r="E35" s="58" t="str">
        <f>IFERROR(IF(VLOOKUP(TEXT(E$30, "yy.mm.dd"), '협업일지(서정철)'!$B$5:$C$50, 2, FALSE)="", "", "서정철 : " &amp; VLOOKUP(TEXT(E$30, "yy.mm.dd"), '협업일지(서정철)'!$B$5:$C$50, 2, FALSE)), "")</f>
        <v>서정철 : Sub (지원)</v>
      </c>
      <c r="F35" s="58" t="str">
        <f>IFERROR(IF(VLOOKUP(TEXT(F$30, "yy.mm.dd"), '협업일지(서정철)'!$B$5:$C$50, 2, FALSE)="", "", "서정철 : " &amp; VLOOKUP(TEXT(F$30, "yy.mm.dd"), '협업일지(서정철)'!$B$5:$C$50, 2, FALSE)), "")</f>
        <v/>
      </c>
      <c r="G35" s="58" t="str">
        <f>IFERROR(IF(VLOOKUP(TEXT(G$30, "yy.mm.dd"), '협업일지(서정철)'!$B$5:$C$50, 2, FALSE)="", "", "서정철 : " &amp; VLOOKUP(TEXT(G$30, "yy.mm.dd"), '협업일지(서정철)'!$B$5:$C$50, 2, FALSE)), "")</f>
        <v/>
      </c>
      <c r="H35" s="64" t="str">
        <f>IFERROR(IF(VLOOKUP(TEXT(H$30, "yy.mm.dd"), '협업일지(서정철)'!$B$5:$C$50, 2, FALSE)="", "", "서정철 : " &amp; VLOOKUP(TEXT(H$30, "yy.mm.dd"), '협업일지(서정철)'!$B$5:$C$50, 2, FALSE)), "")</f>
        <v/>
      </c>
      <c r="I35" s="52"/>
      <c r="J35" s="52"/>
      <c r="K35" s="53"/>
      <c r="L35" s="54"/>
      <c r="M35" s="54"/>
      <c r="N35" s="54"/>
      <c r="O35" s="54"/>
      <c r="P35" s="54"/>
      <c r="Q35" s="54"/>
      <c r="R35" s="54"/>
      <c r="S35" s="54"/>
      <c r="T35" s="54"/>
      <c r="U35" s="54"/>
      <c r="V35" s="54"/>
      <c r="W35" s="54"/>
      <c r="X35" s="54"/>
      <c r="Y35" s="54"/>
      <c r="Z35" s="54"/>
    </row>
    <row r="36" ht="24.75" customHeight="1">
      <c r="A36" s="36"/>
      <c r="B36" s="63" t="str">
        <f>IFERROR(IF(VLOOKUP(TEXT(B$30, "yy.mm.dd"), '협력일지(김경원)'!$B$5:$C$50, 2, FALSE)="", "", "김경원 : " &amp; VLOOKUP(TEXT(B$30, "yy.mm.dd"), '협력일지(김경원)'!$B$5:$C$50, 2, FALSE)), "")</f>
        <v/>
      </c>
      <c r="C36" s="58" t="str">
        <f>IFERROR(IF(VLOOKUP(TEXT(C$30, "yy.mm.dd"), '협력일지(김경원)'!$B$5:$C$50, 2, FALSE)="", "", "김경원 : " &amp; VLOOKUP(TEXT(C$30, "yy.mm.dd"), '협력일지(김경원)'!$B$5:$C$50, 2, FALSE)), "")</f>
        <v>김경원 : 개인 Project</v>
      </c>
      <c r="D36" s="58" t="str">
        <f>IFERROR(IF(VLOOKUP(TEXT(D$30, "yy.mm.dd"), '협력일지(김경원)'!$B$5:$C$50, 2, FALSE)="", "", "김경원 : " &amp; VLOOKUP(TEXT(D$30, "yy.mm.dd"), '협력일지(김경원)'!$B$5:$C$50, 2, FALSE)), "")</f>
        <v>김경원 : 개인 Project</v>
      </c>
      <c r="E36" s="58" t="str">
        <f>IFERROR(IF(VLOOKUP(TEXT(E$30, "yy.mm.dd"), '협력일지(김경원)'!$B$5:$C$50, 2, FALSE)="", "", "김경원 : " &amp; VLOOKUP(TEXT(E$30, "yy.mm.dd"), '협력일지(김경원)'!$B$5:$C$50, 2, FALSE)), "")</f>
        <v>김경원 : 개인 Project</v>
      </c>
      <c r="F36" s="58" t="str">
        <f>IFERROR(IF(VLOOKUP(TEXT(F$30, "yy.mm.dd"), '협력일지(김경원)'!$B$5:$C$50, 2, FALSE)="", "", "김경원 : " &amp; VLOOKUP(TEXT(F$30, "yy.mm.dd"), '협력일지(김경원)'!$B$5:$C$50, 2, FALSE)), "")</f>
        <v/>
      </c>
      <c r="G36" s="58" t="str">
        <f>IFERROR(IF(VLOOKUP(TEXT(G$30, "yy.mm.dd"), '협력일지(김경원)'!$B$5:$C$50, 2, FALSE)="", "", "김경원 : " &amp; VLOOKUP(TEXT(G$30, "yy.mm.dd"), '협력일지(김경원)'!$B$5:$C$50, 2, FALSE)), "")</f>
        <v/>
      </c>
      <c r="H36" s="64" t="str">
        <f>IFERROR(IF(VLOOKUP(TEXT(H$30, "yy.mm.dd"), '협력일지(김경원)'!$B$5:$C$50, 2, FALSE)="", "", "김경원 : " &amp; VLOOKUP(TEXT(H$30, "yy.mm.dd"), '협력일지(김경원)'!$B$5:$C$50, 2, FALSE)), "")</f>
        <v/>
      </c>
      <c r="I36" s="52"/>
      <c r="J36" s="52"/>
      <c r="K36" s="53"/>
      <c r="L36" s="54"/>
      <c r="M36" s="54"/>
      <c r="N36" s="54"/>
      <c r="O36" s="54"/>
      <c r="P36" s="54"/>
      <c r="Q36" s="54"/>
      <c r="R36" s="54"/>
      <c r="S36" s="54"/>
      <c r="T36" s="54"/>
      <c r="U36" s="54"/>
      <c r="V36" s="54"/>
      <c r="W36" s="54"/>
      <c r="X36" s="54"/>
      <c r="Y36" s="54"/>
      <c r="Z36" s="54"/>
    </row>
    <row r="37" ht="24.75" customHeight="1">
      <c r="A37" s="36"/>
      <c r="B37" s="63" t="str">
        <f>IFERROR(IF(VLOOKUP(TEXT(B$30, "yy.mm.dd"), '협력일지(나상훈)'!$B$5:$C$50, 2, FALSE)="", "", "나상훈 : " &amp; VLOOKUP(TEXT(B$30, "yy.mm.dd"), '협력일지(나상훈)'!$B$5:$C$50, 2, FALSE)), "")</f>
        <v/>
      </c>
      <c r="C37" s="58" t="str">
        <f>IFERROR(IF(VLOOKUP(TEXT(C$30, "yy.mm.dd"), '협력일지(나상훈)'!$B$5:$C$50, 2, FALSE)="", "", "나상훈 : " &amp; VLOOKUP(TEXT(C$30, "yy.mm.dd"), '협력일지(나상훈)'!$B$5:$C$50, 2, FALSE)), "")</f>
        <v/>
      </c>
      <c r="D37" s="58" t="str">
        <f>IFERROR(IF(VLOOKUP(TEXT(D$30, "yy.mm.dd"), '협력일지(나상훈)'!$B$5:$C$50, 2, FALSE)="", "", "나상훈 : " &amp; VLOOKUP(TEXT(D$30, "yy.mm.dd"), '협력일지(나상훈)'!$B$5:$C$50, 2, FALSE)), "")</f>
        <v>나상훈 : Experimentation Lead</v>
      </c>
      <c r="E37" s="58" t="str">
        <f>IFERROR(IF(VLOOKUP(TEXT(E$30, "yy.mm.dd"), '협력일지(나상훈)'!$B$5:$C$50, 2, FALSE)="", "", "나상훈 : " &amp; VLOOKUP(TEXT(E$30, "yy.mm.dd"), '협력일지(나상훈)'!$B$5:$C$50, 2, FALSE)), "")</f>
        <v>나상훈 : Project Manager</v>
      </c>
      <c r="F37" s="58" t="str">
        <f>IFERROR(IF(VLOOKUP(TEXT(F$30, "yy.mm.dd"), '협력일지(나상훈)'!$B$5:$C$50, 2, FALSE)="", "", "나상훈 : " &amp; VLOOKUP(TEXT(F$30, "yy.mm.dd"), '협력일지(나상훈)'!$B$5:$C$50, 2, FALSE)), "")</f>
        <v/>
      </c>
      <c r="G37" s="58" t="str">
        <f>IFERROR(IF(VLOOKUP(TEXT(G$30, "yy.mm.dd"), '협력일지(나상훈)'!$B$5:$C$50, 2, FALSE)="", "", "나상훈 : " &amp; VLOOKUP(TEXT(G$30, "yy.mm.dd"), '협력일지(나상훈)'!$B$5:$C$50, 2, FALSE)), "")</f>
        <v/>
      </c>
      <c r="H37" s="64" t="str">
        <f>IFERROR(IF(VLOOKUP(TEXT(H$30, "yy.mm.dd"), '협력일지(나상훈)'!$B$5:$C$50, 2, FALSE)="", "", "나상훈 : " &amp; VLOOKUP(TEXT(H$30, "yy.mm.dd"), '협력일지(나상훈)'!$B$5:$C$50, 2, FALSE)), "")</f>
        <v/>
      </c>
      <c r="I37" s="52"/>
      <c r="J37" s="52"/>
      <c r="K37" s="53"/>
      <c r="L37" s="54"/>
      <c r="M37" s="54"/>
      <c r="N37" s="54"/>
      <c r="O37" s="54"/>
      <c r="P37" s="54"/>
      <c r="Q37" s="54"/>
      <c r="R37" s="54"/>
      <c r="S37" s="54"/>
      <c r="T37" s="54"/>
      <c r="U37" s="54"/>
      <c r="V37" s="54"/>
      <c r="W37" s="54"/>
      <c r="X37" s="54"/>
      <c r="Y37" s="54"/>
      <c r="Z37" s="54"/>
    </row>
    <row r="38" ht="24.75" customHeight="1">
      <c r="A38" s="36"/>
      <c r="B38" s="40">
        <f>if(day($H30) + 1 &gt; day(EOMONTH($B$2,0)), , $H30 +1)</f>
        <v>46257</v>
      </c>
      <c r="C38" s="44">
        <f>if(day($H30) +2 &gt; day(EOMONTH($B$2,0)), , $H30 + 2)</f>
        <v>46258</v>
      </c>
      <c r="D38" s="44">
        <f>if(day($H30) +3&gt; day(EOMONTH($B$2,0)), , $H30 + 3)</f>
        <v>46259</v>
      </c>
      <c r="E38" s="44">
        <f>if(day($H30) + 4 &gt; day(EOMONTH($B$2,0)),, $H30 + 4)</f>
        <v>46260</v>
      </c>
      <c r="F38" s="44">
        <f>if(day($H30) + 5 &gt; day(EOMONTH($B$2,0)), , $H30 + 5)</f>
        <v>46261</v>
      </c>
      <c r="G38" s="44">
        <f>if(day($H30) + 6 &gt; day(EOMONTH($B$2,0)), , $H30 + 6)</f>
        <v>46262</v>
      </c>
      <c r="H38" s="51">
        <f>if(day($H30) + 7 &gt; day(EOMONTH($B$2,0)), , $H30 + 7)</f>
        <v>46263</v>
      </c>
      <c r="I38" s="52"/>
      <c r="J38" s="65"/>
      <c r="K38" s="53"/>
      <c r="L38" s="54"/>
      <c r="M38" s="54"/>
      <c r="N38" s="54"/>
      <c r="O38" s="54"/>
      <c r="P38" s="54"/>
      <c r="Q38" s="54"/>
      <c r="R38" s="54"/>
      <c r="S38" s="54"/>
      <c r="T38" s="54"/>
      <c r="U38" s="54"/>
      <c r="V38" s="54"/>
      <c r="W38" s="54"/>
      <c r="X38" s="54"/>
      <c r="Y38" s="54"/>
      <c r="Z38" s="54"/>
    </row>
    <row r="39" ht="24.75" customHeight="1">
      <c r="A39" s="36"/>
      <c r="B39" s="58" t="str">
        <f>if(countif($M:$M,B38 )&gt;0, VLOOKUP(B38, holidays!$B:$C, 2, FALSE), )&amp;if(AND(countif($M:$M,B38 )&gt;0,countif($N:$N,B38 )&gt;0)," &amp; ", )&amp;if(countif($N:$N,B38 )&gt;0, VLOOKUP(B38, '개인 일정표'!$B:$C, 2, FALSE), )</f>
        <v/>
      </c>
      <c r="C39" s="58" t="str">
        <f>if(countif($M:$M,C38 )&gt;0, VLOOKUP(C38, holidays!$B:$C, 2, FALSE), )&amp;if(AND(countif($M:$M,C38 )&gt;0,countif($N:$N,C38 )&gt;0)," &amp; ", )&amp;if(countif($N:$N,C38 )&gt;0, VLOOKUP(C38, '개인 일정표'!$B:$C, 2, FALSE), )</f>
        <v/>
      </c>
      <c r="D39" s="58" t="str">
        <f>if(countif($M:$M,D38 )&gt;0, VLOOKUP(D38, holidays!$B:$C, 2, FALSE), )&amp;if(AND(countif($M:$M,D38 )&gt;0,countif($N:$N,D38 )&gt;0)," &amp; ", )&amp;if(countif($N:$N,D38 )&gt;0, VLOOKUP(D38, '개인 일정표'!$B:$C, 2, FALSE), )</f>
        <v/>
      </c>
      <c r="E39" s="58" t="str">
        <f>if(countif($M:$M,E38 )&gt;0, VLOOKUP(E38, holidays!$B:$C, 2, FALSE), )&amp;if(AND(countif($M:$M,E38 )&gt;0,countif($N:$N,E38 )&gt;0)," &amp; ", )&amp;if(countif($N:$N,E38 )&gt;0, VLOOKUP(E38, '개인 일정표'!$B:$C, 2, FALSE), )</f>
        <v/>
      </c>
      <c r="F39" s="58" t="str">
        <f>if(countif($M:$M,F38 )&gt;0, VLOOKUP(F38, holidays!$B:$C, 2, FALSE), )&amp;if(AND(countif($M:$M,F38 )&gt;0,countif($N:$N,F38 )&gt;0)," &amp; ", )&amp;if(countif($N:$N,F38 )&gt;0, VLOOKUP(F38, '개인 일정표'!$B:$C, 2, FALSE), )</f>
        <v/>
      </c>
      <c r="G39" s="58" t="str">
        <f>if(countif($M:$M,G38 )&gt;0, VLOOKUP(G38, holidays!$B:$C, 2, FALSE), )&amp;if(AND(countif($M:$M,G38 )&gt;0,countif($N:$N,G38 )&gt;0)," &amp; ", )&amp;if(countif($N:$N,G38 )&gt;0, VLOOKUP(G38, '개인 일정표'!$B:$C, 2, FALSE), )</f>
        <v/>
      </c>
      <c r="H39" s="58" t="str">
        <f>if(countif($M:$M,H38 )&gt;0, VLOOKUP(H38, holidays!$B:$C, 2, FALSE), )&amp;if(AND(countif($M:$M,H38 )&gt;0,countif($N:$N,H38 )&gt;0)," &amp; ", )&amp;if(countif($N:$N,H38 )&gt;0, VLOOKUP(H38, '개인 일정표'!$B:$C, 2, FALSE), )</f>
        <v/>
      </c>
      <c r="I39" s="52"/>
      <c r="J39" s="52"/>
      <c r="K39" s="53"/>
      <c r="L39" s="54"/>
      <c r="M39" s="54"/>
      <c r="N39" s="54"/>
      <c r="O39" s="54"/>
      <c r="P39" s="54"/>
      <c r="Q39" s="54"/>
      <c r="R39" s="54"/>
      <c r="S39" s="54"/>
      <c r="T39" s="54"/>
      <c r="U39" s="54"/>
      <c r="V39" s="54"/>
      <c r="W39" s="54"/>
      <c r="X39" s="54"/>
      <c r="Y39" s="54"/>
      <c r="Z39" s="54"/>
    </row>
    <row r="40" ht="24.75" customHeight="1">
      <c r="A40" s="36"/>
      <c r="B40" s="63"/>
      <c r="C40" s="58"/>
      <c r="D40" s="58"/>
      <c r="E40" s="58"/>
      <c r="F40" s="58"/>
      <c r="G40" s="58"/>
      <c r="H40" s="64"/>
      <c r="I40" s="52"/>
      <c r="J40" s="52"/>
      <c r="K40" s="53"/>
      <c r="L40" s="54"/>
      <c r="M40" s="54"/>
      <c r="N40" s="54"/>
      <c r="O40" s="54"/>
      <c r="P40" s="54"/>
      <c r="Q40" s="54"/>
      <c r="R40" s="54"/>
      <c r="S40" s="54"/>
      <c r="T40" s="54"/>
      <c r="U40" s="54"/>
      <c r="V40" s="54"/>
      <c r="W40" s="54"/>
      <c r="X40" s="54"/>
      <c r="Y40" s="54"/>
      <c r="Z40" s="54"/>
    </row>
    <row r="41" ht="24.75" customHeight="1">
      <c r="A41" s="36"/>
      <c r="B41" s="63"/>
      <c r="C41" s="58"/>
      <c r="D41" s="58"/>
      <c r="E41" s="58"/>
      <c r="F41" s="58"/>
      <c r="G41" s="58"/>
      <c r="H41" s="64"/>
      <c r="I41" s="52"/>
      <c r="J41" s="52"/>
      <c r="K41" s="53"/>
      <c r="L41" s="54"/>
      <c r="M41" s="54"/>
      <c r="N41" s="54"/>
      <c r="O41" s="54"/>
      <c r="P41" s="54"/>
      <c r="Q41" s="54"/>
      <c r="R41" s="54"/>
      <c r="S41" s="54"/>
      <c r="T41" s="54"/>
      <c r="U41" s="54"/>
      <c r="V41" s="54"/>
      <c r="W41" s="54"/>
      <c r="X41" s="54"/>
      <c r="Y41" s="54"/>
      <c r="Z41" s="54"/>
    </row>
    <row r="42" ht="24.75" customHeight="1">
      <c r="A42" s="36"/>
      <c r="B42" s="63"/>
      <c r="C42" s="58"/>
      <c r="D42" s="58"/>
      <c r="E42" s="58"/>
      <c r="F42" s="58"/>
      <c r="G42" s="58"/>
      <c r="H42" s="64"/>
      <c r="I42" s="52"/>
      <c r="J42" s="52"/>
      <c r="K42" s="53"/>
      <c r="L42" s="54"/>
      <c r="M42" s="54"/>
      <c r="N42" s="54"/>
      <c r="O42" s="54"/>
      <c r="P42" s="54"/>
      <c r="Q42" s="54"/>
      <c r="R42" s="54"/>
      <c r="S42" s="54"/>
      <c r="T42" s="54"/>
      <c r="U42" s="54"/>
      <c r="V42" s="54"/>
      <c r="W42" s="54"/>
      <c r="X42" s="54"/>
      <c r="Y42" s="54"/>
      <c r="Z42" s="54"/>
    </row>
    <row r="43" ht="24.75" customHeight="1">
      <c r="A43" s="36"/>
      <c r="B43" s="63"/>
      <c r="C43" s="58"/>
      <c r="D43" s="58"/>
      <c r="E43" s="58"/>
      <c r="F43" s="58"/>
      <c r="G43" s="58"/>
      <c r="H43" s="64"/>
      <c r="I43" s="52"/>
      <c r="J43" s="52"/>
      <c r="K43" s="53"/>
      <c r="L43" s="54"/>
      <c r="M43" s="54"/>
      <c r="N43" s="54"/>
      <c r="O43" s="54"/>
      <c r="P43" s="54"/>
      <c r="Q43" s="54"/>
      <c r="R43" s="54"/>
      <c r="S43" s="54"/>
      <c r="T43" s="54"/>
      <c r="U43" s="54"/>
      <c r="V43" s="54"/>
      <c r="W43" s="54"/>
      <c r="X43" s="54"/>
      <c r="Y43" s="54"/>
      <c r="Z43" s="54"/>
    </row>
    <row r="44" ht="24.75" customHeight="1">
      <c r="A44" s="36"/>
      <c r="B44" s="40">
        <f>if(day($H30) + 8 &gt; day(EOMONTH($B$2,0)), , $H30 + 8)</f>
        <v>46264</v>
      </c>
      <c r="C44" s="44">
        <f>if(day($H30) + 9 &gt; day(EOMONTH($B$2,0)), , $H30 + 9)</f>
        <v>46265</v>
      </c>
      <c r="D44" s="44"/>
      <c r="E44" s="44"/>
      <c r="F44" s="44"/>
      <c r="G44" s="44"/>
      <c r="H44" s="51"/>
      <c r="I44" s="52"/>
      <c r="J44" s="65"/>
      <c r="K44" s="53"/>
      <c r="L44" s="54"/>
      <c r="M44" s="54"/>
      <c r="N44" s="54"/>
      <c r="O44" s="54"/>
      <c r="P44" s="54"/>
      <c r="Q44" s="54"/>
      <c r="R44" s="54"/>
      <c r="S44" s="54"/>
      <c r="T44" s="54"/>
      <c r="U44" s="54"/>
      <c r="V44" s="54"/>
      <c r="W44" s="54"/>
      <c r="X44" s="54"/>
      <c r="Y44" s="54"/>
      <c r="Z44" s="54"/>
    </row>
    <row r="45" ht="24.75" customHeight="1">
      <c r="A45" s="36"/>
      <c r="B45" s="58" t="str">
        <f>if(countif($M:$M,B44 )&gt;0, VLOOKUP(B44, holidays!$B:$C, 2, FALSE), )&amp;if(AND(countif($M:$M,B44 )&gt;0,countif($N:$N,B44 )&gt;0)," &amp; ", )&amp;if(countif($N:$N,B44 )&gt;0, VLOOKUP(B44, '개인 일정표'!$B:$C, 2, FALSE), )</f>
        <v/>
      </c>
      <c r="C45" s="58" t="str">
        <f>if(countif($M:$M,C44 )&gt;0, VLOOKUP(C44, holidays!$B:$C, 2, FALSE), )&amp;if(AND(countif($M:$M,C44 )&gt;0,countif($N:$N,C44 )&gt;0)," &amp; ", )&amp;if(countif($N:$N,C44 )&gt;0, VLOOKUP(C44, '개인 일정표'!$B:$C, 2, FALSE), )</f>
        <v/>
      </c>
      <c r="D45" s="58"/>
      <c r="E45" s="58"/>
      <c r="F45" s="58"/>
      <c r="G45" s="58"/>
      <c r="H45" s="58"/>
      <c r="I45" s="52"/>
      <c r="J45" s="52"/>
      <c r="K45" s="53"/>
      <c r="L45" s="54"/>
      <c r="M45" s="54"/>
      <c r="N45" s="54"/>
      <c r="O45" s="54"/>
      <c r="P45" s="54"/>
      <c r="Q45" s="54"/>
      <c r="R45" s="54"/>
      <c r="S45" s="54"/>
      <c r="T45" s="54"/>
      <c r="U45" s="54"/>
      <c r="V45" s="54"/>
      <c r="W45" s="54"/>
      <c r="X45" s="54"/>
      <c r="Y45" s="54"/>
      <c r="Z45" s="54"/>
    </row>
    <row r="46" ht="24.75" customHeight="1">
      <c r="A46" s="36"/>
      <c r="B46" s="63"/>
      <c r="C46" s="58"/>
      <c r="D46" s="58"/>
      <c r="E46" s="58"/>
      <c r="F46" s="58"/>
      <c r="G46" s="58"/>
      <c r="H46" s="64"/>
      <c r="I46" s="52"/>
      <c r="J46" s="52"/>
      <c r="K46" s="53"/>
      <c r="L46" s="54"/>
      <c r="M46" s="54"/>
      <c r="N46" s="54"/>
      <c r="O46" s="54"/>
      <c r="P46" s="54"/>
      <c r="Q46" s="54"/>
      <c r="R46" s="54"/>
      <c r="S46" s="54"/>
      <c r="T46" s="54"/>
      <c r="U46" s="54"/>
      <c r="V46" s="54"/>
      <c r="W46" s="54"/>
      <c r="X46" s="54"/>
      <c r="Y46" s="54"/>
      <c r="Z46" s="54"/>
    </row>
    <row r="47" ht="24.75" customHeight="1">
      <c r="A47" s="36"/>
      <c r="B47" s="63"/>
      <c r="C47" s="58"/>
      <c r="D47" s="58"/>
      <c r="E47" s="58"/>
      <c r="F47" s="58"/>
      <c r="G47" s="58"/>
      <c r="H47" s="64"/>
      <c r="I47" s="52"/>
      <c r="J47" s="52"/>
      <c r="K47" s="53"/>
      <c r="L47" s="54"/>
      <c r="M47" s="54"/>
      <c r="N47" s="54"/>
      <c r="O47" s="54"/>
      <c r="P47" s="54"/>
      <c r="Q47" s="54"/>
      <c r="R47" s="54"/>
      <c r="S47" s="54"/>
      <c r="T47" s="54"/>
      <c r="U47" s="54"/>
      <c r="V47" s="54"/>
      <c r="W47" s="54"/>
      <c r="X47" s="54"/>
      <c r="Y47" s="54"/>
      <c r="Z47" s="54"/>
    </row>
    <row r="48" ht="24.75" customHeight="1">
      <c r="A48" s="36"/>
      <c r="B48" s="63"/>
      <c r="C48" s="58"/>
      <c r="D48" s="58"/>
      <c r="E48" s="58"/>
      <c r="F48" s="58"/>
      <c r="G48" s="58"/>
      <c r="H48" s="64"/>
      <c r="I48" s="52"/>
      <c r="J48" s="52"/>
      <c r="K48" s="53"/>
      <c r="L48" s="54"/>
      <c r="M48" s="54"/>
      <c r="N48" s="54"/>
      <c r="O48" s="54"/>
      <c r="P48" s="54"/>
      <c r="Q48" s="54"/>
      <c r="R48" s="54"/>
      <c r="S48" s="54"/>
      <c r="T48" s="54"/>
      <c r="U48" s="54"/>
      <c r="V48" s="54"/>
      <c r="W48" s="54"/>
      <c r="X48" s="54"/>
      <c r="Y48" s="54"/>
      <c r="Z48" s="54"/>
    </row>
    <row r="49" ht="24.75" customHeight="1">
      <c r="A49" s="36"/>
      <c r="B49" s="63"/>
      <c r="C49" s="58"/>
      <c r="D49" s="58"/>
      <c r="E49" s="58"/>
      <c r="F49" s="58"/>
      <c r="G49" s="58"/>
      <c r="H49" s="64"/>
      <c r="I49" s="52"/>
      <c r="J49" s="52"/>
      <c r="K49" s="53"/>
      <c r="L49" s="54"/>
      <c r="M49" s="54"/>
      <c r="N49" s="54"/>
      <c r="O49" s="54"/>
      <c r="P49" s="54"/>
      <c r="Q49" s="54"/>
      <c r="R49" s="54"/>
      <c r="S49" s="54"/>
      <c r="T49" s="54"/>
      <c r="U49" s="54"/>
      <c r="V49" s="54"/>
      <c r="W49" s="54"/>
      <c r="X49" s="54"/>
      <c r="Y49" s="54"/>
      <c r="Z49" s="54"/>
    </row>
    <row r="50" ht="24.75" customHeight="1">
      <c r="A50" s="36"/>
      <c r="B50" s="118"/>
      <c r="C50" s="119"/>
      <c r="D50" s="119"/>
      <c r="E50" s="119"/>
      <c r="F50" s="119"/>
      <c r="G50" s="119"/>
      <c r="H50" s="120"/>
      <c r="I50" s="53"/>
      <c r="J50" s="121"/>
      <c r="K50" s="53"/>
      <c r="L50" s="122"/>
      <c r="M50" s="122"/>
      <c r="N50" s="122"/>
      <c r="O50" s="122"/>
      <c r="P50" s="122"/>
      <c r="Q50" s="122"/>
      <c r="R50" s="122"/>
      <c r="S50" s="122"/>
      <c r="T50" s="122"/>
      <c r="U50" s="122"/>
      <c r="V50" s="122"/>
      <c r="W50" s="122"/>
      <c r="X50" s="122"/>
      <c r="Y50" s="122"/>
      <c r="Z50" s="122"/>
    </row>
  </sheetData>
  <mergeCells count="1">
    <mergeCell ref="B2:H2"/>
  </mergeCells>
  <conditionalFormatting sqref="B14:H50">
    <cfRule type="containsText" dxfId="0" priority="1" operator="containsText" text="Project Manager">
      <formula>NOT(ISERROR(SEARCH(("Project Manager"),(B14))))</formula>
    </cfRule>
  </conditionalFormatting>
  <conditionalFormatting sqref="B14:H50">
    <cfRule type="containsText" dxfId="1" priority="2" operator="containsText" text="Data Engineer">
      <formula>NOT(ISERROR(SEARCH(("Data Engineer"),(B14))))</formula>
    </cfRule>
  </conditionalFormatting>
  <conditionalFormatting sqref="B14:H50">
    <cfRule type="containsText" dxfId="2" priority="3" operator="containsText" text="Model Architect">
      <formula>NOT(ISERROR(SEARCH(("Model Architect"),(B14))))</formula>
    </cfRule>
  </conditionalFormatting>
  <conditionalFormatting sqref="B5:H5 B14:H14 B22:H22 B30:H30 B38:H38 B44:C44">
    <cfRule type="expression" dxfId="3" priority="4">
      <formula>if(isblank(B5), FALSE,countif($M:$M, B5) &gt; 0)</formula>
    </cfRule>
  </conditionalFormatting>
  <conditionalFormatting sqref="B5:H5 B14:H14 B22:H22 B30:H30 B38:H38 B44:C44">
    <cfRule type="expression" dxfId="4" priority="5">
      <formula>if(isblank(B5), FALSE,countif($N:$N, B5) &gt; 0)</formula>
    </cfRule>
  </conditionalFormatting>
  <conditionalFormatting sqref="B14:H37">
    <cfRule type="containsText" dxfId="5" priority="6" operator="containsText" text="Experimentation Lead">
      <formula>NOT(ISERROR(SEARCH(("Experimentation Lead"),(B14))))</formula>
    </cfRule>
  </conditionalFormatting>
  <conditionalFormatting sqref="B14:H37">
    <cfRule type="containsText" dxfId="6" priority="7" operator="containsText" text="sub">
      <formula>NOT(ISERROR(SEARCH(("sub"),(B14))))</formula>
    </cfRule>
  </conditionalFormatting>
  <conditionalFormatting sqref="B14:H37">
    <cfRule type="containsText" dxfId="7" priority="8" operator="containsText" text="개인">
      <formula>NOT(ISERROR(SEARCH(("개인"),(B14))))</formula>
    </cfRule>
  </conditionalFormatting>
  <conditionalFormatting sqref="B14:H37">
    <cfRule type="containsText" dxfId="8" priority="9" operator="containsText" text="기타">
      <formula>NOT(ISERROR(SEARCH(("기타"),(B14))))</formula>
    </cfRule>
  </conditionalFormatting>
  <conditionalFormatting sqref="B14:H37">
    <cfRule type="containsText" dxfId="9" priority="10" operator="containsText" text="휴가">
      <formula>NOT(ISERROR(SEARCH(("휴가"),(B14))))</formula>
    </cfRule>
  </conditionalFormatting>
  <printOptions horizontalCentered="1" verticalCentered="1"/>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38.38"/>
    <col customWidth="1" min="4" max="5" width="28.75"/>
    <col customWidth="1" min="6" max="6" width="59.75"/>
    <col customWidth="1" min="7" max="7" width="20.25"/>
    <col customWidth="1" min="8" max="8" width="22.88"/>
    <col customWidth="1" min="9" max="9" width="43.25"/>
    <col customWidth="1" min="10" max="10" width="19.38"/>
    <col customWidth="1" min="11" max="11" width="22.0"/>
  </cols>
  <sheetData>
    <row r="1" ht="21.0" customHeight="1">
      <c r="B1" s="4" t="s">
        <v>1</v>
      </c>
    </row>
    <row r="2" ht="38.25" customHeight="1"/>
    <row r="3" ht="21.0" customHeight="1"/>
    <row r="4" ht="36.75" customHeight="1">
      <c r="B4" s="5" t="s">
        <v>2</v>
      </c>
      <c r="C4" s="5" t="s">
        <v>4</v>
      </c>
      <c r="D4" s="7" t="s">
        <v>5</v>
      </c>
      <c r="E4" s="9"/>
      <c r="F4" s="9"/>
      <c r="G4" s="5" t="s">
        <v>6</v>
      </c>
      <c r="H4" s="10" t="s">
        <v>7</v>
      </c>
      <c r="I4" s="11"/>
      <c r="J4" s="10" t="s">
        <v>8</v>
      </c>
      <c r="K4" s="11"/>
    </row>
    <row r="5" ht="111.0" customHeight="1">
      <c r="B5" s="12" t="s">
        <v>9</v>
      </c>
      <c r="C5" s="13" t="s">
        <v>10</v>
      </c>
      <c r="D5" s="16" t="s">
        <v>13</v>
      </c>
      <c r="E5" s="9"/>
      <c r="F5" s="9"/>
      <c r="G5" s="13" t="s">
        <v>12</v>
      </c>
      <c r="H5" s="19" t="s">
        <v>22</v>
      </c>
      <c r="I5" s="11"/>
      <c r="J5" s="19" t="s">
        <v>24</v>
      </c>
      <c r="K5" s="11"/>
    </row>
    <row r="6" ht="86.25" customHeight="1">
      <c r="B6" s="12" t="s">
        <v>14</v>
      </c>
      <c r="C6" s="13" t="s">
        <v>28</v>
      </c>
      <c r="D6" s="16" t="s">
        <v>30</v>
      </c>
      <c r="E6" s="9"/>
      <c r="F6" s="9"/>
      <c r="G6" s="13" t="s">
        <v>33</v>
      </c>
      <c r="H6" s="19" t="s">
        <v>34</v>
      </c>
      <c r="I6" s="11"/>
      <c r="J6" s="19" t="s">
        <v>37</v>
      </c>
      <c r="K6" s="11"/>
    </row>
    <row r="7" ht="165.75" customHeight="1">
      <c r="B7" s="12" t="s">
        <v>19</v>
      </c>
      <c r="C7" s="13" t="s">
        <v>28</v>
      </c>
      <c r="D7" s="16" t="s">
        <v>39</v>
      </c>
      <c r="E7" s="9"/>
      <c r="F7" s="9"/>
      <c r="G7" s="13" t="s">
        <v>17</v>
      </c>
      <c r="H7" s="19" t="s">
        <v>42</v>
      </c>
      <c r="I7" s="11"/>
      <c r="J7" s="19" t="s">
        <v>45</v>
      </c>
      <c r="K7" s="11"/>
    </row>
    <row r="8">
      <c r="B8" s="12" t="s">
        <v>25</v>
      </c>
      <c r="C8" s="13" t="s">
        <v>28</v>
      </c>
      <c r="D8" s="16" t="s">
        <v>53</v>
      </c>
      <c r="E8" s="9"/>
      <c r="F8" s="9"/>
      <c r="G8" s="13" t="s">
        <v>17</v>
      </c>
      <c r="H8" s="19" t="s">
        <v>61</v>
      </c>
      <c r="I8" s="11"/>
      <c r="J8" s="19" t="s">
        <v>62</v>
      </c>
      <c r="K8" s="11"/>
    </row>
    <row r="9" ht="61.5" customHeight="1">
      <c r="B9" s="12" t="s">
        <v>31</v>
      </c>
      <c r="C9" s="22" t="s">
        <v>26</v>
      </c>
      <c r="D9" s="37" t="s">
        <v>67</v>
      </c>
      <c r="E9" s="38"/>
      <c r="F9" s="38"/>
      <c r="G9" s="39" t="s">
        <v>12</v>
      </c>
      <c r="H9" s="41" t="s">
        <v>73</v>
      </c>
      <c r="I9" s="42"/>
      <c r="J9" s="43" t="s">
        <v>76</v>
      </c>
      <c r="K9" s="42"/>
    </row>
    <row r="10" ht="230.25" customHeight="1">
      <c r="B10" s="12" t="s">
        <v>38</v>
      </c>
      <c r="C10" s="22" t="s">
        <v>26</v>
      </c>
      <c r="D10" s="45"/>
      <c r="E10" s="46"/>
      <c r="F10" s="46"/>
      <c r="G10" s="47"/>
      <c r="H10" s="46"/>
      <c r="I10" s="48"/>
      <c r="J10" s="46"/>
      <c r="K10" s="48"/>
    </row>
    <row r="11" ht="207.0" customHeight="1">
      <c r="B11" s="12" t="s">
        <v>43</v>
      </c>
      <c r="C11" s="22" t="s">
        <v>82</v>
      </c>
      <c r="D11" s="16" t="s">
        <v>84</v>
      </c>
      <c r="E11" s="9"/>
      <c r="F11" s="9"/>
      <c r="G11" s="13" t="s">
        <v>12</v>
      </c>
      <c r="H11" s="49" t="s">
        <v>88</v>
      </c>
      <c r="I11" s="11"/>
      <c r="J11" s="19" t="s">
        <v>90</v>
      </c>
      <c r="K11" s="11"/>
    </row>
    <row r="12" ht="230.25" customHeight="1">
      <c r="B12" s="12" t="s">
        <v>58</v>
      </c>
      <c r="C12" s="22" t="s">
        <v>26</v>
      </c>
      <c r="D12" s="16" t="s">
        <v>96</v>
      </c>
      <c r="E12" s="9"/>
      <c r="F12" s="9"/>
      <c r="G12" s="13" t="s">
        <v>33</v>
      </c>
      <c r="H12" s="49" t="s">
        <v>103</v>
      </c>
      <c r="I12" s="11"/>
      <c r="J12" s="55"/>
      <c r="K12" s="11"/>
    </row>
    <row r="13" ht="61.5" customHeight="1">
      <c r="B13" s="12" t="s">
        <v>64</v>
      </c>
      <c r="C13" s="22" t="s">
        <v>101</v>
      </c>
      <c r="D13" s="56"/>
      <c r="E13" s="9"/>
      <c r="F13" s="9"/>
      <c r="G13" s="13" t="s">
        <v>41</v>
      </c>
      <c r="H13" s="55"/>
      <c r="I13" s="11"/>
      <c r="J13" s="55"/>
      <c r="K13" s="11"/>
    </row>
    <row r="14" ht="449.25" customHeight="1">
      <c r="B14" s="12" t="s">
        <v>68</v>
      </c>
      <c r="C14" s="22" t="s">
        <v>26</v>
      </c>
      <c r="D14" s="16" t="s">
        <v>108</v>
      </c>
      <c r="E14" s="9"/>
      <c r="F14" s="9"/>
      <c r="G14" s="13" t="s">
        <v>41</v>
      </c>
      <c r="H14" s="49" t="s">
        <v>110</v>
      </c>
      <c r="I14" s="11"/>
      <c r="J14" s="55"/>
      <c r="K14" s="11"/>
    </row>
    <row r="15" ht="150.0" customHeight="1">
      <c r="B15" s="12" t="s">
        <v>71</v>
      </c>
      <c r="C15" s="57" t="s">
        <v>26</v>
      </c>
      <c r="D15" s="37" t="s">
        <v>115</v>
      </c>
      <c r="E15" s="38"/>
      <c r="F15" s="38"/>
      <c r="G15" s="13" t="s">
        <v>41</v>
      </c>
      <c r="H15" s="41" t="s">
        <v>116</v>
      </c>
      <c r="I15" s="42"/>
      <c r="J15" s="59"/>
      <c r="K15" s="42"/>
    </row>
    <row r="16" ht="150.0" customHeight="1">
      <c r="B16" s="12" t="s">
        <v>75</v>
      </c>
      <c r="C16" s="60"/>
      <c r="D16" s="61"/>
      <c r="G16" s="13" t="s">
        <v>41</v>
      </c>
      <c r="I16" s="62"/>
      <c r="K16" s="62"/>
    </row>
    <row r="17" ht="150.0" customHeight="1">
      <c r="B17" s="12" t="s">
        <v>79</v>
      </c>
      <c r="C17" s="60"/>
      <c r="D17" s="61"/>
      <c r="G17" s="13" t="s">
        <v>41</v>
      </c>
      <c r="I17" s="62"/>
      <c r="K17" s="62"/>
    </row>
    <row r="18" ht="150.0" customHeight="1">
      <c r="B18" s="12" t="s">
        <v>81</v>
      </c>
      <c r="C18" s="47"/>
      <c r="D18" s="45"/>
      <c r="E18" s="46"/>
      <c r="F18" s="46"/>
      <c r="G18" s="13" t="s">
        <v>41</v>
      </c>
      <c r="H18" s="46"/>
      <c r="I18" s="48"/>
      <c r="J18" s="46"/>
      <c r="K18" s="48"/>
    </row>
    <row r="19" ht="137.25" customHeight="1">
      <c r="B19" s="12" t="s">
        <v>83</v>
      </c>
      <c r="C19" s="22" t="s">
        <v>10</v>
      </c>
      <c r="D19" s="16" t="s">
        <v>117</v>
      </c>
      <c r="E19" s="9"/>
      <c r="F19" s="9"/>
      <c r="G19" s="13" t="s">
        <v>41</v>
      </c>
      <c r="H19" s="55"/>
      <c r="I19" s="11"/>
      <c r="J19" s="55"/>
      <c r="K19" s="11"/>
    </row>
    <row r="20" ht="61.5" customHeight="1">
      <c r="B20" s="12" t="s">
        <v>86</v>
      </c>
      <c r="C20" s="22" t="s">
        <v>10</v>
      </c>
      <c r="D20" s="16" t="s">
        <v>118</v>
      </c>
      <c r="E20" s="9"/>
      <c r="F20" s="9"/>
      <c r="G20" s="13" t="s">
        <v>41</v>
      </c>
      <c r="H20" s="55"/>
      <c r="I20" s="11"/>
      <c r="J20" s="55"/>
      <c r="K20" s="11"/>
    </row>
    <row r="21" ht="61.5" customHeight="1">
      <c r="B21" s="12" t="s">
        <v>91</v>
      </c>
      <c r="C21" s="26"/>
      <c r="D21" s="56"/>
      <c r="E21" s="9"/>
      <c r="F21" s="9"/>
      <c r="G21" s="13" t="s">
        <v>41</v>
      </c>
      <c r="H21" s="55"/>
      <c r="I21" s="11"/>
      <c r="J21" s="55"/>
      <c r="K21" s="11"/>
    </row>
    <row r="22" ht="61.5" customHeight="1">
      <c r="B22" s="12" t="s">
        <v>94</v>
      </c>
      <c r="C22" s="26"/>
      <c r="D22" s="56"/>
      <c r="E22" s="9"/>
      <c r="F22" s="9"/>
      <c r="G22" s="13" t="s">
        <v>41</v>
      </c>
      <c r="H22" s="55"/>
      <c r="I22" s="11"/>
      <c r="J22" s="55"/>
      <c r="K22" s="11"/>
    </row>
    <row r="23" ht="61.5" customHeight="1">
      <c r="B23" s="12" t="s">
        <v>98</v>
      </c>
      <c r="C23" s="26"/>
      <c r="D23" s="56"/>
      <c r="E23" s="9"/>
      <c r="F23" s="9"/>
      <c r="G23" s="13" t="s">
        <v>41</v>
      </c>
      <c r="H23" s="55"/>
      <c r="I23" s="11"/>
      <c r="J23" s="55"/>
      <c r="K23" s="11"/>
    </row>
    <row r="24" ht="54.75" customHeight="1">
      <c r="C24" s="50"/>
    </row>
    <row r="25" ht="54.75" customHeight="1">
      <c r="C25" s="50"/>
    </row>
    <row r="26" ht="54.75" customHeight="1">
      <c r="C26" s="50"/>
    </row>
    <row r="27" ht="54.75" customHeight="1">
      <c r="C27" s="50"/>
    </row>
    <row r="28" ht="54.75" customHeight="1">
      <c r="C28" s="50"/>
    </row>
    <row r="29" ht="54.75" customHeight="1">
      <c r="C29" s="50"/>
    </row>
    <row r="30" ht="54.75" customHeight="1">
      <c r="C30" s="50"/>
    </row>
    <row r="31" ht="54.75" customHeight="1">
      <c r="C31" s="50"/>
    </row>
    <row r="32" ht="54.75" customHeight="1">
      <c r="C32" s="50"/>
    </row>
    <row r="33" ht="54.75" customHeight="1">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sheetData>
  <mergeCells count="51">
    <mergeCell ref="D22:F22"/>
    <mergeCell ref="D23:F23"/>
    <mergeCell ref="D13:F13"/>
    <mergeCell ref="D14:F14"/>
    <mergeCell ref="C15:C18"/>
    <mergeCell ref="D15:F18"/>
    <mergeCell ref="D19:F19"/>
    <mergeCell ref="D20:F20"/>
    <mergeCell ref="D21:F21"/>
    <mergeCell ref="B1:K2"/>
    <mergeCell ref="D4:F4"/>
    <mergeCell ref="H4:I4"/>
    <mergeCell ref="J4:K4"/>
    <mergeCell ref="D5:F5"/>
    <mergeCell ref="J5:K5"/>
    <mergeCell ref="J6:K6"/>
    <mergeCell ref="H5:I5"/>
    <mergeCell ref="H6:I6"/>
    <mergeCell ref="H7:I7"/>
    <mergeCell ref="J7:K7"/>
    <mergeCell ref="H8:I8"/>
    <mergeCell ref="J8:K8"/>
    <mergeCell ref="J9:K10"/>
    <mergeCell ref="D6:F6"/>
    <mergeCell ref="D7:F7"/>
    <mergeCell ref="D8:F8"/>
    <mergeCell ref="D9:F10"/>
    <mergeCell ref="G9:G10"/>
    <mergeCell ref="D11:F11"/>
    <mergeCell ref="D12:F12"/>
    <mergeCell ref="H20:I20"/>
    <mergeCell ref="H21:I21"/>
    <mergeCell ref="H22:I22"/>
    <mergeCell ref="H23:I23"/>
    <mergeCell ref="H9:I10"/>
    <mergeCell ref="H11:I11"/>
    <mergeCell ref="H12:I12"/>
    <mergeCell ref="H13:I13"/>
    <mergeCell ref="H14:I14"/>
    <mergeCell ref="H15:I18"/>
    <mergeCell ref="H19:I19"/>
    <mergeCell ref="J21:K21"/>
    <mergeCell ref="J22:K22"/>
    <mergeCell ref="J23:K23"/>
    <mergeCell ref="J11:K11"/>
    <mergeCell ref="J12:K12"/>
    <mergeCell ref="J13:K13"/>
    <mergeCell ref="J14:K14"/>
    <mergeCell ref="J15:K18"/>
    <mergeCell ref="J19:K19"/>
    <mergeCell ref="J20:K20"/>
  </mergeCells>
  <dataValidations>
    <dataValidation type="list" allowBlank="1" showErrorMessage="1" sqref="C5:C15 C19:C23">
      <formula1>"Project Manager,Data Engineer,Model Architect,Experimentation Lead,Sub (지원),개인 Project,휴가"</formula1>
    </dataValidation>
    <dataValidation type="list" allowBlank="1" showErrorMessage="1" sqref="G5:G9 G11:G23">
      <formula1>"0~25%,25~50%,50~75%,75~100%,-----"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38.38"/>
    <col customWidth="1" min="4" max="5" width="28.75"/>
    <col customWidth="1" min="6" max="6" width="42.75"/>
    <col customWidth="1" min="7" max="7" width="20.25"/>
    <col customWidth="1" min="8" max="9" width="49.38"/>
    <col customWidth="1" min="10" max="11" width="26.38"/>
  </cols>
  <sheetData>
    <row r="1" ht="21.0" customHeight="1">
      <c r="B1" s="4" t="s">
        <v>3</v>
      </c>
    </row>
    <row r="2" ht="38.25" customHeight="1"/>
    <row r="3" ht="21.0" customHeight="1"/>
    <row r="4" ht="36.75" customHeight="1">
      <c r="B4" s="5" t="s">
        <v>2</v>
      </c>
      <c r="C4" s="5" t="s">
        <v>4</v>
      </c>
      <c r="D4" s="7" t="s">
        <v>5</v>
      </c>
      <c r="E4" s="9"/>
      <c r="F4" s="9"/>
      <c r="G4" s="5" t="s">
        <v>6</v>
      </c>
      <c r="H4" s="10" t="s">
        <v>7</v>
      </c>
      <c r="I4" s="11"/>
      <c r="J4" s="10" t="s">
        <v>8</v>
      </c>
      <c r="K4" s="11"/>
    </row>
    <row r="5" ht="61.5" customHeight="1">
      <c r="B5" s="12" t="s">
        <v>9</v>
      </c>
      <c r="C5" s="13" t="s">
        <v>10</v>
      </c>
      <c r="D5" s="14" t="s">
        <v>18</v>
      </c>
      <c r="E5" s="9"/>
      <c r="F5" s="9"/>
      <c r="G5" s="13" t="s">
        <v>12</v>
      </c>
      <c r="H5" s="21" t="s">
        <v>29</v>
      </c>
      <c r="I5" s="11"/>
      <c r="J5" s="21" t="s">
        <v>36</v>
      </c>
      <c r="K5" s="11"/>
      <c r="L5" s="24"/>
    </row>
    <row r="6" ht="61.5" customHeight="1">
      <c r="B6" s="12" t="s">
        <v>14</v>
      </c>
      <c r="C6" s="13" t="s">
        <v>28</v>
      </c>
      <c r="D6" s="14" t="s">
        <v>40</v>
      </c>
      <c r="E6" s="9"/>
      <c r="F6" s="9"/>
      <c r="G6" s="13" t="s">
        <v>23</v>
      </c>
      <c r="H6" s="21" t="s">
        <v>44</v>
      </c>
      <c r="I6" s="11"/>
      <c r="J6" s="21" t="s">
        <v>47</v>
      </c>
      <c r="K6" s="11"/>
    </row>
    <row r="7" ht="61.5" customHeight="1">
      <c r="B7" s="12" t="s">
        <v>19</v>
      </c>
      <c r="C7" s="13" t="s">
        <v>15</v>
      </c>
      <c r="D7" s="14" t="s">
        <v>56</v>
      </c>
      <c r="E7" s="9"/>
      <c r="F7" s="9"/>
      <c r="G7" s="13" t="s">
        <v>17</v>
      </c>
      <c r="H7" s="21" t="s">
        <v>60</v>
      </c>
      <c r="I7" s="11"/>
      <c r="J7" s="21" t="s">
        <v>63</v>
      </c>
      <c r="K7" s="11"/>
    </row>
    <row r="8" ht="61.5" customHeight="1">
      <c r="B8" s="12" t="s">
        <v>25</v>
      </c>
      <c r="C8" s="13" t="s">
        <v>26</v>
      </c>
      <c r="D8" s="14" t="s">
        <v>66</v>
      </c>
      <c r="E8" s="9"/>
      <c r="F8" s="9"/>
      <c r="G8" s="13" t="s">
        <v>17</v>
      </c>
      <c r="H8" s="21" t="s">
        <v>69</v>
      </c>
      <c r="I8" s="11"/>
      <c r="J8" s="21" t="s">
        <v>70</v>
      </c>
      <c r="K8" s="11"/>
    </row>
    <row r="9" ht="61.5" customHeight="1">
      <c r="B9" s="12" t="s">
        <v>31</v>
      </c>
      <c r="C9" s="22" t="s">
        <v>72</v>
      </c>
      <c r="D9" s="14" t="s">
        <v>74</v>
      </c>
      <c r="E9" s="9"/>
      <c r="F9" s="9"/>
      <c r="G9" s="13" t="s">
        <v>17</v>
      </c>
      <c r="H9" s="21" t="s">
        <v>77</v>
      </c>
      <c r="I9" s="11"/>
      <c r="J9" s="21" t="s">
        <v>78</v>
      </c>
      <c r="K9" s="11"/>
    </row>
    <row r="10" ht="61.5" customHeight="1">
      <c r="B10" s="12" t="s">
        <v>38</v>
      </c>
      <c r="C10" s="22"/>
      <c r="D10" s="14" t="s">
        <v>80</v>
      </c>
      <c r="E10" s="9"/>
      <c r="F10" s="9"/>
      <c r="G10" s="13" t="s">
        <v>41</v>
      </c>
      <c r="H10" s="21"/>
      <c r="I10" s="11"/>
      <c r="J10" s="21"/>
      <c r="K10" s="11"/>
    </row>
    <row r="11" ht="61.5" customHeight="1">
      <c r="B11" s="12" t="s">
        <v>43</v>
      </c>
      <c r="C11" s="22" t="s">
        <v>26</v>
      </c>
      <c r="D11" s="14" t="s">
        <v>85</v>
      </c>
      <c r="E11" s="9"/>
      <c r="F11" s="9"/>
      <c r="G11" s="13" t="s">
        <v>23</v>
      </c>
      <c r="H11" s="21" t="s">
        <v>87</v>
      </c>
      <c r="I11" s="11"/>
      <c r="J11" s="21" t="s">
        <v>89</v>
      </c>
      <c r="K11" s="11"/>
    </row>
    <row r="12" ht="61.5" customHeight="1">
      <c r="B12" s="12" t="s">
        <v>58</v>
      </c>
      <c r="C12" s="22" t="s">
        <v>72</v>
      </c>
      <c r="D12" s="14" t="s">
        <v>92</v>
      </c>
      <c r="E12" s="9"/>
      <c r="F12" s="9"/>
      <c r="G12" s="13" t="s">
        <v>17</v>
      </c>
      <c r="H12" s="21" t="s">
        <v>93</v>
      </c>
      <c r="I12" s="11"/>
      <c r="J12" s="21" t="s">
        <v>95</v>
      </c>
      <c r="K12" s="11"/>
    </row>
    <row r="13" ht="61.5" customHeight="1">
      <c r="B13" s="12" t="s">
        <v>64</v>
      </c>
      <c r="C13" s="22" t="s">
        <v>72</v>
      </c>
      <c r="D13" s="14" t="s">
        <v>97</v>
      </c>
      <c r="E13" s="9"/>
      <c r="F13" s="9"/>
      <c r="G13" s="13" t="s">
        <v>23</v>
      </c>
      <c r="H13" s="21" t="s">
        <v>99</v>
      </c>
      <c r="I13" s="11"/>
      <c r="J13" s="21" t="s">
        <v>100</v>
      </c>
      <c r="K13" s="11"/>
    </row>
    <row r="14" ht="61.5" customHeight="1">
      <c r="B14" s="12" t="s">
        <v>68</v>
      </c>
      <c r="C14" s="22" t="s">
        <v>101</v>
      </c>
      <c r="D14" s="14" t="s">
        <v>101</v>
      </c>
      <c r="E14" s="9"/>
      <c r="F14" s="9"/>
      <c r="G14" s="13" t="s">
        <v>41</v>
      </c>
      <c r="H14" s="15"/>
      <c r="I14" s="11"/>
      <c r="J14" s="15"/>
      <c r="K14" s="11"/>
    </row>
    <row r="15" ht="61.5" customHeight="1">
      <c r="B15" s="12" t="s">
        <v>71</v>
      </c>
      <c r="C15" s="22" t="s">
        <v>101</v>
      </c>
      <c r="D15" s="14" t="s">
        <v>101</v>
      </c>
      <c r="E15" s="9"/>
      <c r="F15" s="9"/>
      <c r="G15" s="13" t="s">
        <v>41</v>
      </c>
      <c r="H15" s="15"/>
      <c r="I15" s="11"/>
      <c r="J15" s="15"/>
      <c r="K15" s="11"/>
    </row>
    <row r="16" ht="61.5" customHeight="1">
      <c r="B16" s="12" t="s">
        <v>75</v>
      </c>
      <c r="C16" s="22"/>
      <c r="D16" s="14" t="s">
        <v>102</v>
      </c>
      <c r="E16" s="9"/>
      <c r="F16" s="9"/>
      <c r="G16" s="13" t="s">
        <v>41</v>
      </c>
      <c r="H16" s="15"/>
      <c r="I16" s="11"/>
      <c r="J16" s="15"/>
      <c r="K16" s="11"/>
    </row>
    <row r="17" ht="61.5" customHeight="1">
      <c r="B17" s="12" t="s">
        <v>79</v>
      </c>
      <c r="C17" s="26"/>
      <c r="D17" s="14" t="s">
        <v>80</v>
      </c>
      <c r="E17" s="9"/>
      <c r="F17" s="9"/>
      <c r="G17" s="13" t="s">
        <v>41</v>
      </c>
      <c r="H17" s="15"/>
      <c r="I17" s="11"/>
      <c r="J17" s="15"/>
      <c r="K17" s="11"/>
    </row>
    <row r="18" ht="61.5" customHeight="1">
      <c r="B18" s="12" t="s">
        <v>81</v>
      </c>
      <c r="C18" s="26"/>
      <c r="D18" s="14" t="s">
        <v>104</v>
      </c>
      <c r="E18" s="9"/>
      <c r="F18" s="9"/>
      <c r="G18" s="13" t="s">
        <v>41</v>
      </c>
      <c r="H18" s="15"/>
      <c r="I18" s="11"/>
      <c r="J18" s="15"/>
      <c r="K18" s="11"/>
    </row>
    <row r="19" ht="61.5" customHeight="1">
      <c r="B19" s="12" t="s">
        <v>83</v>
      </c>
      <c r="C19" s="22" t="s">
        <v>105</v>
      </c>
      <c r="D19" s="14" t="s">
        <v>106</v>
      </c>
      <c r="E19" s="9"/>
      <c r="F19" s="9"/>
      <c r="G19" s="13" t="s">
        <v>23</v>
      </c>
      <c r="H19" s="21" t="s">
        <v>107</v>
      </c>
      <c r="I19" s="11"/>
      <c r="J19" s="21" t="s">
        <v>109</v>
      </c>
      <c r="K19" s="11"/>
    </row>
    <row r="20" ht="61.5" customHeight="1">
      <c r="B20" s="12" t="s">
        <v>86</v>
      </c>
      <c r="C20" s="22" t="s">
        <v>105</v>
      </c>
      <c r="D20" s="14" t="s">
        <v>111</v>
      </c>
      <c r="E20" s="9"/>
      <c r="F20" s="9"/>
      <c r="G20" s="13" t="s">
        <v>12</v>
      </c>
      <c r="H20" s="21" t="s">
        <v>112</v>
      </c>
      <c r="I20" s="11"/>
      <c r="J20" s="21" t="s">
        <v>113</v>
      </c>
      <c r="K20" s="11"/>
    </row>
    <row r="21" ht="61.5" customHeight="1">
      <c r="B21" s="12" t="s">
        <v>91</v>
      </c>
      <c r="C21" s="22" t="s">
        <v>101</v>
      </c>
      <c r="D21" s="14" t="s">
        <v>114</v>
      </c>
      <c r="E21" s="9"/>
      <c r="F21" s="9"/>
      <c r="G21" s="13" t="s">
        <v>41</v>
      </c>
      <c r="H21" s="15"/>
      <c r="I21" s="11"/>
      <c r="J21" s="15"/>
      <c r="K21" s="11"/>
    </row>
    <row r="22" ht="61.5" customHeight="1">
      <c r="B22" s="12" t="s">
        <v>94</v>
      </c>
      <c r="C22" s="26"/>
      <c r="D22" s="27"/>
      <c r="E22" s="9"/>
      <c r="F22" s="9"/>
      <c r="G22" s="13" t="s">
        <v>41</v>
      </c>
      <c r="H22" s="15"/>
      <c r="I22" s="11"/>
      <c r="J22" s="15"/>
      <c r="K22" s="11"/>
    </row>
    <row r="23" ht="61.5" customHeight="1">
      <c r="B23" s="12" t="s">
        <v>98</v>
      </c>
      <c r="C23" s="26"/>
      <c r="D23" s="27"/>
      <c r="E23" s="9"/>
      <c r="F23" s="9"/>
      <c r="G23" s="13" t="s">
        <v>41</v>
      </c>
      <c r="H23" s="15"/>
      <c r="I23" s="11"/>
      <c r="J23" s="15"/>
      <c r="K23" s="11"/>
    </row>
    <row r="24" ht="54.75" customHeight="1">
      <c r="C24" s="50"/>
    </row>
    <row r="25" ht="54.75" customHeight="1">
      <c r="C25" s="50"/>
    </row>
    <row r="26" ht="54.75" customHeight="1">
      <c r="C26" s="50"/>
    </row>
    <row r="27" ht="54.75" customHeight="1">
      <c r="C27" s="50"/>
    </row>
    <row r="28" ht="54.75" customHeight="1">
      <c r="C28" s="50"/>
    </row>
    <row r="29" ht="54.75" customHeight="1">
      <c r="C29" s="50"/>
    </row>
    <row r="30" ht="54.75" customHeight="1">
      <c r="C30" s="50"/>
    </row>
    <row r="31" ht="54.75" customHeight="1">
      <c r="C31" s="50"/>
    </row>
    <row r="32" ht="54.75" customHeight="1">
      <c r="C32" s="50"/>
    </row>
    <row r="33" ht="54.75" customHeight="1">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sheetData>
  <mergeCells count="61">
    <mergeCell ref="D20:F20"/>
    <mergeCell ref="D21:F21"/>
    <mergeCell ref="D22:F22"/>
    <mergeCell ref="D23:F23"/>
    <mergeCell ref="D13:F13"/>
    <mergeCell ref="D14:F14"/>
    <mergeCell ref="D15:F15"/>
    <mergeCell ref="D16:F16"/>
    <mergeCell ref="D17:F17"/>
    <mergeCell ref="D18:F18"/>
    <mergeCell ref="D19:F19"/>
    <mergeCell ref="B1:K2"/>
    <mergeCell ref="D4:F4"/>
    <mergeCell ref="H4:I4"/>
    <mergeCell ref="J4:K4"/>
    <mergeCell ref="D5:F5"/>
    <mergeCell ref="J5:K5"/>
    <mergeCell ref="J6:K6"/>
    <mergeCell ref="H5:I5"/>
    <mergeCell ref="H6:I6"/>
    <mergeCell ref="H7:I7"/>
    <mergeCell ref="J7:K7"/>
    <mergeCell ref="H8:I8"/>
    <mergeCell ref="J8:K8"/>
    <mergeCell ref="J9:K9"/>
    <mergeCell ref="D6:F6"/>
    <mergeCell ref="D7:F7"/>
    <mergeCell ref="D8:F8"/>
    <mergeCell ref="D9:F9"/>
    <mergeCell ref="D10:F10"/>
    <mergeCell ref="D11:F11"/>
    <mergeCell ref="D12:F12"/>
    <mergeCell ref="H16:I16"/>
    <mergeCell ref="H17:I17"/>
    <mergeCell ref="H18:I18"/>
    <mergeCell ref="H19:I19"/>
    <mergeCell ref="H20:I20"/>
    <mergeCell ref="H21:I21"/>
    <mergeCell ref="H22:I22"/>
    <mergeCell ref="H23:I23"/>
    <mergeCell ref="H9:I9"/>
    <mergeCell ref="H10:I10"/>
    <mergeCell ref="H11:I11"/>
    <mergeCell ref="H12:I12"/>
    <mergeCell ref="H13:I13"/>
    <mergeCell ref="H14:I14"/>
    <mergeCell ref="H15:I15"/>
    <mergeCell ref="J17:K17"/>
    <mergeCell ref="J18:K18"/>
    <mergeCell ref="J19:K19"/>
    <mergeCell ref="J20:K20"/>
    <mergeCell ref="J21:K21"/>
    <mergeCell ref="J22:K22"/>
    <mergeCell ref="J23:K23"/>
    <mergeCell ref="J10:K10"/>
    <mergeCell ref="J11:K11"/>
    <mergeCell ref="J12:K12"/>
    <mergeCell ref="J13:K13"/>
    <mergeCell ref="J14:K14"/>
    <mergeCell ref="J15:K15"/>
    <mergeCell ref="J16:K16"/>
  </mergeCells>
  <dataValidations>
    <dataValidation type="list" allowBlank="1" showErrorMessage="1" sqref="C5:C23">
      <formula1>"Project Manager,Data Engineer,Model Architect,Experimentation Lead,Sub (지원),개인 Project,기타 ,휴가"</formula1>
    </dataValidation>
    <dataValidation type="list" allowBlank="1" showErrorMessage="1" sqref="G5:G23">
      <formula1>"0~25%,25~50%,50~75%,75~100%,-----"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38.38"/>
    <col customWidth="1" min="4" max="6" width="28.75"/>
    <col customWidth="1" min="7" max="7" width="20.25"/>
    <col customWidth="1" min="8" max="9" width="22.88"/>
    <col customWidth="1" min="10" max="10" width="19.38"/>
  </cols>
  <sheetData>
    <row r="1" ht="21.0" customHeight="1">
      <c r="B1" s="4" t="s">
        <v>0</v>
      </c>
    </row>
    <row r="2" ht="38.25" customHeight="1"/>
    <row r="3" ht="21.0" customHeight="1"/>
    <row r="4" ht="36.75" customHeight="1">
      <c r="B4" s="5" t="s">
        <v>2</v>
      </c>
      <c r="C4" s="5" t="s">
        <v>4</v>
      </c>
      <c r="D4" s="7" t="s">
        <v>5</v>
      </c>
      <c r="E4" s="9"/>
      <c r="F4" s="9"/>
      <c r="G4" s="5" t="s">
        <v>6</v>
      </c>
      <c r="H4" s="10" t="s">
        <v>7</v>
      </c>
      <c r="I4" s="11"/>
      <c r="J4" s="10" t="s">
        <v>8</v>
      </c>
      <c r="K4" s="11"/>
    </row>
    <row r="5" ht="61.5" customHeight="1">
      <c r="B5" s="12" t="s">
        <v>9</v>
      </c>
      <c r="C5" s="13" t="s">
        <v>10</v>
      </c>
      <c r="D5" s="14" t="s">
        <v>11</v>
      </c>
      <c r="E5" s="9"/>
      <c r="F5" s="9"/>
      <c r="G5" s="13" t="s">
        <v>12</v>
      </c>
      <c r="H5" s="15"/>
      <c r="I5" s="11"/>
      <c r="J5" s="15"/>
      <c r="K5" s="11"/>
    </row>
    <row r="6" ht="61.5" customHeight="1">
      <c r="B6" s="12" t="s">
        <v>14</v>
      </c>
      <c r="C6" s="13" t="s">
        <v>15</v>
      </c>
      <c r="D6" s="14" t="s">
        <v>16</v>
      </c>
      <c r="E6" s="9"/>
      <c r="F6" s="9"/>
      <c r="G6" s="13" t="s">
        <v>17</v>
      </c>
      <c r="H6" s="15"/>
      <c r="I6" s="11"/>
      <c r="J6" s="15"/>
      <c r="K6" s="11"/>
    </row>
    <row r="7" ht="61.5" customHeight="1">
      <c r="B7" s="12" t="s">
        <v>19</v>
      </c>
      <c r="C7" s="13" t="s">
        <v>20</v>
      </c>
      <c r="D7" s="14" t="s">
        <v>21</v>
      </c>
      <c r="E7" s="9"/>
      <c r="F7" s="9"/>
      <c r="G7" s="13" t="s">
        <v>23</v>
      </c>
      <c r="H7" s="15"/>
      <c r="I7" s="11"/>
      <c r="J7" s="15"/>
      <c r="K7" s="11"/>
    </row>
    <row r="8" ht="61.5" customHeight="1">
      <c r="B8" s="12" t="s">
        <v>25</v>
      </c>
      <c r="C8" s="13" t="s">
        <v>26</v>
      </c>
      <c r="D8" s="14" t="s">
        <v>27</v>
      </c>
      <c r="E8" s="9"/>
      <c r="F8" s="9"/>
      <c r="G8" s="13" t="s">
        <v>12</v>
      </c>
      <c r="H8" s="15"/>
      <c r="I8" s="11"/>
      <c r="J8" s="15"/>
      <c r="K8" s="11"/>
    </row>
    <row r="9" ht="61.5" customHeight="1">
      <c r="B9" s="12" t="s">
        <v>31</v>
      </c>
      <c r="C9" s="22" t="s">
        <v>32</v>
      </c>
      <c r="D9" s="14" t="s">
        <v>35</v>
      </c>
      <c r="E9" s="9"/>
      <c r="F9" s="9"/>
      <c r="G9" s="13" t="s">
        <v>23</v>
      </c>
      <c r="H9" s="15"/>
      <c r="I9" s="11"/>
      <c r="J9" s="15"/>
      <c r="K9" s="11"/>
    </row>
    <row r="10" ht="61.5" customHeight="1">
      <c r="B10" s="12" t="s">
        <v>38</v>
      </c>
      <c r="C10" s="26"/>
      <c r="D10" s="27"/>
      <c r="E10" s="9"/>
      <c r="F10" s="9"/>
      <c r="G10" s="13" t="s">
        <v>41</v>
      </c>
      <c r="H10" s="15"/>
      <c r="I10" s="11"/>
      <c r="J10" s="15"/>
      <c r="K10" s="11"/>
    </row>
    <row r="11" ht="61.5" customHeight="1">
      <c r="B11" s="12" t="s">
        <v>43</v>
      </c>
      <c r="C11" s="22" t="s">
        <v>26</v>
      </c>
      <c r="D11" s="14" t="s">
        <v>49</v>
      </c>
      <c r="E11" s="9"/>
      <c r="F11" s="9"/>
      <c r="G11" s="13" t="s">
        <v>23</v>
      </c>
      <c r="H11" s="15"/>
      <c r="I11" s="11"/>
      <c r="J11" s="15"/>
      <c r="K11" s="11"/>
    </row>
    <row r="12" ht="61.5" customHeight="1">
      <c r="B12" s="12" t="s">
        <v>58</v>
      </c>
      <c r="C12" s="22" t="s">
        <v>26</v>
      </c>
      <c r="D12" s="14" t="s">
        <v>59</v>
      </c>
      <c r="E12" s="9"/>
      <c r="F12" s="9"/>
      <c r="G12" s="13" t="s">
        <v>12</v>
      </c>
      <c r="H12" s="15"/>
      <c r="I12" s="11"/>
      <c r="J12" s="15"/>
      <c r="K12" s="11"/>
    </row>
    <row r="13" ht="61.5" customHeight="1">
      <c r="B13" s="12" t="s">
        <v>64</v>
      </c>
      <c r="C13" s="22" t="s">
        <v>65</v>
      </c>
      <c r="D13" s="27"/>
      <c r="E13" s="9"/>
      <c r="F13" s="9"/>
      <c r="G13" s="13" t="s">
        <v>41</v>
      </c>
      <c r="H13" s="15"/>
      <c r="I13" s="11"/>
      <c r="J13" s="15"/>
      <c r="K13" s="11"/>
    </row>
    <row r="14" ht="61.5" customHeight="1">
      <c r="B14" s="12" t="s">
        <v>68</v>
      </c>
      <c r="C14" s="26"/>
      <c r="D14" s="27"/>
      <c r="E14" s="9"/>
      <c r="F14" s="9"/>
      <c r="G14" s="13" t="s">
        <v>41</v>
      </c>
      <c r="H14" s="15"/>
      <c r="I14" s="11"/>
      <c r="J14" s="15"/>
      <c r="K14" s="11"/>
    </row>
    <row r="15" ht="61.5" customHeight="1">
      <c r="B15" s="12" t="s">
        <v>71</v>
      </c>
      <c r="C15" s="26"/>
      <c r="D15" s="27"/>
      <c r="E15" s="9"/>
      <c r="F15" s="9"/>
      <c r="G15" s="13" t="s">
        <v>41</v>
      </c>
      <c r="H15" s="15"/>
      <c r="I15" s="11"/>
      <c r="J15" s="15"/>
      <c r="K15" s="11"/>
    </row>
    <row r="16" ht="61.5" customHeight="1">
      <c r="B16" s="12" t="s">
        <v>75</v>
      </c>
      <c r="C16" s="26"/>
      <c r="D16" s="27"/>
      <c r="E16" s="9"/>
      <c r="F16" s="9"/>
      <c r="G16" s="13" t="s">
        <v>41</v>
      </c>
      <c r="H16" s="15"/>
      <c r="I16" s="11"/>
      <c r="J16" s="15"/>
      <c r="K16" s="11"/>
    </row>
    <row r="17" ht="61.5" customHeight="1">
      <c r="B17" s="12" t="s">
        <v>79</v>
      </c>
      <c r="C17" s="26"/>
      <c r="D17" s="27"/>
      <c r="E17" s="9"/>
      <c r="F17" s="9"/>
      <c r="G17" s="13" t="s">
        <v>41</v>
      </c>
      <c r="H17" s="15"/>
      <c r="I17" s="11"/>
      <c r="J17" s="15"/>
      <c r="K17" s="11"/>
    </row>
    <row r="18" ht="61.5" customHeight="1">
      <c r="B18" s="12" t="s">
        <v>81</v>
      </c>
      <c r="C18" s="26"/>
      <c r="D18" s="27"/>
      <c r="E18" s="9"/>
      <c r="F18" s="9"/>
      <c r="G18" s="13" t="s">
        <v>41</v>
      </c>
      <c r="H18" s="15"/>
      <c r="I18" s="11"/>
      <c r="J18" s="15"/>
      <c r="K18" s="11"/>
    </row>
    <row r="19" ht="61.5" customHeight="1">
      <c r="B19" s="12" t="s">
        <v>83</v>
      </c>
      <c r="C19" s="26"/>
      <c r="D19" s="27"/>
      <c r="E19" s="9"/>
      <c r="F19" s="9"/>
      <c r="G19" s="13" t="s">
        <v>41</v>
      </c>
      <c r="H19" s="15"/>
      <c r="I19" s="11"/>
      <c r="J19" s="15"/>
      <c r="K19" s="11"/>
    </row>
    <row r="20" ht="61.5" customHeight="1">
      <c r="B20" s="12" t="s">
        <v>86</v>
      </c>
      <c r="C20" s="26"/>
      <c r="D20" s="27"/>
      <c r="E20" s="9"/>
      <c r="F20" s="9"/>
      <c r="G20" s="13" t="s">
        <v>41</v>
      </c>
      <c r="H20" s="15"/>
      <c r="I20" s="11"/>
      <c r="J20" s="15"/>
      <c r="K20" s="11"/>
    </row>
    <row r="21" ht="61.5" customHeight="1">
      <c r="B21" s="12" t="s">
        <v>91</v>
      </c>
      <c r="C21" s="26"/>
      <c r="D21" s="27"/>
      <c r="E21" s="9"/>
      <c r="F21" s="9"/>
      <c r="G21" s="13" t="s">
        <v>41</v>
      </c>
      <c r="H21" s="15"/>
      <c r="I21" s="11"/>
      <c r="J21" s="15"/>
      <c r="K21" s="11"/>
    </row>
    <row r="22" ht="61.5" customHeight="1">
      <c r="B22" s="12" t="s">
        <v>94</v>
      </c>
      <c r="C22" s="26"/>
      <c r="D22" s="27"/>
      <c r="E22" s="9"/>
      <c r="F22" s="9"/>
      <c r="G22" s="13" t="s">
        <v>41</v>
      </c>
      <c r="H22" s="15"/>
      <c r="I22" s="11"/>
      <c r="J22" s="15"/>
      <c r="K22" s="11"/>
    </row>
    <row r="23" ht="61.5" customHeight="1">
      <c r="B23" s="12" t="s">
        <v>98</v>
      </c>
      <c r="C23" s="26"/>
      <c r="D23" s="27"/>
      <c r="E23" s="9"/>
      <c r="F23" s="9"/>
      <c r="G23" s="13" t="s">
        <v>41</v>
      </c>
      <c r="H23" s="15"/>
      <c r="I23" s="11"/>
      <c r="J23" s="15"/>
      <c r="K23" s="11"/>
    </row>
    <row r="24" ht="54.75" customHeight="1">
      <c r="C24" s="50"/>
    </row>
    <row r="25" ht="54.75" customHeight="1">
      <c r="C25" s="50"/>
    </row>
    <row r="26" ht="54.75" customHeight="1">
      <c r="C26" s="50"/>
    </row>
    <row r="27" ht="54.75" customHeight="1">
      <c r="C27" s="50"/>
    </row>
    <row r="28" ht="54.75" customHeight="1">
      <c r="C28" s="50"/>
    </row>
    <row r="29" ht="54.75" customHeight="1">
      <c r="C29" s="50"/>
    </row>
    <row r="30" ht="54.75" customHeight="1">
      <c r="C30" s="50"/>
    </row>
    <row r="31" ht="54.75" customHeight="1">
      <c r="C31" s="50"/>
    </row>
    <row r="32" ht="54.75" customHeight="1">
      <c r="C32" s="50"/>
    </row>
    <row r="33" ht="54.75" customHeight="1">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sheetData>
  <mergeCells count="61">
    <mergeCell ref="D20:F20"/>
    <mergeCell ref="D21:F21"/>
    <mergeCell ref="D22:F22"/>
    <mergeCell ref="D23:F23"/>
    <mergeCell ref="D13:F13"/>
    <mergeCell ref="D14:F14"/>
    <mergeCell ref="D15:F15"/>
    <mergeCell ref="D16:F16"/>
    <mergeCell ref="D17:F17"/>
    <mergeCell ref="D18:F18"/>
    <mergeCell ref="D19:F19"/>
    <mergeCell ref="B1:K2"/>
    <mergeCell ref="D4:F4"/>
    <mergeCell ref="H4:I4"/>
    <mergeCell ref="J4:K4"/>
    <mergeCell ref="D5:F5"/>
    <mergeCell ref="J5:K5"/>
    <mergeCell ref="J6:K6"/>
    <mergeCell ref="H5:I5"/>
    <mergeCell ref="H6:I6"/>
    <mergeCell ref="H7:I7"/>
    <mergeCell ref="J7:K7"/>
    <mergeCell ref="H8:I8"/>
    <mergeCell ref="J8:K8"/>
    <mergeCell ref="J9:K9"/>
    <mergeCell ref="D6:F6"/>
    <mergeCell ref="D7:F7"/>
    <mergeCell ref="D8:F8"/>
    <mergeCell ref="D9:F9"/>
    <mergeCell ref="D10:F10"/>
    <mergeCell ref="D11:F11"/>
    <mergeCell ref="D12:F12"/>
    <mergeCell ref="H16:I16"/>
    <mergeCell ref="H17:I17"/>
    <mergeCell ref="H18:I18"/>
    <mergeCell ref="H19:I19"/>
    <mergeCell ref="H20:I20"/>
    <mergeCell ref="H21:I21"/>
    <mergeCell ref="H22:I22"/>
    <mergeCell ref="H23:I23"/>
    <mergeCell ref="H9:I9"/>
    <mergeCell ref="H10:I10"/>
    <mergeCell ref="H11:I11"/>
    <mergeCell ref="H12:I12"/>
    <mergeCell ref="H13:I13"/>
    <mergeCell ref="H14:I14"/>
    <mergeCell ref="H15:I15"/>
    <mergeCell ref="J17:K17"/>
    <mergeCell ref="J18:K18"/>
    <mergeCell ref="J19:K19"/>
    <mergeCell ref="J20:K20"/>
    <mergeCell ref="J21:K21"/>
    <mergeCell ref="J22:K22"/>
    <mergeCell ref="J23:K23"/>
    <mergeCell ref="J10:K10"/>
    <mergeCell ref="J11:K11"/>
    <mergeCell ref="J12:K12"/>
    <mergeCell ref="J13:K13"/>
    <mergeCell ref="J14:K14"/>
    <mergeCell ref="J15:K15"/>
    <mergeCell ref="J16:K16"/>
  </mergeCells>
  <dataValidations>
    <dataValidation type="list" allowBlank="1" showErrorMessage="1" sqref="C5:C23">
      <formula1>"Project Manager,Data Engineer,Model Architect,Experimentation Lead,Sub (지원),개인 Project,기타 ,휴가"</formula1>
    </dataValidation>
    <dataValidation type="list" allowBlank="1" showErrorMessage="1" sqref="G5:G23">
      <formula1>"0~25%,25~50%,50~75%,75~100%,-----"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13.5"/>
    <col customWidth="1" min="3" max="3" width="43.63"/>
    <col customWidth="1" min="4" max="6" width="28.75"/>
    <col customWidth="1" min="7" max="7" width="20.25"/>
    <col customWidth="1" min="8" max="8" width="80.0"/>
    <col customWidth="1" min="9" max="9" width="125.38"/>
    <col customWidth="1" min="10" max="10" width="63.63"/>
    <col customWidth="1" min="11" max="11" width="68.25"/>
    <col customWidth="1" min="12" max="12" width="113.38"/>
    <col customWidth="1" min="13" max="13" width="19.38"/>
    <col customWidth="1" min="14" max="14" width="53.13"/>
  </cols>
  <sheetData>
    <row r="1" ht="21.0" customHeight="1">
      <c r="B1" s="4" t="s">
        <v>121</v>
      </c>
    </row>
    <row r="2" ht="38.25" customHeight="1"/>
    <row r="3" ht="21.0" customHeight="1"/>
    <row r="4" ht="36.75" customHeight="1">
      <c r="B4" s="5" t="s">
        <v>2</v>
      </c>
      <c r="C4" s="5" t="s">
        <v>4</v>
      </c>
      <c r="D4" s="7" t="s">
        <v>5</v>
      </c>
      <c r="E4" s="9"/>
      <c r="F4" s="9"/>
      <c r="G4" s="5" t="s">
        <v>6</v>
      </c>
      <c r="H4" s="71" t="s">
        <v>122</v>
      </c>
      <c r="I4" s="71" t="s">
        <v>123</v>
      </c>
      <c r="J4" s="71" t="s">
        <v>7</v>
      </c>
      <c r="K4" s="9"/>
      <c r="L4" s="71" t="s">
        <v>124</v>
      </c>
      <c r="M4" s="71" t="s">
        <v>8</v>
      </c>
      <c r="N4" s="11"/>
    </row>
    <row r="5" ht="61.5" customHeight="1">
      <c r="B5" s="72" t="s">
        <v>9</v>
      </c>
      <c r="C5" s="73" t="s">
        <v>65</v>
      </c>
      <c r="D5" s="74" t="s">
        <v>125</v>
      </c>
      <c r="E5" s="9"/>
      <c r="F5" s="9"/>
      <c r="G5" s="73" t="s">
        <v>17</v>
      </c>
      <c r="H5" s="75" t="s">
        <v>126</v>
      </c>
      <c r="I5" s="76" t="s">
        <v>127</v>
      </c>
      <c r="J5" s="74" t="s">
        <v>128</v>
      </c>
      <c r="K5" s="11"/>
      <c r="L5" s="77"/>
      <c r="M5" s="74" t="s">
        <v>129</v>
      </c>
      <c r="N5" s="11"/>
    </row>
    <row r="6" ht="158.25" customHeight="1">
      <c r="B6" s="72" t="s">
        <v>14</v>
      </c>
      <c r="C6" s="73" t="s">
        <v>15</v>
      </c>
      <c r="D6" s="74" t="s">
        <v>130</v>
      </c>
      <c r="E6" s="9"/>
      <c r="F6" s="9"/>
      <c r="G6" s="73" t="s">
        <v>17</v>
      </c>
      <c r="H6" s="78" t="s">
        <v>131</v>
      </c>
      <c r="I6" s="76" t="s">
        <v>132</v>
      </c>
      <c r="J6" s="74" t="s">
        <v>133</v>
      </c>
      <c r="K6" s="11"/>
      <c r="L6" s="78" t="s">
        <v>134</v>
      </c>
      <c r="M6" s="74" t="s">
        <v>135</v>
      </c>
      <c r="N6" s="11"/>
    </row>
    <row r="7" ht="61.5" customHeight="1">
      <c r="B7" s="72" t="s">
        <v>19</v>
      </c>
      <c r="C7" s="73" t="s">
        <v>82</v>
      </c>
      <c r="D7" s="74" t="s">
        <v>136</v>
      </c>
      <c r="E7" s="9"/>
      <c r="F7" s="9"/>
      <c r="G7" s="73" t="s">
        <v>12</v>
      </c>
      <c r="H7" s="78" t="s">
        <v>137</v>
      </c>
      <c r="I7" s="79"/>
      <c r="J7" s="74" t="s">
        <v>138</v>
      </c>
      <c r="K7" s="11"/>
      <c r="L7" s="78" t="s">
        <v>139</v>
      </c>
      <c r="M7" s="74" t="s">
        <v>140</v>
      </c>
      <c r="N7" s="11"/>
    </row>
    <row r="8" ht="156.75" customHeight="1">
      <c r="B8" s="72" t="s">
        <v>25</v>
      </c>
      <c r="C8" s="73" t="s">
        <v>82</v>
      </c>
      <c r="D8" s="74" t="s">
        <v>141</v>
      </c>
      <c r="E8" s="9"/>
      <c r="F8" s="9"/>
      <c r="G8" s="73" t="s">
        <v>17</v>
      </c>
      <c r="H8" s="78" t="s">
        <v>142</v>
      </c>
      <c r="I8" s="79"/>
      <c r="J8" s="74" t="s">
        <v>143</v>
      </c>
      <c r="K8" s="11"/>
      <c r="L8" s="78" t="s">
        <v>144</v>
      </c>
      <c r="M8" s="74" t="s">
        <v>145</v>
      </c>
      <c r="N8" s="11"/>
    </row>
    <row r="9" ht="61.5" customHeight="1">
      <c r="B9" s="72" t="s">
        <v>31</v>
      </c>
      <c r="C9" s="80"/>
      <c r="D9" s="74"/>
      <c r="E9" s="9"/>
      <c r="F9" s="9"/>
      <c r="G9" s="73"/>
      <c r="H9" s="78"/>
      <c r="I9" s="76"/>
      <c r="J9" s="74"/>
      <c r="K9" s="11"/>
      <c r="L9" s="78"/>
      <c r="M9" s="74"/>
      <c r="N9" s="11"/>
    </row>
    <row r="10" ht="61.5" customHeight="1">
      <c r="B10" s="72" t="s">
        <v>38</v>
      </c>
      <c r="C10" s="81"/>
      <c r="D10" s="82"/>
      <c r="E10" s="9"/>
      <c r="F10" s="9"/>
      <c r="G10" s="73" t="s">
        <v>41</v>
      </c>
      <c r="H10" s="77"/>
      <c r="I10" s="79"/>
      <c r="J10" s="82"/>
      <c r="K10" s="11"/>
      <c r="L10" s="77"/>
      <c r="M10" s="82"/>
      <c r="N10" s="11"/>
    </row>
    <row r="11" ht="61.5" customHeight="1">
      <c r="B11" s="72" t="s">
        <v>43</v>
      </c>
      <c r="C11" s="80" t="s">
        <v>26</v>
      </c>
      <c r="D11" s="74" t="s">
        <v>146</v>
      </c>
      <c r="E11" s="9"/>
      <c r="F11" s="9"/>
      <c r="G11" s="73" t="s">
        <v>12</v>
      </c>
      <c r="H11" s="78" t="s">
        <v>147</v>
      </c>
      <c r="I11" s="76" t="s">
        <v>148</v>
      </c>
      <c r="J11" s="74" t="s">
        <v>149</v>
      </c>
      <c r="K11" s="11"/>
      <c r="L11" s="78" t="s">
        <v>150</v>
      </c>
      <c r="M11" s="74" t="s">
        <v>151</v>
      </c>
      <c r="N11" s="11"/>
    </row>
    <row r="12" ht="61.5" customHeight="1">
      <c r="B12" s="72" t="s">
        <v>58</v>
      </c>
      <c r="C12" s="80" t="s">
        <v>26</v>
      </c>
      <c r="D12" s="74" t="s">
        <v>153</v>
      </c>
      <c r="E12" s="9"/>
      <c r="F12" s="9"/>
      <c r="G12" s="73" t="s">
        <v>12</v>
      </c>
      <c r="H12" s="78" t="s">
        <v>154</v>
      </c>
      <c r="I12" s="79"/>
      <c r="J12" s="74" t="s">
        <v>155</v>
      </c>
      <c r="K12" s="11"/>
      <c r="L12" s="78" t="s">
        <v>156</v>
      </c>
      <c r="M12" s="74" t="s">
        <v>157</v>
      </c>
      <c r="N12" s="11"/>
    </row>
    <row r="13" ht="435.0" customHeight="1">
      <c r="B13" s="72" t="s">
        <v>64</v>
      </c>
      <c r="C13" s="80" t="s">
        <v>26</v>
      </c>
      <c r="D13" s="83" t="s">
        <v>158</v>
      </c>
      <c r="E13" s="9"/>
      <c r="F13" s="9"/>
      <c r="G13" s="73" t="s">
        <v>12</v>
      </c>
      <c r="H13" s="78" t="s">
        <v>159</v>
      </c>
      <c r="I13" s="79"/>
      <c r="J13" s="74" t="s">
        <v>160</v>
      </c>
      <c r="K13" s="11"/>
      <c r="L13" s="77"/>
      <c r="M13" s="74" t="s">
        <v>161</v>
      </c>
      <c r="N13" s="11"/>
    </row>
    <row r="14" ht="61.5" customHeight="1">
      <c r="B14" s="72" t="s">
        <v>68</v>
      </c>
      <c r="C14" s="80" t="s">
        <v>15</v>
      </c>
      <c r="D14" s="74" t="s">
        <v>162</v>
      </c>
      <c r="E14" s="9"/>
      <c r="F14" s="9"/>
      <c r="G14" s="73" t="s">
        <v>12</v>
      </c>
      <c r="H14" s="77"/>
      <c r="I14" s="76" t="s">
        <v>163</v>
      </c>
      <c r="J14" s="74" t="s">
        <v>164</v>
      </c>
      <c r="K14" s="11"/>
      <c r="L14" s="78" t="s">
        <v>166</v>
      </c>
      <c r="M14" s="74" t="s">
        <v>167</v>
      </c>
      <c r="N14" s="11"/>
    </row>
    <row r="15" ht="61.5" customHeight="1">
      <c r="B15" s="72" t="s">
        <v>71</v>
      </c>
      <c r="C15" s="80" t="s">
        <v>101</v>
      </c>
      <c r="D15" s="82"/>
      <c r="E15" s="9"/>
      <c r="F15" s="9"/>
      <c r="G15" s="73" t="s">
        <v>41</v>
      </c>
      <c r="H15" s="77"/>
      <c r="I15" s="79"/>
      <c r="J15" s="82"/>
      <c r="K15" s="11"/>
      <c r="L15" s="77"/>
      <c r="M15" s="82"/>
      <c r="N15" s="11"/>
    </row>
    <row r="16" ht="61.5" customHeight="1">
      <c r="B16" s="72" t="s">
        <v>75</v>
      </c>
      <c r="C16" s="81"/>
      <c r="D16" s="82"/>
      <c r="E16" s="9"/>
      <c r="F16" s="9"/>
      <c r="G16" s="73" t="s">
        <v>41</v>
      </c>
      <c r="H16" s="77"/>
      <c r="I16" s="79"/>
      <c r="J16" s="82"/>
      <c r="K16" s="11"/>
      <c r="L16" s="77"/>
      <c r="M16" s="82"/>
      <c r="N16" s="11"/>
    </row>
    <row r="17" ht="61.5" customHeight="1">
      <c r="B17" s="72" t="s">
        <v>79</v>
      </c>
      <c r="C17" s="81"/>
      <c r="D17" s="82"/>
      <c r="E17" s="9"/>
      <c r="F17" s="9"/>
      <c r="G17" s="73" t="s">
        <v>41</v>
      </c>
      <c r="H17" s="77"/>
      <c r="I17" s="79"/>
      <c r="J17" s="82"/>
      <c r="K17" s="11"/>
      <c r="L17" s="77"/>
      <c r="M17" s="82"/>
      <c r="N17" s="11"/>
    </row>
    <row r="18" ht="61.5" customHeight="1">
      <c r="B18" s="72" t="s">
        <v>81</v>
      </c>
      <c r="C18" s="81"/>
      <c r="D18" s="82"/>
      <c r="E18" s="9"/>
      <c r="F18" s="9"/>
      <c r="G18" s="73" t="s">
        <v>41</v>
      </c>
      <c r="H18" s="77"/>
      <c r="I18" s="79"/>
      <c r="J18" s="82"/>
      <c r="K18" s="11"/>
      <c r="L18" s="77"/>
      <c r="M18" s="82"/>
      <c r="N18" s="11"/>
    </row>
    <row r="19" ht="61.5" customHeight="1">
      <c r="B19" s="72" t="s">
        <v>83</v>
      </c>
      <c r="C19" s="80" t="s">
        <v>105</v>
      </c>
      <c r="D19" s="74" t="s">
        <v>176</v>
      </c>
      <c r="E19" s="9"/>
      <c r="F19" s="9"/>
      <c r="G19" s="73" t="s">
        <v>33</v>
      </c>
      <c r="H19" s="77"/>
      <c r="I19" s="76"/>
      <c r="J19" s="74" t="s">
        <v>179</v>
      </c>
      <c r="K19" s="11"/>
      <c r="L19" s="78" t="s">
        <v>180</v>
      </c>
      <c r="M19" s="74" t="s">
        <v>182</v>
      </c>
      <c r="N19" s="11"/>
    </row>
    <row r="20" ht="61.5" customHeight="1">
      <c r="B20" s="72" t="s">
        <v>86</v>
      </c>
      <c r="C20" s="80" t="s">
        <v>105</v>
      </c>
      <c r="D20" s="74" t="s">
        <v>184</v>
      </c>
      <c r="E20" s="9"/>
      <c r="F20" s="9"/>
      <c r="G20" s="73" t="s">
        <v>17</v>
      </c>
      <c r="H20" s="78" t="s">
        <v>186</v>
      </c>
      <c r="I20" s="79"/>
      <c r="J20" s="82"/>
      <c r="K20" s="11"/>
      <c r="L20" s="77"/>
      <c r="M20" s="74" t="s">
        <v>188</v>
      </c>
      <c r="N20" s="11"/>
    </row>
    <row r="21" ht="61.5" customHeight="1">
      <c r="B21" s="72" t="s">
        <v>91</v>
      </c>
      <c r="C21" s="81"/>
      <c r="D21" s="82"/>
      <c r="E21" s="9"/>
      <c r="F21" s="9"/>
      <c r="G21" s="73" t="s">
        <v>41</v>
      </c>
      <c r="H21" s="77"/>
      <c r="I21" s="79"/>
      <c r="J21" s="82"/>
      <c r="K21" s="11"/>
      <c r="L21" s="77"/>
      <c r="M21" s="82"/>
      <c r="N21" s="11"/>
    </row>
    <row r="22" ht="61.5" customHeight="1">
      <c r="B22" s="72" t="s">
        <v>94</v>
      </c>
      <c r="C22" s="81"/>
      <c r="D22" s="82"/>
      <c r="E22" s="9"/>
      <c r="F22" s="9"/>
      <c r="G22" s="73" t="s">
        <v>41</v>
      </c>
      <c r="H22" s="77"/>
      <c r="I22" s="79"/>
      <c r="J22" s="82"/>
      <c r="K22" s="11"/>
      <c r="L22" s="77"/>
      <c r="M22" s="82"/>
      <c r="N22" s="11"/>
    </row>
    <row r="23" ht="61.5" customHeight="1">
      <c r="B23" s="72" t="s">
        <v>98</v>
      </c>
      <c r="C23" s="81"/>
      <c r="D23" s="82"/>
      <c r="E23" s="9"/>
      <c r="F23" s="9"/>
      <c r="G23" s="73" t="s">
        <v>41</v>
      </c>
      <c r="H23" s="77"/>
      <c r="I23" s="79"/>
      <c r="J23" s="82"/>
      <c r="K23" s="11"/>
      <c r="L23" s="77"/>
      <c r="M23" s="82"/>
      <c r="N23" s="11"/>
    </row>
    <row r="24" ht="54.75" customHeight="1">
      <c r="C24" s="50"/>
    </row>
    <row r="25" ht="54.75" customHeight="1">
      <c r="C25" s="50"/>
    </row>
    <row r="26" ht="54.75" customHeight="1">
      <c r="C26" s="50"/>
    </row>
    <row r="27" ht="54.75" customHeight="1">
      <c r="C27" s="50"/>
    </row>
    <row r="28" ht="54.75" customHeight="1">
      <c r="C28" s="50"/>
    </row>
    <row r="29" ht="54.75" customHeight="1">
      <c r="C29" s="50"/>
    </row>
    <row r="30" ht="54.75" customHeight="1">
      <c r="C30" s="50"/>
    </row>
    <row r="31" ht="54.75" customHeight="1">
      <c r="C31" s="50"/>
    </row>
    <row r="32" ht="54.75" customHeight="1">
      <c r="C32" s="50"/>
    </row>
    <row r="33" ht="54.75" customHeight="1">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sheetData>
  <mergeCells count="62">
    <mergeCell ref="D20:F20"/>
    <mergeCell ref="D21:F21"/>
    <mergeCell ref="D22:F22"/>
    <mergeCell ref="D23:F23"/>
    <mergeCell ref="D13:F13"/>
    <mergeCell ref="D14:F14"/>
    <mergeCell ref="D15:F15"/>
    <mergeCell ref="D16:F16"/>
    <mergeCell ref="D17:F17"/>
    <mergeCell ref="D18:F18"/>
    <mergeCell ref="D19:F19"/>
    <mergeCell ref="B1:N2"/>
    <mergeCell ref="D4:F4"/>
    <mergeCell ref="J4:K4"/>
    <mergeCell ref="M4:N4"/>
    <mergeCell ref="D5:F5"/>
    <mergeCell ref="M5:N5"/>
    <mergeCell ref="M6:N6"/>
    <mergeCell ref="J5:K5"/>
    <mergeCell ref="J6:K6"/>
    <mergeCell ref="J7:K7"/>
    <mergeCell ref="M7:N7"/>
    <mergeCell ref="J8:K8"/>
    <mergeCell ref="M8:N8"/>
    <mergeCell ref="M9:N9"/>
    <mergeCell ref="D6:F6"/>
    <mergeCell ref="D7:F7"/>
    <mergeCell ref="D8:F8"/>
    <mergeCell ref="D9:F9"/>
    <mergeCell ref="D10:F10"/>
    <mergeCell ref="D11:F11"/>
    <mergeCell ref="D12:F12"/>
    <mergeCell ref="J9:K9"/>
    <mergeCell ref="J10:K10"/>
    <mergeCell ref="J11:K11"/>
    <mergeCell ref="J12:K12"/>
    <mergeCell ref="J13:K13"/>
    <mergeCell ref="J14:K14"/>
    <mergeCell ref="J15:K15"/>
    <mergeCell ref="M17:N17"/>
    <mergeCell ref="M18:N18"/>
    <mergeCell ref="M19:N19"/>
    <mergeCell ref="M20:N20"/>
    <mergeCell ref="M21:N21"/>
    <mergeCell ref="M22:N22"/>
    <mergeCell ref="M23:N23"/>
    <mergeCell ref="M10:N10"/>
    <mergeCell ref="M11:N11"/>
    <mergeCell ref="M12:N12"/>
    <mergeCell ref="M13:N13"/>
    <mergeCell ref="M14:N14"/>
    <mergeCell ref="M15:N15"/>
    <mergeCell ref="M16:N16"/>
    <mergeCell ref="J23:K23"/>
    <mergeCell ref="I24:K24"/>
    <mergeCell ref="J16:K16"/>
    <mergeCell ref="J17:K17"/>
    <mergeCell ref="J18:K18"/>
    <mergeCell ref="J19:K19"/>
    <mergeCell ref="J20:K20"/>
    <mergeCell ref="J21:K21"/>
    <mergeCell ref="J22:K22"/>
  </mergeCells>
  <dataValidations>
    <dataValidation type="list" allowBlank="1" showErrorMessage="1" sqref="C5:C23">
      <formula1>"Project Manager,Data Engineer,Model Architect,Experimentation Lead,Sub (지원),개인 Project,기타 ,휴가"</formula1>
    </dataValidation>
    <dataValidation type="list" allowBlank="1" showErrorMessage="1" sqref="G5:G23">
      <formula1>"0~25%,25~50%,50~75%,75~100%,-----"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38.38"/>
    <col customWidth="1" min="4" max="6" width="28.75"/>
    <col customWidth="1" min="7" max="7" width="20.25"/>
    <col customWidth="1" min="8" max="9" width="22.88"/>
    <col customWidth="1" min="10" max="10" width="19.38"/>
  </cols>
  <sheetData>
    <row r="1" ht="21.0" customHeight="1">
      <c r="B1" s="4" t="s">
        <v>152</v>
      </c>
    </row>
    <row r="2" ht="38.25" customHeight="1"/>
    <row r="3" ht="21.0" customHeight="1"/>
    <row r="4" ht="36.75" customHeight="1">
      <c r="B4" s="5" t="s">
        <v>2</v>
      </c>
      <c r="C4" s="5" t="s">
        <v>4</v>
      </c>
      <c r="D4" s="7" t="s">
        <v>5</v>
      </c>
      <c r="E4" s="9"/>
      <c r="F4" s="9"/>
      <c r="G4" s="5" t="s">
        <v>6</v>
      </c>
      <c r="H4" s="10" t="s">
        <v>7</v>
      </c>
      <c r="I4" s="11"/>
      <c r="J4" s="10" t="s">
        <v>8</v>
      </c>
      <c r="K4" s="11"/>
    </row>
    <row r="5" ht="61.5" customHeight="1">
      <c r="B5" s="12" t="s">
        <v>9</v>
      </c>
      <c r="C5" s="13" t="s">
        <v>28</v>
      </c>
      <c r="D5" s="14" t="s">
        <v>165</v>
      </c>
      <c r="E5" s="9"/>
      <c r="F5" s="9"/>
      <c r="G5" s="13" t="s">
        <v>12</v>
      </c>
      <c r="H5" s="15"/>
      <c r="I5" s="11"/>
      <c r="J5" s="15"/>
      <c r="K5" s="11"/>
    </row>
    <row r="6" ht="61.5" customHeight="1">
      <c r="B6" s="12" t="s">
        <v>14</v>
      </c>
      <c r="C6" s="13" t="s">
        <v>28</v>
      </c>
      <c r="D6" s="14" t="s">
        <v>169</v>
      </c>
      <c r="E6" s="9"/>
      <c r="F6" s="9"/>
      <c r="G6" s="13" t="s">
        <v>41</v>
      </c>
      <c r="H6" s="15"/>
      <c r="I6" s="11"/>
      <c r="J6" s="15"/>
      <c r="K6" s="11"/>
    </row>
    <row r="7" ht="61.5" customHeight="1">
      <c r="B7" s="12" t="s">
        <v>19</v>
      </c>
      <c r="C7" s="13" t="s">
        <v>28</v>
      </c>
      <c r="D7" s="14" t="s">
        <v>170</v>
      </c>
      <c r="E7" s="9"/>
      <c r="F7" s="9"/>
      <c r="G7" s="13" t="s">
        <v>41</v>
      </c>
      <c r="H7" s="21" t="s">
        <v>171</v>
      </c>
      <c r="I7" s="11"/>
      <c r="J7" s="15"/>
      <c r="K7" s="11"/>
    </row>
    <row r="8" ht="61.5" customHeight="1">
      <c r="B8" s="12" t="s">
        <v>25</v>
      </c>
      <c r="C8" s="13" t="s">
        <v>28</v>
      </c>
      <c r="D8" s="14" t="s">
        <v>173</v>
      </c>
      <c r="E8" s="9"/>
      <c r="F8" s="9"/>
      <c r="G8" s="13" t="s">
        <v>41</v>
      </c>
      <c r="H8" s="21" t="s">
        <v>174</v>
      </c>
      <c r="I8" s="11"/>
      <c r="J8" s="15"/>
      <c r="K8" s="11"/>
    </row>
    <row r="9" ht="61.5" customHeight="1">
      <c r="B9" s="12" t="s">
        <v>31</v>
      </c>
      <c r="C9" s="26"/>
      <c r="D9" s="27"/>
      <c r="E9" s="9"/>
      <c r="F9" s="9"/>
      <c r="G9" s="13" t="s">
        <v>41</v>
      </c>
      <c r="H9" s="15"/>
      <c r="I9" s="11"/>
      <c r="J9" s="15"/>
      <c r="K9" s="11"/>
    </row>
    <row r="10" ht="61.5" customHeight="1">
      <c r="B10" s="12" t="s">
        <v>38</v>
      </c>
      <c r="C10" s="26"/>
      <c r="D10" s="27"/>
      <c r="E10" s="9"/>
      <c r="F10" s="9"/>
      <c r="G10" s="13" t="s">
        <v>41</v>
      </c>
      <c r="H10" s="15"/>
      <c r="I10" s="11"/>
      <c r="J10" s="15"/>
      <c r="K10" s="11"/>
    </row>
    <row r="11" ht="61.5" customHeight="1">
      <c r="B11" s="12" t="s">
        <v>43</v>
      </c>
      <c r="C11" s="22" t="s">
        <v>28</v>
      </c>
      <c r="D11" s="14" t="s">
        <v>191</v>
      </c>
      <c r="E11" s="9"/>
      <c r="F11" s="9"/>
      <c r="G11" s="13" t="s">
        <v>41</v>
      </c>
      <c r="H11" s="15"/>
      <c r="I11" s="11"/>
      <c r="J11" s="15"/>
      <c r="K11" s="11"/>
    </row>
    <row r="12" ht="61.5" customHeight="1">
      <c r="B12" s="12" t="s">
        <v>58</v>
      </c>
      <c r="C12" s="22" t="s">
        <v>101</v>
      </c>
      <c r="D12" s="27"/>
      <c r="E12" s="9"/>
      <c r="F12" s="9"/>
      <c r="G12" s="13" t="s">
        <v>41</v>
      </c>
      <c r="H12" s="15"/>
      <c r="I12" s="11"/>
      <c r="J12" s="15"/>
      <c r="K12" s="11"/>
    </row>
    <row r="13" ht="61.5" customHeight="1">
      <c r="B13" s="12" t="s">
        <v>64</v>
      </c>
      <c r="C13" s="22" t="s">
        <v>28</v>
      </c>
      <c r="D13" s="14" t="s">
        <v>197</v>
      </c>
      <c r="E13" s="9"/>
      <c r="F13" s="9"/>
      <c r="G13" s="13" t="s">
        <v>41</v>
      </c>
      <c r="H13" s="21" t="s">
        <v>198</v>
      </c>
      <c r="I13" s="11"/>
      <c r="J13" s="15"/>
      <c r="K13" s="11"/>
    </row>
    <row r="14" ht="61.5" customHeight="1">
      <c r="B14" s="12" t="s">
        <v>68</v>
      </c>
      <c r="C14" s="22" t="s">
        <v>28</v>
      </c>
      <c r="D14" s="14" t="s">
        <v>199</v>
      </c>
      <c r="E14" s="9"/>
      <c r="F14" s="9"/>
      <c r="G14" s="13" t="s">
        <v>41</v>
      </c>
      <c r="H14" s="21" t="s">
        <v>200</v>
      </c>
      <c r="I14" s="11"/>
      <c r="J14" s="15"/>
      <c r="K14" s="11"/>
    </row>
    <row r="15" ht="61.5" customHeight="1">
      <c r="B15" s="12" t="s">
        <v>71</v>
      </c>
      <c r="C15" s="22" t="s">
        <v>28</v>
      </c>
      <c r="D15" s="14" t="s">
        <v>202</v>
      </c>
      <c r="E15" s="9"/>
      <c r="F15" s="9"/>
      <c r="G15" s="13" t="s">
        <v>41</v>
      </c>
      <c r="H15" s="21" t="s">
        <v>205</v>
      </c>
      <c r="I15" s="11"/>
      <c r="J15" s="15"/>
      <c r="K15" s="11"/>
    </row>
    <row r="16" ht="61.5" customHeight="1">
      <c r="B16" s="12" t="s">
        <v>75</v>
      </c>
      <c r="C16" s="26"/>
      <c r="D16" s="27"/>
      <c r="E16" s="9"/>
      <c r="F16" s="9"/>
      <c r="G16" s="13" t="s">
        <v>41</v>
      </c>
      <c r="H16" s="15"/>
      <c r="I16" s="11"/>
      <c r="J16" s="15"/>
      <c r="K16" s="11"/>
    </row>
    <row r="17" ht="61.5" customHeight="1">
      <c r="B17" s="12" t="s">
        <v>79</v>
      </c>
      <c r="C17" s="26"/>
      <c r="D17" s="27"/>
      <c r="E17" s="9"/>
      <c r="F17" s="9"/>
      <c r="G17" s="13" t="s">
        <v>41</v>
      </c>
      <c r="H17" s="15"/>
      <c r="I17" s="11"/>
      <c r="J17" s="15"/>
      <c r="K17" s="11"/>
    </row>
    <row r="18" ht="61.5" customHeight="1">
      <c r="B18" s="12" t="s">
        <v>81</v>
      </c>
      <c r="C18" s="22" t="s">
        <v>28</v>
      </c>
      <c r="D18" s="14" t="s">
        <v>213</v>
      </c>
      <c r="E18" s="9"/>
      <c r="F18" s="9"/>
      <c r="G18" s="13" t="s">
        <v>41</v>
      </c>
      <c r="H18" s="15"/>
      <c r="I18" s="11"/>
      <c r="J18" s="15"/>
      <c r="K18" s="11"/>
    </row>
    <row r="19" ht="61.5" customHeight="1">
      <c r="B19" s="12" t="s">
        <v>83</v>
      </c>
      <c r="C19" s="22" t="s">
        <v>28</v>
      </c>
      <c r="D19" s="14" t="s">
        <v>217</v>
      </c>
      <c r="E19" s="9"/>
      <c r="F19" s="9"/>
      <c r="G19" s="13" t="s">
        <v>41</v>
      </c>
      <c r="H19" s="21" t="s">
        <v>218</v>
      </c>
      <c r="I19" s="11"/>
      <c r="J19" s="15"/>
      <c r="K19" s="11"/>
    </row>
    <row r="20" ht="61.5" customHeight="1">
      <c r="B20" s="12" t="s">
        <v>86</v>
      </c>
      <c r="C20" s="22" t="s">
        <v>28</v>
      </c>
      <c r="D20" s="14" t="s">
        <v>219</v>
      </c>
      <c r="E20" s="9"/>
      <c r="F20" s="9"/>
      <c r="G20" s="13" t="s">
        <v>41</v>
      </c>
      <c r="H20" s="21" t="s">
        <v>220</v>
      </c>
      <c r="I20" s="11"/>
      <c r="J20" s="15"/>
      <c r="K20" s="11"/>
    </row>
    <row r="21" ht="61.5" customHeight="1">
      <c r="B21" s="12" t="s">
        <v>91</v>
      </c>
      <c r="C21" s="26"/>
      <c r="D21" s="27"/>
      <c r="E21" s="9"/>
      <c r="F21" s="9"/>
      <c r="G21" s="13" t="s">
        <v>41</v>
      </c>
      <c r="H21" s="15"/>
      <c r="I21" s="11"/>
      <c r="J21" s="15"/>
      <c r="K21" s="11"/>
    </row>
    <row r="22" ht="61.5" customHeight="1">
      <c r="B22" s="12" t="s">
        <v>94</v>
      </c>
      <c r="C22" s="26"/>
      <c r="D22" s="27"/>
      <c r="E22" s="9"/>
      <c r="F22" s="9"/>
      <c r="G22" s="13" t="s">
        <v>41</v>
      </c>
      <c r="H22" s="15"/>
      <c r="I22" s="11"/>
      <c r="J22" s="15"/>
      <c r="K22" s="11"/>
    </row>
    <row r="23" ht="61.5" customHeight="1">
      <c r="B23" s="12" t="s">
        <v>98</v>
      </c>
      <c r="C23" s="26"/>
      <c r="D23" s="27"/>
      <c r="E23" s="9"/>
      <c r="F23" s="9"/>
      <c r="G23" s="13" t="s">
        <v>41</v>
      </c>
      <c r="H23" s="15"/>
      <c r="I23" s="11"/>
      <c r="J23" s="15"/>
      <c r="K23" s="11"/>
    </row>
    <row r="24" ht="54.75" customHeight="1">
      <c r="C24" s="50"/>
    </row>
    <row r="25" ht="54.75" customHeight="1">
      <c r="C25" s="50"/>
    </row>
    <row r="26" ht="54.75" customHeight="1">
      <c r="C26" s="50"/>
    </row>
    <row r="27" ht="54.75" customHeight="1">
      <c r="C27" s="50"/>
    </row>
    <row r="28" ht="54.75" customHeight="1">
      <c r="C28" s="50"/>
    </row>
    <row r="29" ht="54.75" customHeight="1">
      <c r="C29" s="50"/>
    </row>
    <row r="30" ht="54.75" customHeight="1">
      <c r="C30" s="50"/>
    </row>
    <row r="31" ht="54.75" customHeight="1">
      <c r="C31" s="50"/>
    </row>
    <row r="32" ht="54.75" customHeight="1">
      <c r="C32" s="50"/>
    </row>
    <row r="33" ht="54.75" customHeight="1">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sheetData>
  <mergeCells count="61">
    <mergeCell ref="D20:F20"/>
    <mergeCell ref="D21:F21"/>
    <mergeCell ref="D22:F22"/>
    <mergeCell ref="D23:F23"/>
    <mergeCell ref="D13:F13"/>
    <mergeCell ref="D14:F14"/>
    <mergeCell ref="D15:F15"/>
    <mergeCell ref="D16:F16"/>
    <mergeCell ref="D17:F17"/>
    <mergeCell ref="D18:F18"/>
    <mergeCell ref="D19:F19"/>
    <mergeCell ref="B1:K2"/>
    <mergeCell ref="D4:F4"/>
    <mergeCell ref="H4:I4"/>
    <mergeCell ref="J4:K4"/>
    <mergeCell ref="D5:F5"/>
    <mergeCell ref="J5:K5"/>
    <mergeCell ref="J6:K6"/>
    <mergeCell ref="H5:I5"/>
    <mergeCell ref="H6:I6"/>
    <mergeCell ref="H7:I7"/>
    <mergeCell ref="J7:K7"/>
    <mergeCell ref="H8:I8"/>
    <mergeCell ref="J8:K8"/>
    <mergeCell ref="J9:K9"/>
    <mergeCell ref="D6:F6"/>
    <mergeCell ref="D7:F7"/>
    <mergeCell ref="D8:F8"/>
    <mergeCell ref="D9:F9"/>
    <mergeCell ref="D10:F10"/>
    <mergeCell ref="D11:F11"/>
    <mergeCell ref="D12:F12"/>
    <mergeCell ref="H16:I16"/>
    <mergeCell ref="H17:I17"/>
    <mergeCell ref="H18:I18"/>
    <mergeCell ref="H19:I19"/>
    <mergeCell ref="H20:I20"/>
    <mergeCell ref="H21:I21"/>
    <mergeCell ref="H22:I22"/>
    <mergeCell ref="H23:I23"/>
    <mergeCell ref="H9:I9"/>
    <mergeCell ref="H10:I10"/>
    <mergeCell ref="H11:I11"/>
    <mergeCell ref="H12:I12"/>
    <mergeCell ref="H13:I13"/>
    <mergeCell ref="H14:I14"/>
    <mergeCell ref="H15:I15"/>
    <mergeCell ref="J17:K17"/>
    <mergeCell ref="J18:K18"/>
    <mergeCell ref="J19:K19"/>
    <mergeCell ref="J20:K20"/>
    <mergeCell ref="J21:K21"/>
    <mergeCell ref="J22:K22"/>
    <mergeCell ref="J23:K23"/>
    <mergeCell ref="J10:K10"/>
    <mergeCell ref="J11:K11"/>
    <mergeCell ref="J12:K12"/>
    <mergeCell ref="J13:K13"/>
    <mergeCell ref="J14:K14"/>
    <mergeCell ref="J15:K15"/>
    <mergeCell ref="J16:K16"/>
  </mergeCells>
  <dataValidations>
    <dataValidation type="list" allowBlank="1" showErrorMessage="1" sqref="C5:C9 C11:C23">
      <formula1>"Project Manager,Data Engineer,Model Architect,Experimentation Lead,Sub (지원),개인 Project,기타 ,휴가"</formula1>
    </dataValidation>
    <dataValidation type="list" allowBlank="1" showErrorMessage="1" sqref="G5:G23">
      <formula1>"0~25%,25~50%,50~75%,75~100%,-----"</formula1>
    </dataValidation>
    <dataValidation type="list" allowBlank="1" showErrorMessage="1" sqref="C10">
      <formula1>"Project Manager,Data Engineer,Model Architect,Experimentation Lead,Sub (지원),개인 Project,휴가"</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38.38"/>
    <col customWidth="1" min="4" max="6" width="28.75"/>
    <col customWidth="1" min="7" max="7" width="20.25"/>
    <col customWidth="1" min="8" max="9" width="22.88"/>
    <col customWidth="1" min="10" max="10" width="19.38"/>
  </cols>
  <sheetData>
    <row r="1" ht="21.0" customHeight="1">
      <c r="B1" s="4" t="s">
        <v>168</v>
      </c>
    </row>
    <row r="2" ht="38.25" customHeight="1"/>
    <row r="3" ht="21.0" customHeight="1"/>
    <row r="4" ht="36.75" customHeight="1">
      <c r="B4" s="5" t="s">
        <v>2</v>
      </c>
      <c r="C4" s="5" t="s">
        <v>4</v>
      </c>
      <c r="D4" s="7" t="s">
        <v>5</v>
      </c>
      <c r="E4" s="9"/>
      <c r="F4" s="9"/>
      <c r="G4" s="5" t="s">
        <v>6</v>
      </c>
      <c r="H4" s="10" t="s">
        <v>7</v>
      </c>
      <c r="I4" s="11"/>
      <c r="J4" s="10" t="s">
        <v>8</v>
      </c>
      <c r="K4" s="11"/>
    </row>
    <row r="5" ht="61.5" customHeight="1">
      <c r="B5" s="12" t="s">
        <v>9</v>
      </c>
      <c r="C5" s="13" t="s">
        <v>65</v>
      </c>
      <c r="D5" s="14" t="s">
        <v>172</v>
      </c>
      <c r="E5" s="9"/>
      <c r="F5" s="9"/>
      <c r="G5" s="13" t="s">
        <v>12</v>
      </c>
      <c r="H5" s="21" t="s">
        <v>175</v>
      </c>
      <c r="I5" s="11"/>
      <c r="J5" s="21" t="s">
        <v>177</v>
      </c>
      <c r="K5" s="11"/>
    </row>
    <row r="6" ht="61.5" customHeight="1">
      <c r="B6" s="12" t="s">
        <v>14</v>
      </c>
      <c r="C6" s="13" t="s">
        <v>15</v>
      </c>
      <c r="D6" s="14" t="s">
        <v>178</v>
      </c>
      <c r="E6" s="9"/>
      <c r="F6" s="9"/>
      <c r="G6" s="13" t="s">
        <v>17</v>
      </c>
      <c r="H6" s="21" t="s">
        <v>181</v>
      </c>
      <c r="I6" s="11"/>
      <c r="J6" s="21" t="s">
        <v>183</v>
      </c>
      <c r="K6" s="11"/>
    </row>
    <row r="7" ht="61.5" customHeight="1">
      <c r="B7" s="12" t="s">
        <v>19</v>
      </c>
      <c r="C7" s="13" t="s">
        <v>15</v>
      </c>
      <c r="D7" s="14" t="s">
        <v>185</v>
      </c>
      <c r="E7" s="9"/>
      <c r="F7" s="9"/>
      <c r="G7" s="13" t="s">
        <v>17</v>
      </c>
      <c r="H7" s="21" t="s">
        <v>187</v>
      </c>
      <c r="I7" s="11"/>
      <c r="J7" s="21" t="s">
        <v>189</v>
      </c>
      <c r="K7" s="11"/>
    </row>
    <row r="8" ht="61.5" customHeight="1">
      <c r="B8" s="12" t="s">
        <v>25</v>
      </c>
      <c r="C8" s="13" t="s">
        <v>26</v>
      </c>
      <c r="D8" s="14" t="s">
        <v>190</v>
      </c>
      <c r="E8" s="9"/>
      <c r="F8" s="9"/>
      <c r="G8" s="13" t="s">
        <v>17</v>
      </c>
      <c r="H8" s="21" t="s">
        <v>192</v>
      </c>
      <c r="I8" s="11"/>
      <c r="J8" s="21" t="s">
        <v>193</v>
      </c>
      <c r="K8" s="11"/>
    </row>
    <row r="9" ht="61.5" customHeight="1">
      <c r="B9" s="12" t="s">
        <v>31</v>
      </c>
      <c r="C9" s="22" t="s">
        <v>72</v>
      </c>
      <c r="D9" s="14" t="s">
        <v>194</v>
      </c>
      <c r="E9" s="9"/>
      <c r="F9" s="9"/>
      <c r="G9" s="13" t="s">
        <v>17</v>
      </c>
      <c r="H9" s="21" t="s">
        <v>195</v>
      </c>
      <c r="I9" s="11"/>
      <c r="J9" s="21" t="s">
        <v>196</v>
      </c>
      <c r="K9" s="11"/>
    </row>
    <row r="10" ht="61.5" customHeight="1">
      <c r="B10" s="12" t="s">
        <v>38</v>
      </c>
      <c r="C10" s="26"/>
      <c r="D10" s="27"/>
      <c r="E10" s="9"/>
      <c r="F10" s="9"/>
      <c r="G10" s="13" t="s">
        <v>41</v>
      </c>
      <c r="H10" s="15"/>
      <c r="I10" s="11"/>
      <c r="J10" s="15"/>
      <c r="K10" s="11"/>
    </row>
    <row r="11" ht="61.5" customHeight="1">
      <c r="B11" s="12" t="s">
        <v>43</v>
      </c>
      <c r="C11" s="22" t="s">
        <v>101</v>
      </c>
      <c r="D11" s="27"/>
      <c r="E11" s="9"/>
      <c r="F11" s="9"/>
      <c r="G11" s="13" t="s">
        <v>41</v>
      </c>
      <c r="H11" s="15"/>
      <c r="I11" s="11"/>
      <c r="J11" s="15"/>
      <c r="K11" s="11"/>
    </row>
    <row r="12" ht="61.5" customHeight="1">
      <c r="B12" s="12" t="s">
        <v>58</v>
      </c>
      <c r="C12" s="22" t="s">
        <v>72</v>
      </c>
      <c r="D12" s="14" t="s">
        <v>201</v>
      </c>
      <c r="E12" s="9"/>
      <c r="F12" s="9"/>
      <c r="G12" s="13" t="s">
        <v>23</v>
      </c>
      <c r="H12" s="21" t="s">
        <v>203</v>
      </c>
      <c r="I12" s="11"/>
      <c r="J12" s="21" t="s">
        <v>206</v>
      </c>
      <c r="K12" s="11"/>
    </row>
    <row r="13" ht="61.5" customHeight="1">
      <c r="B13" s="12" t="s">
        <v>64</v>
      </c>
      <c r="C13" s="22" t="s">
        <v>15</v>
      </c>
      <c r="D13" s="14" t="s">
        <v>207</v>
      </c>
      <c r="E13" s="9"/>
      <c r="F13" s="9"/>
      <c r="G13" s="13" t="s">
        <v>17</v>
      </c>
      <c r="H13" s="21" t="s">
        <v>208</v>
      </c>
      <c r="I13" s="11"/>
      <c r="J13" s="21" t="s">
        <v>209</v>
      </c>
      <c r="K13" s="11"/>
    </row>
    <row r="14" ht="61.5" customHeight="1">
      <c r="B14" s="12" t="s">
        <v>68</v>
      </c>
      <c r="C14" s="22" t="s">
        <v>15</v>
      </c>
      <c r="D14" s="14" t="s">
        <v>210</v>
      </c>
      <c r="E14" s="9"/>
      <c r="F14" s="9"/>
      <c r="G14" s="13" t="s">
        <v>23</v>
      </c>
      <c r="H14" s="21" t="s">
        <v>211</v>
      </c>
      <c r="I14" s="11"/>
      <c r="J14" s="21" t="s">
        <v>212</v>
      </c>
      <c r="K14" s="11"/>
    </row>
    <row r="15" ht="61.5" customHeight="1">
      <c r="B15" s="12" t="s">
        <v>71</v>
      </c>
      <c r="C15" s="22" t="s">
        <v>26</v>
      </c>
      <c r="D15" s="14" t="s">
        <v>214</v>
      </c>
      <c r="E15" s="9"/>
      <c r="F15" s="9"/>
      <c r="G15" s="13" t="s">
        <v>23</v>
      </c>
      <c r="H15" s="21" t="s">
        <v>215</v>
      </c>
      <c r="I15" s="11"/>
      <c r="J15" s="21" t="s">
        <v>216</v>
      </c>
      <c r="K15" s="11"/>
    </row>
    <row r="16" ht="61.5" customHeight="1">
      <c r="B16" s="12" t="s">
        <v>75</v>
      </c>
      <c r="C16" s="26"/>
      <c r="D16" s="27"/>
      <c r="E16" s="9"/>
      <c r="F16" s="9"/>
      <c r="G16" s="13" t="s">
        <v>41</v>
      </c>
      <c r="H16" s="15"/>
      <c r="I16" s="11"/>
      <c r="J16" s="15"/>
      <c r="K16" s="11"/>
    </row>
    <row r="17" ht="61.5" customHeight="1">
      <c r="B17" s="12" t="s">
        <v>79</v>
      </c>
      <c r="C17" s="26"/>
      <c r="D17" s="27"/>
      <c r="E17" s="9"/>
      <c r="F17" s="9"/>
      <c r="G17" s="13" t="s">
        <v>41</v>
      </c>
      <c r="H17" s="15"/>
      <c r="I17" s="11"/>
      <c r="J17" s="15"/>
      <c r="K17" s="11"/>
    </row>
    <row r="18" ht="61.5" customHeight="1">
      <c r="B18" s="12" t="s">
        <v>81</v>
      </c>
      <c r="C18" s="26"/>
      <c r="D18" s="27"/>
      <c r="E18" s="9"/>
      <c r="F18" s="9"/>
      <c r="G18" s="13" t="s">
        <v>41</v>
      </c>
      <c r="H18" s="15"/>
      <c r="I18" s="11"/>
      <c r="J18" s="15"/>
      <c r="K18" s="11"/>
    </row>
    <row r="19" ht="61.5" customHeight="1">
      <c r="B19" s="12" t="s">
        <v>83</v>
      </c>
      <c r="C19" s="22" t="s">
        <v>72</v>
      </c>
      <c r="D19" s="14" t="s">
        <v>221</v>
      </c>
      <c r="E19" s="9"/>
      <c r="F19" s="9"/>
      <c r="G19" s="13" t="s">
        <v>23</v>
      </c>
      <c r="H19" s="21" t="s">
        <v>222</v>
      </c>
      <c r="I19" s="11"/>
      <c r="J19" s="21" t="s">
        <v>223</v>
      </c>
      <c r="K19" s="11"/>
    </row>
    <row r="20" ht="61.5" customHeight="1">
      <c r="B20" s="12" t="s">
        <v>86</v>
      </c>
      <c r="C20" s="22" t="s">
        <v>10</v>
      </c>
      <c r="D20" s="14" t="s">
        <v>224</v>
      </c>
      <c r="E20" s="9"/>
      <c r="F20" s="9"/>
      <c r="G20" s="13" t="s">
        <v>17</v>
      </c>
      <c r="H20" s="21" t="s">
        <v>225</v>
      </c>
      <c r="I20" s="11"/>
      <c r="J20" s="21" t="s">
        <v>226</v>
      </c>
      <c r="K20" s="11"/>
    </row>
    <row r="21" ht="61.5" customHeight="1">
      <c r="B21" s="12" t="s">
        <v>91</v>
      </c>
      <c r="C21" s="26"/>
      <c r="D21" s="27"/>
      <c r="E21" s="9"/>
      <c r="F21" s="9"/>
      <c r="G21" s="13" t="s">
        <v>41</v>
      </c>
      <c r="H21" s="15"/>
      <c r="I21" s="11"/>
      <c r="J21" s="15"/>
      <c r="K21" s="11"/>
    </row>
    <row r="22" ht="61.5" customHeight="1">
      <c r="B22" s="12" t="s">
        <v>94</v>
      </c>
      <c r="C22" s="26"/>
      <c r="D22" s="27"/>
      <c r="E22" s="9"/>
      <c r="F22" s="9"/>
      <c r="G22" s="13" t="s">
        <v>41</v>
      </c>
      <c r="H22" s="15"/>
      <c r="I22" s="11"/>
      <c r="J22" s="15"/>
      <c r="K22" s="11"/>
    </row>
    <row r="23" ht="61.5" customHeight="1">
      <c r="B23" s="12" t="s">
        <v>98</v>
      </c>
      <c r="C23" s="26"/>
      <c r="D23" s="27"/>
      <c r="E23" s="9"/>
      <c r="F23" s="9"/>
      <c r="G23" s="13" t="s">
        <v>41</v>
      </c>
      <c r="H23" s="15"/>
      <c r="I23" s="11"/>
      <c r="J23" s="15"/>
      <c r="K23" s="11"/>
    </row>
    <row r="24" ht="54.75" customHeight="1">
      <c r="C24" s="50"/>
    </row>
    <row r="25" ht="54.75" customHeight="1">
      <c r="C25" s="50"/>
    </row>
    <row r="26" ht="54.75" customHeight="1">
      <c r="C26" s="50"/>
    </row>
    <row r="27" ht="54.75" customHeight="1">
      <c r="C27" s="50"/>
    </row>
    <row r="28" ht="54.75" customHeight="1">
      <c r="C28" s="50"/>
    </row>
    <row r="29" ht="54.75" customHeight="1">
      <c r="C29" s="50"/>
    </row>
    <row r="30" ht="54.75" customHeight="1">
      <c r="C30" s="50"/>
    </row>
    <row r="31" ht="54.75" customHeight="1">
      <c r="C31" s="50"/>
    </row>
    <row r="32" ht="54.75" customHeight="1">
      <c r="C32" s="50"/>
    </row>
    <row r="33" ht="54.75" customHeight="1">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sheetData>
  <mergeCells count="61">
    <mergeCell ref="D20:F20"/>
    <mergeCell ref="D21:F21"/>
    <mergeCell ref="D22:F22"/>
    <mergeCell ref="D23:F23"/>
    <mergeCell ref="D13:F13"/>
    <mergeCell ref="D14:F14"/>
    <mergeCell ref="D15:F15"/>
    <mergeCell ref="D16:F16"/>
    <mergeCell ref="D17:F17"/>
    <mergeCell ref="D18:F18"/>
    <mergeCell ref="D19:F19"/>
    <mergeCell ref="B1:K2"/>
    <mergeCell ref="D4:F4"/>
    <mergeCell ref="H4:I4"/>
    <mergeCell ref="J4:K4"/>
    <mergeCell ref="D5:F5"/>
    <mergeCell ref="J5:K5"/>
    <mergeCell ref="J6:K6"/>
    <mergeCell ref="H5:I5"/>
    <mergeCell ref="H6:I6"/>
    <mergeCell ref="H7:I7"/>
    <mergeCell ref="J7:K7"/>
    <mergeCell ref="H8:I8"/>
    <mergeCell ref="J8:K8"/>
    <mergeCell ref="J9:K9"/>
    <mergeCell ref="D6:F6"/>
    <mergeCell ref="D7:F7"/>
    <mergeCell ref="D8:F8"/>
    <mergeCell ref="D9:F9"/>
    <mergeCell ref="D10:F10"/>
    <mergeCell ref="D11:F11"/>
    <mergeCell ref="D12:F12"/>
    <mergeCell ref="H16:I16"/>
    <mergeCell ref="H17:I17"/>
    <mergeCell ref="H18:I18"/>
    <mergeCell ref="H19:I19"/>
    <mergeCell ref="H20:I20"/>
    <mergeCell ref="H21:I21"/>
    <mergeCell ref="H22:I22"/>
    <mergeCell ref="H23:I23"/>
    <mergeCell ref="H9:I9"/>
    <mergeCell ref="H10:I10"/>
    <mergeCell ref="H11:I11"/>
    <mergeCell ref="H12:I12"/>
    <mergeCell ref="H13:I13"/>
    <mergeCell ref="H14:I14"/>
    <mergeCell ref="H15:I15"/>
    <mergeCell ref="J17:K17"/>
    <mergeCell ref="J18:K18"/>
    <mergeCell ref="J19:K19"/>
    <mergeCell ref="J20:K20"/>
    <mergeCell ref="J21:K21"/>
    <mergeCell ref="J22:K22"/>
    <mergeCell ref="J23:K23"/>
    <mergeCell ref="J10:K10"/>
    <mergeCell ref="J11:K11"/>
    <mergeCell ref="J12:K12"/>
    <mergeCell ref="J13:K13"/>
    <mergeCell ref="J14:K14"/>
    <mergeCell ref="J15:K15"/>
    <mergeCell ref="J16:K16"/>
  </mergeCells>
  <dataValidations>
    <dataValidation type="list" allowBlank="1" showErrorMessage="1" sqref="C5:C23">
      <formula1>"Project Manager,Data Engineer,Model Architect,Experimentation Lead,Sub (지원),개인 Project,기타 ,휴가"</formula1>
    </dataValidation>
    <dataValidation type="list" allowBlank="1" showErrorMessage="1" sqref="G5:G23">
      <formula1>"0~25%,25~50%,50~75%,75~100%,-----"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2" width="13.5"/>
    <col customWidth="1" min="3" max="3" width="53.13"/>
    <col customWidth="1" min="4" max="7" width="25.0"/>
    <col customWidth="1" min="8" max="10" width="27.63"/>
    <col customWidth="1" min="11" max="12" width="25.0"/>
    <col customWidth="1" min="13" max="13" width="94.5"/>
  </cols>
  <sheetData>
    <row r="1" ht="21.0" customHeight="1">
      <c r="A1" s="4" t="s">
        <v>228</v>
      </c>
      <c r="N1" s="87"/>
    </row>
    <row r="2" ht="38.25" customHeight="1">
      <c r="N2" s="87"/>
    </row>
    <row r="3" ht="21.0" customHeight="1"/>
    <row r="4" ht="36.75" customHeight="1">
      <c r="A4" s="5" t="s">
        <v>2</v>
      </c>
      <c r="B4" s="5" t="s">
        <v>229</v>
      </c>
      <c r="C4" s="5" t="s">
        <v>230</v>
      </c>
      <c r="D4" s="88" t="s">
        <v>231</v>
      </c>
      <c r="E4" s="88" t="s">
        <v>232</v>
      </c>
      <c r="F4" s="88" t="s">
        <v>233</v>
      </c>
      <c r="G4" s="88" t="s">
        <v>234</v>
      </c>
      <c r="H4" s="88" t="s">
        <v>235</v>
      </c>
      <c r="I4" s="88" t="s">
        <v>236</v>
      </c>
      <c r="J4" s="88" t="s">
        <v>237</v>
      </c>
      <c r="K4" s="88" t="s">
        <v>238</v>
      </c>
      <c r="L4" s="88" t="s">
        <v>239</v>
      </c>
      <c r="M4" s="88" t="s">
        <v>240</v>
      </c>
      <c r="O4" s="89"/>
      <c r="P4" s="89"/>
      <c r="Q4" s="89"/>
      <c r="R4" s="89"/>
      <c r="S4" s="89"/>
    </row>
    <row r="5" ht="52.5" customHeight="1">
      <c r="A5" s="90" t="s">
        <v>241</v>
      </c>
      <c r="B5" s="22" t="s">
        <v>242</v>
      </c>
      <c r="C5" s="91" t="s">
        <v>243</v>
      </c>
      <c r="D5" s="92" t="s">
        <v>244</v>
      </c>
      <c r="E5" s="92" t="s">
        <v>245</v>
      </c>
      <c r="F5" s="92">
        <v>0.06</v>
      </c>
      <c r="G5" s="92">
        <v>0.05</v>
      </c>
      <c r="H5" s="92">
        <v>0.9253</v>
      </c>
      <c r="I5" s="92">
        <v>0.8761</v>
      </c>
      <c r="J5" s="92">
        <v>0.9332</v>
      </c>
      <c r="K5" s="92"/>
      <c r="L5" s="92"/>
      <c r="M5" s="93"/>
    </row>
    <row r="6">
      <c r="A6" s="90" t="s">
        <v>241</v>
      </c>
      <c r="B6" s="13" t="s">
        <v>246</v>
      </c>
      <c r="C6" s="94" t="s">
        <v>247</v>
      </c>
      <c r="D6" s="95"/>
      <c r="E6" s="90" t="s">
        <v>248</v>
      </c>
      <c r="F6" s="96" t="s">
        <v>249</v>
      </c>
      <c r="G6" s="90">
        <v>0.5937</v>
      </c>
      <c r="H6" s="90">
        <v>0.9167</v>
      </c>
      <c r="I6" s="90" t="s">
        <v>250</v>
      </c>
      <c r="J6" s="90">
        <v>0.8489</v>
      </c>
      <c r="K6" s="90" t="s">
        <v>251</v>
      </c>
      <c r="L6" s="90"/>
      <c r="M6" s="97" t="s">
        <v>252</v>
      </c>
    </row>
    <row r="7" ht="52.5" customHeight="1">
      <c r="A7" s="90" t="s">
        <v>241</v>
      </c>
      <c r="B7" s="13" t="s">
        <v>253</v>
      </c>
      <c r="C7" s="91" t="s">
        <v>254</v>
      </c>
      <c r="D7" s="98"/>
      <c r="E7" s="90" t="s">
        <v>255</v>
      </c>
      <c r="F7" s="90">
        <v>1.42004</v>
      </c>
      <c r="G7" s="90">
        <v>0.22726</v>
      </c>
      <c r="H7" s="90">
        <v>0.90715</v>
      </c>
      <c r="I7" s="90">
        <v>0.98414</v>
      </c>
      <c r="J7" s="90">
        <v>0.97019</v>
      </c>
      <c r="K7" s="90">
        <v>0.944078</v>
      </c>
      <c r="L7" s="13"/>
      <c r="M7" s="99"/>
    </row>
    <row r="8" ht="52.5" customHeight="1">
      <c r="A8" s="90"/>
      <c r="B8" s="13" t="s">
        <v>253</v>
      </c>
      <c r="C8" s="91" t="s">
        <v>256</v>
      </c>
      <c r="D8" s="98"/>
      <c r="E8" s="90" t="s">
        <v>257</v>
      </c>
      <c r="F8" s="90">
        <v>1.48861</v>
      </c>
      <c r="G8" s="90">
        <v>0.28155</v>
      </c>
      <c r="H8" s="90">
        <v>0.91078</v>
      </c>
      <c r="I8" s="90">
        <v>0.98125</v>
      </c>
      <c r="J8" s="90">
        <v>0.96929</v>
      </c>
      <c r="K8" s="90">
        <v>0.944703</v>
      </c>
      <c r="L8" s="13"/>
      <c r="M8" s="99"/>
    </row>
    <row r="9" ht="52.5" customHeight="1">
      <c r="A9" s="90" t="s">
        <v>258</v>
      </c>
      <c r="B9" s="13" t="s">
        <v>246</v>
      </c>
      <c r="C9" s="94" t="s">
        <v>247</v>
      </c>
      <c r="D9" s="100" t="s">
        <v>259</v>
      </c>
      <c r="E9" s="90" t="s">
        <v>260</v>
      </c>
      <c r="F9" s="90">
        <v>0.2161</v>
      </c>
      <c r="G9" s="90">
        <v>0.0822</v>
      </c>
      <c r="H9" s="90">
        <v>0.9912</v>
      </c>
      <c r="I9" s="90" t="s">
        <v>261</v>
      </c>
      <c r="J9" s="90">
        <v>0.9818</v>
      </c>
      <c r="K9" s="90">
        <v>0.9918</v>
      </c>
      <c r="L9" s="13"/>
      <c r="M9" s="90" t="s">
        <v>262</v>
      </c>
    </row>
    <row r="10" ht="52.5" customHeight="1">
      <c r="A10" s="90" t="s">
        <v>263</v>
      </c>
      <c r="B10" s="13" t="s">
        <v>253</v>
      </c>
      <c r="C10" s="91" t="s">
        <v>264</v>
      </c>
      <c r="D10" s="98"/>
      <c r="E10" s="90" t="s">
        <v>265</v>
      </c>
      <c r="F10" s="90">
        <v>1.27338</v>
      </c>
      <c r="G10" s="90">
        <v>0.23651</v>
      </c>
      <c r="H10" s="90">
        <v>0.98409</v>
      </c>
      <c r="I10" s="90">
        <v>0.99617</v>
      </c>
      <c r="J10" s="90">
        <v>0.98796</v>
      </c>
      <c r="K10" s="90">
        <v>0.990093</v>
      </c>
      <c r="L10" s="13"/>
      <c r="M10" s="95"/>
    </row>
    <row r="11" ht="52.5" customHeight="1">
      <c r="A11" s="90" t="s">
        <v>266</v>
      </c>
      <c r="B11" s="13" t="s">
        <v>246</v>
      </c>
      <c r="C11" s="91" t="s">
        <v>267</v>
      </c>
      <c r="D11" s="98" t="s">
        <v>268</v>
      </c>
      <c r="E11" s="98" t="s">
        <v>269</v>
      </c>
      <c r="G11" s="98">
        <v>0.13651</v>
      </c>
      <c r="H11" s="13">
        <v>0.99036</v>
      </c>
      <c r="I11" s="98">
        <v>0.99085</v>
      </c>
      <c r="J11" s="98">
        <v>0.9821</v>
      </c>
      <c r="K11" s="13"/>
      <c r="L11" s="13"/>
      <c r="M11" s="95"/>
    </row>
    <row r="12" ht="52.5" customHeight="1">
      <c r="A12" s="90"/>
      <c r="B12" s="26"/>
      <c r="C12" s="91"/>
      <c r="D12" s="101"/>
      <c r="E12" s="101"/>
      <c r="F12" s="101"/>
      <c r="G12" s="101"/>
      <c r="H12" s="13"/>
      <c r="I12" s="101"/>
      <c r="J12" s="101"/>
      <c r="K12" s="101"/>
      <c r="L12" s="101"/>
      <c r="M12" s="95"/>
    </row>
    <row r="13" ht="52.5" customHeight="1">
      <c r="A13" s="90"/>
      <c r="B13" s="26"/>
      <c r="C13" s="91"/>
      <c r="D13" s="101"/>
      <c r="E13" s="101"/>
      <c r="F13" s="101"/>
      <c r="G13" s="101"/>
      <c r="H13" s="13"/>
      <c r="I13" s="101"/>
      <c r="J13" s="101"/>
      <c r="K13" s="101"/>
      <c r="L13" s="101"/>
      <c r="M13" s="95"/>
    </row>
    <row r="14" ht="52.5" customHeight="1">
      <c r="A14" s="90"/>
      <c r="B14" s="26"/>
      <c r="C14" s="91"/>
      <c r="D14" s="101"/>
      <c r="E14" s="101"/>
      <c r="F14" s="101"/>
      <c r="G14" s="101"/>
      <c r="H14" s="13"/>
      <c r="I14" s="101"/>
      <c r="J14" s="101"/>
      <c r="K14" s="101"/>
      <c r="L14" s="101"/>
      <c r="M14" s="95"/>
    </row>
    <row r="15" ht="52.5" customHeight="1">
      <c r="A15" s="90"/>
      <c r="B15" s="26"/>
      <c r="C15" s="91"/>
      <c r="D15" s="101"/>
      <c r="E15" s="101"/>
      <c r="F15" s="101"/>
      <c r="G15" s="101"/>
      <c r="H15" s="13"/>
      <c r="I15" s="101"/>
      <c r="J15" s="101"/>
      <c r="K15" s="101"/>
      <c r="L15" s="101"/>
      <c r="M15" s="95"/>
    </row>
    <row r="16" ht="52.5" customHeight="1">
      <c r="A16" s="90"/>
      <c r="B16" s="26"/>
      <c r="C16" s="91"/>
      <c r="D16" s="101"/>
      <c r="E16" s="101"/>
      <c r="F16" s="101"/>
      <c r="G16" s="101"/>
      <c r="H16" s="13"/>
      <c r="I16" s="101"/>
      <c r="J16" s="101"/>
      <c r="K16" s="101"/>
      <c r="L16" s="101"/>
      <c r="M16" s="95"/>
    </row>
    <row r="17" ht="52.5" customHeight="1">
      <c r="A17" s="90"/>
      <c r="B17" s="26"/>
      <c r="C17" s="91"/>
      <c r="D17" s="101"/>
      <c r="E17" s="101"/>
      <c r="F17" s="101"/>
      <c r="G17" s="101"/>
      <c r="H17" s="13"/>
      <c r="I17" s="101"/>
      <c r="J17" s="101"/>
      <c r="K17" s="101"/>
      <c r="L17" s="101"/>
      <c r="M17" s="95"/>
    </row>
    <row r="18" ht="52.5" customHeight="1">
      <c r="A18" s="90"/>
      <c r="B18" s="26"/>
      <c r="C18" s="91"/>
      <c r="D18" s="101"/>
      <c r="E18" s="101"/>
      <c r="F18" s="101"/>
      <c r="G18" s="101"/>
      <c r="H18" s="13"/>
      <c r="I18" s="101"/>
      <c r="J18" s="101"/>
      <c r="K18" s="101"/>
      <c r="L18" s="101"/>
      <c r="M18" s="95"/>
    </row>
    <row r="19" ht="52.5" customHeight="1">
      <c r="A19" s="90"/>
      <c r="B19" s="26"/>
      <c r="C19" s="91"/>
      <c r="D19" s="101"/>
      <c r="E19" s="101"/>
      <c r="F19" s="101"/>
      <c r="G19" s="101"/>
      <c r="H19" s="13"/>
      <c r="I19" s="101"/>
      <c r="J19" s="101"/>
      <c r="K19" s="101"/>
      <c r="L19" s="101"/>
      <c r="M19" s="95"/>
    </row>
    <row r="20" ht="52.5" customHeight="1">
      <c r="A20" s="90"/>
      <c r="B20" s="26"/>
      <c r="C20" s="91"/>
      <c r="D20" s="101"/>
      <c r="E20" s="101"/>
      <c r="F20" s="101"/>
      <c r="G20" s="101"/>
      <c r="H20" s="13"/>
      <c r="I20" s="101"/>
      <c r="J20" s="101"/>
      <c r="K20" s="101"/>
      <c r="L20" s="101"/>
      <c r="M20" s="95"/>
    </row>
    <row r="21" ht="52.5" customHeight="1">
      <c r="A21" s="90"/>
      <c r="B21" s="26"/>
      <c r="C21" s="91"/>
      <c r="D21" s="101"/>
      <c r="E21" s="101"/>
      <c r="F21" s="101"/>
      <c r="G21" s="101"/>
      <c r="H21" s="13"/>
      <c r="I21" s="101"/>
      <c r="J21" s="101"/>
      <c r="K21" s="101"/>
      <c r="L21" s="101"/>
      <c r="M21" s="95"/>
    </row>
    <row r="22" ht="52.5" customHeight="1">
      <c r="A22" s="90"/>
      <c r="B22" s="26"/>
      <c r="C22" s="91"/>
      <c r="D22" s="101"/>
      <c r="E22" s="101"/>
      <c r="F22" s="101"/>
      <c r="G22" s="101"/>
      <c r="H22" s="13"/>
      <c r="I22" s="101"/>
      <c r="J22" s="101"/>
      <c r="K22" s="101"/>
      <c r="L22" s="101"/>
      <c r="M22" s="95"/>
    </row>
    <row r="23" ht="52.5" customHeight="1">
      <c r="A23" s="90"/>
      <c r="B23" s="26"/>
      <c r="C23" s="91"/>
      <c r="D23" s="101"/>
      <c r="E23" s="101"/>
      <c r="F23" s="101"/>
      <c r="G23" s="101"/>
      <c r="H23" s="13"/>
      <c r="I23" s="101"/>
      <c r="J23" s="101"/>
      <c r="K23" s="101"/>
      <c r="L23" s="101"/>
      <c r="M23" s="95"/>
    </row>
    <row r="24" ht="54.75" customHeight="1">
      <c r="C24" s="50"/>
    </row>
    <row r="25" ht="54.75" customHeight="1">
      <c r="C25" s="50"/>
    </row>
    <row r="26" ht="54.75" customHeight="1">
      <c r="C26" s="50"/>
    </row>
    <row r="27" ht="54.75" customHeight="1">
      <c r="C27" s="50"/>
    </row>
    <row r="28" ht="54.75" customHeight="1">
      <c r="C28" s="50"/>
    </row>
    <row r="29" ht="54.75" customHeight="1">
      <c r="C29" s="50"/>
    </row>
    <row r="30" ht="54.75" customHeight="1">
      <c r="C30" s="50"/>
    </row>
    <row r="31" ht="54.75" customHeight="1">
      <c r="C31" s="50"/>
    </row>
    <row r="32" ht="54.75" customHeight="1">
      <c r="C32" s="50"/>
    </row>
    <row r="33" ht="54.75" customHeight="1">
      <c r="C33" s="50"/>
    </row>
    <row r="34">
      <c r="C34" s="50"/>
    </row>
    <row r="35">
      <c r="C35" s="50"/>
    </row>
    <row r="36">
      <c r="C36" s="50"/>
    </row>
    <row r="37">
      <c r="C37" s="50"/>
    </row>
    <row r="38">
      <c r="C38" s="50"/>
    </row>
    <row r="39">
      <c r="C39" s="50"/>
    </row>
    <row r="40">
      <c r="C40" s="50"/>
    </row>
    <row r="41">
      <c r="C41" s="50"/>
    </row>
    <row r="42">
      <c r="C42" s="50"/>
    </row>
    <row r="43">
      <c r="C43" s="50"/>
    </row>
    <row r="44">
      <c r="C44" s="50"/>
    </row>
    <row r="45">
      <c r="C45" s="50"/>
    </row>
    <row r="46">
      <c r="C46" s="50"/>
    </row>
    <row r="47">
      <c r="C47" s="50"/>
    </row>
    <row r="48">
      <c r="C48" s="50"/>
    </row>
    <row r="49">
      <c r="C49" s="50"/>
    </row>
    <row r="50">
      <c r="C50" s="50"/>
    </row>
    <row r="51">
      <c r="C51" s="50"/>
    </row>
    <row r="52">
      <c r="C52" s="50"/>
    </row>
    <row r="53">
      <c r="C53" s="50"/>
    </row>
    <row r="54">
      <c r="C54" s="50"/>
    </row>
    <row r="55">
      <c r="C55" s="50"/>
    </row>
    <row r="56">
      <c r="C56" s="50"/>
    </row>
    <row r="57">
      <c r="C57" s="50"/>
    </row>
    <row r="58">
      <c r="C58" s="50"/>
    </row>
    <row r="59">
      <c r="C59" s="50"/>
    </row>
    <row r="60">
      <c r="C60" s="50"/>
    </row>
    <row r="61">
      <c r="C61" s="50"/>
    </row>
    <row r="62">
      <c r="C62" s="50"/>
    </row>
    <row r="63">
      <c r="C63" s="50"/>
    </row>
    <row r="64">
      <c r="C64" s="50"/>
    </row>
    <row r="65">
      <c r="C65" s="50"/>
    </row>
    <row r="66">
      <c r="C66" s="50"/>
    </row>
    <row r="67">
      <c r="C67" s="50"/>
    </row>
    <row r="68">
      <c r="C68" s="50"/>
    </row>
    <row r="69">
      <c r="C69" s="50"/>
    </row>
    <row r="70">
      <c r="C70" s="50"/>
    </row>
    <row r="71">
      <c r="C71" s="50"/>
    </row>
    <row r="72">
      <c r="C72" s="50"/>
    </row>
    <row r="73">
      <c r="C73" s="50"/>
    </row>
    <row r="74">
      <c r="C74" s="50"/>
    </row>
    <row r="75">
      <c r="C75" s="50"/>
    </row>
    <row r="76">
      <c r="C76" s="50"/>
    </row>
    <row r="77">
      <c r="C77" s="50"/>
    </row>
    <row r="78">
      <c r="C78" s="50"/>
    </row>
    <row r="79">
      <c r="C79" s="50"/>
    </row>
    <row r="80">
      <c r="C80" s="50"/>
    </row>
    <row r="81">
      <c r="C81" s="50"/>
    </row>
    <row r="82">
      <c r="C82" s="50"/>
    </row>
    <row r="83">
      <c r="C83" s="50"/>
    </row>
    <row r="84">
      <c r="C84" s="50"/>
    </row>
    <row r="85">
      <c r="C85" s="50"/>
    </row>
    <row r="86">
      <c r="C86" s="50"/>
    </row>
    <row r="87">
      <c r="C87" s="50"/>
    </row>
    <row r="88">
      <c r="C88" s="50"/>
    </row>
    <row r="89">
      <c r="C89" s="50"/>
    </row>
    <row r="90">
      <c r="C90" s="50"/>
    </row>
    <row r="91">
      <c r="C91" s="50"/>
    </row>
    <row r="92">
      <c r="C92" s="50"/>
    </row>
    <row r="93">
      <c r="C93" s="50"/>
    </row>
    <row r="94">
      <c r="C94" s="50"/>
    </row>
    <row r="95">
      <c r="C95" s="50"/>
    </row>
    <row r="96">
      <c r="C96" s="50"/>
    </row>
    <row r="97">
      <c r="C97" s="50"/>
    </row>
    <row r="98">
      <c r="C98" s="50"/>
    </row>
    <row r="99">
      <c r="C99" s="50"/>
    </row>
    <row r="100">
      <c r="C100" s="50"/>
    </row>
    <row r="101">
      <c r="C101" s="50"/>
    </row>
    <row r="102">
      <c r="C102" s="50"/>
    </row>
    <row r="103">
      <c r="C103" s="50"/>
    </row>
    <row r="104">
      <c r="C104" s="50"/>
    </row>
    <row r="105">
      <c r="C105" s="50"/>
    </row>
    <row r="106">
      <c r="C106" s="50"/>
    </row>
    <row r="107">
      <c r="C107" s="50"/>
    </row>
    <row r="108">
      <c r="C108" s="50"/>
    </row>
    <row r="109">
      <c r="C109" s="50"/>
    </row>
    <row r="110">
      <c r="C110" s="50"/>
    </row>
    <row r="111">
      <c r="C111" s="50"/>
    </row>
    <row r="112">
      <c r="C112" s="50"/>
    </row>
    <row r="113">
      <c r="C113" s="50"/>
    </row>
    <row r="114">
      <c r="C114" s="50"/>
    </row>
    <row r="115">
      <c r="C115" s="50"/>
    </row>
    <row r="116">
      <c r="C116" s="50"/>
    </row>
    <row r="117">
      <c r="C117" s="50"/>
    </row>
    <row r="118">
      <c r="C118" s="50"/>
    </row>
    <row r="119">
      <c r="C119" s="50"/>
    </row>
    <row r="120">
      <c r="C120" s="50"/>
    </row>
    <row r="121">
      <c r="C121" s="50"/>
    </row>
    <row r="122">
      <c r="C122" s="50"/>
    </row>
    <row r="123">
      <c r="C123" s="50"/>
    </row>
    <row r="124">
      <c r="C124" s="50"/>
    </row>
    <row r="125">
      <c r="C125" s="50"/>
    </row>
    <row r="126">
      <c r="C126" s="50"/>
    </row>
    <row r="127">
      <c r="C127" s="50"/>
    </row>
    <row r="128">
      <c r="C128" s="50"/>
    </row>
    <row r="129">
      <c r="C129" s="50"/>
    </row>
    <row r="130">
      <c r="C130" s="50"/>
    </row>
    <row r="131">
      <c r="C131" s="50"/>
    </row>
    <row r="132">
      <c r="C132" s="50"/>
    </row>
    <row r="133">
      <c r="C133" s="50"/>
    </row>
    <row r="134">
      <c r="C134" s="50"/>
    </row>
    <row r="135">
      <c r="C135" s="50"/>
    </row>
    <row r="136">
      <c r="C136" s="50"/>
    </row>
    <row r="137">
      <c r="C137" s="50"/>
    </row>
    <row r="138">
      <c r="C138" s="50"/>
    </row>
    <row r="139">
      <c r="C139" s="50"/>
    </row>
    <row r="140">
      <c r="C140" s="50"/>
    </row>
    <row r="141">
      <c r="C141" s="50"/>
    </row>
    <row r="142">
      <c r="C142" s="50"/>
    </row>
    <row r="143">
      <c r="C143" s="50"/>
    </row>
    <row r="144">
      <c r="C144" s="50"/>
    </row>
    <row r="145">
      <c r="C145" s="50"/>
    </row>
    <row r="146">
      <c r="C146" s="50"/>
    </row>
    <row r="147">
      <c r="C147" s="50"/>
    </row>
    <row r="148">
      <c r="C148" s="50"/>
    </row>
    <row r="149">
      <c r="C149" s="50"/>
    </row>
    <row r="150">
      <c r="C150" s="50"/>
    </row>
    <row r="151">
      <c r="C151" s="50"/>
    </row>
    <row r="152">
      <c r="C152" s="50"/>
    </row>
    <row r="153">
      <c r="C153" s="50"/>
    </row>
    <row r="154">
      <c r="C154" s="50"/>
    </row>
    <row r="155">
      <c r="C155" s="50"/>
    </row>
    <row r="156">
      <c r="C156" s="50"/>
    </row>
    <row r="157">
      <c r="C157" s="50"/>
    </row>
    <row r="158">
      <c r="C158" s="50"/>
    </row>
    <row r="159">
      <c r="C159" s="50"/>
    </row>
    <row r="160">
      <c r="C160" s="50"/>
    </row>
    <row r="161">
      <c r="C161" s="50"/>
    </row>
    <row r="162">
      <c r="C162" s="50"/>
    </row>
    <row r="163">
      <c r="C163" s="50"/>
    </row>
    <row r="164">
      <c r="C164" s="50"/>
    </row>
    <row r="165">
      <c r="C165" s="50"/>
    </row>
    <row r="166">
      <c r="C166" s="50"/>
    </row>
    <row r="167">
      <c r="C167" s="50"/>
    </row>
    <row r="168">
      <c r="C168" s="50"/>
    </row>
    <row r="169">
      <c r="C169" s="50"/>
    </row>
    <row r="170">
      <c r="C170" s="50"/>
    </row>
    <row r="171">
      <c r="C171" s="50"/>
    </row>
    <row r="172">
      <c r="C172" s="50"/>
    </row>
    <row r="173">
      <c r="C173" s="50"/>
    </row>
    <row r="174">
      <c r="C174" s="50"/>
    </row>
    <row r="175">
      <c r="C175" s="50"/>
    </row>
    <row r="176">
      <c r="C176" s="50"/>
    </row>
    <row r="177">
      <c r="C177" s="50"/>
    </row>
    <row r="178">
      <c r="C178" s="50"/>
    </row>
    <row r="179">
      <c r="C179" s="50"/>
    </row>
    <row r="180">
      <c r="C180" s="50"/>
    </row>
    <row r="181">
      <c r="C181" s="50"/>
    </row>
    <row r="182">
      <c r="C182" s="50"/>
    </row>
    <row r="183">
      <c r="C183" s="50"/>
    </row>
    <row r="184">
      <c r="C184" s="50"/>
    </row>
    <row r="185">
      <c r="C185" s="50"/>
    </row>
    <row r="186">
      <c r="C186" s="50"/>
    </row>
    <row r="187">
      <c r="C187" s="50"/>
    </row>
    <row r="188">
      <c r="C188" s="50"/>
    </row>
    <row r="189">
      <c r="C189" s="50"/>
    </row>
    <row r="190">
      <c r="C190" s="50"/>
    </row>
    <row r="191">
      <c r="C191" s="50"/>
    </row>
    <row r="192">
      <c r="C192" s="50"/>
    </row>
    <row r="193">
      <c r="C193" s="50"/>
    </row>
    <row r="194">
      <c r="C194" s="50"/>
    </row>
    <row r="195">
      <c r="C195" s="50"/>
    </row>
    <row r="196">
      <c r="C196" s="50"/>
    </row>
    <row r="197">
      <c r="C197" s="50"/>
    </row>
    <row r="198">
      <c r="C198" s="50"/>
    </row>
    <row r="199">
      <c r="C199" s="50"/>
    </row>
    <row r="200">
      <c r="C200" s="50"/>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sheetData>
  <mergeCells count="1">
    <mergeCell ref="A1:M2"/>
  </mergeCells>
  <conditionalFormatting sqref="C5:C23">
    <cfRule type="notContainsBlanks" dxfId="10" priority="1">
      <formula>LEN(TRIM(C5))&gt;0</formula>
    </cfRule>
  </conditionalFormatting>
  <dataValidations>
    <dataValidation type="list" allowBlank="1" showErrorMessage="1" sqref="B5:B23">
      <formula1>"이민기,고소현,문혜원,서정철,김경원,나상훈"</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392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5.13"/>
    <col customWidth="1" min="3" max="3" width="25.13"/>
  </cols>
  <sheetData>
    <row r="1">
      <c r="A1" s="102" t="s">
        <v>270</v>
      </c>
      <c r="B1" s="102" t="s">
        <v>271</v>
      </c>
      <c r="C1" s="102" t="s">
        <v>272</v>
      </c>
      <c r="D1" s="103"/>
    </row>
    <row r="2">
      <c r="A2" s="104">
        <f>IFERROR(__xludf.DUMMYFUNCTION("if(isdate(B2), year(B2), )"),2026.0)</f>
        <v>2026</v>
      </c>
      <c r="B2" s="105">
        <v>46023.0</v>
      </c>
      <c r="C2" s="106" t="s">
        <v>273</v>
      </c>
    </row>
    <row r="3">
      <c r="A3" s="104">
        <f>IFERROR(__xludf.DUMMYFUNCTION("if(isdate(B3), year(B3), )"),2026.0)</f>
        <v>2026</v>
      </c>
      <c r="B3" s="105">
        <v>46069.0</v>
      </c>
      <c r="C3" s="106" t="s">
        <v>274</v>
      </c>
    </row>
    <row r="4">
      <c r="A4" s="104">
        <f>IFERROR(__xludf.DUMMYFUNCTION("if(isdate(B4), year(B4), )"),2026.0)</f>
        <v>2026</v>
      </c>
      <c r="B4" s="105">
        <v>46070.0</v>
      </c>
      <c r="C4" s="106" t="s">
        <v>275</v>
      </c>
    </row>
    <row r="5">
      <c r="A5" s="104">
        <f>IFERROR(__xludf.DUMMYFUNCTION("if(isdate(B5), year(B5), )"),2026.0)</f>
        <v>2026</v>
      </c>
      <c r="B5" s="105">
        <v>46071.0</v>
      </c>
      <c r="C5" s="106" t="s">
        <v>274</v>
      </c>
    </row>
    <row r="6">
      <c r="A6" s="104">
        <f>IFERROR(__xludf.DUMMYFUNCTION("if(isdate(B6), year(B6), )"),2026.0)</f>
        <v>2026</v>
      </c>
      <c r="B6" s="105">
        <v>46082.0</v>
      </c>
      <c r="C6" s="106" t="s">
        <v>276</v>
      </c>
    </row>
    <row r="7">
      <c r="A7" s="104">
        <f>IFERROR(__xludf.DUMMYFUNCTION("if(isdate(B7), year(B7), )"),2026.0)</f>
        <v>2026</v>
      </c>
      <c r="B7" s="105">
        <v>46083.0</v>
      </c>
      <c r="C7" s="106" t="s">
        <v>277</v>
      </c>
    </row>
    <row r="8">
      <c r="A8" s="104">
        <f>IFERROR(__xludf.DUMMYFUNCTION("if(isdate(B8), year(B8), )"),2026.0)</f>
        <v>2026</v>
      </c>
      <c r="B8" s="107">
        <v>46143.0</v>
      </c>
      <c r="C8" s="106" t="s">
        <v>278</v>
      </c>
    </row>
    <row r="9">
      <c r="A9" s="104">
        <f>IFERROR(__xludf.DUMMYFUNCTION("if(isdate(B9), year(B9), )"),2026.0)</f>
        <v>2026</v>
      </c>
      <c r="B9" s="107">
        <v>46147.0</v>
      </c>
      <c r="C9" s="106" t="s">
        <v>279</v>
      </c>
    </row>
    <row r="10">
      <c r="A10" s="104">
        <f>IFERROR(__xludf.DUMMYFUNCTION("if(isdate(B10), year(B10), )"),2026.0)</f>
        <v>2026</v>
      </c>
      <c r="B10" s="107">
        <v>46166.0</v>
      </c>
      <c r="C10" s="106" t="s">
        <v>280</v>
      </c>
    </row>
    <row r="11">
      <c r="A11" s="104">
        <f>IFERROR(__xludf.DUMMYFUNCTION("if(isdate(B11), year(B11), )"),2026.0)</f>
        <v>2026</v>
      </c>
      <c r="B11" s="107">
        <v>46167.0</v>
      </c>
      <c r="C11" s="106" t="s">
        <v>281</v>
      </c>
    </row>
    <row r="12">
      <c r="A12" s="104">
        <f>IFERROR(__xludf.DUMMYFUNCTION("if(isdate(B12), year(B12), )"),2026.0)</f>
        <v>2026</v>
      </c>
      <c r="B12" s="107">
        <v>46179.0</v>
      </c>
      <c r="C12" s="106" t="s">
        <v>282</v>
      </c>
    </row>
    <row r="13">
      <c r="A13" s="104">
        <f>IFERROR(__xludf.DUMMYFUNCTION("if(isdate(B13), year(B13), )"),2026.0)</f>
        <v>2026</v>
      </c>
      <c r="B13" s="107">
        <v>46220.0</v>
      </c>
      <c r="C13" s="108" t="s">
        <v>283</v>
      </c>
    </row>
    <row r="14">
      <c r="A14" s="109">
        <f>IFERROR(__xludf.DUMMYFUNCTION("if(isdate(B14), year(B14), )"),2026.0)</f>
        <v>2026</v>
      </c>
      <c r="B14" s="110">
        <v>46249.0</v>
      </c>
      <c r="C14" s="111" t="s">
        <v>284</v>
      </c>
      <c r="D14" s="112"/>
    </row>
    <row r="15">
      <c r="A15" s="104">
        <f>IFERROR(__xludf.DUMMYFUNCTION("if(isdate(B15), year(B15), )"),2026.0)</f>
        <v>2026</v>
      </c>
      <c r="B15" s="107">
        <v>46289.0</v>
      </c>
      <c r="C15" s="106" t="s">
        <v>285</v>
      </c>
    </row>
    <row r="16">
      <c r="A16" s="104">
        <f>IFERROR(__xludf.DUMMYFUNCTION("if(isdate(B16), year(B16), )"),2026.0)</f>
        <v>2026</v>
      </c>
      <c r="B16" s="107">
        <v>46290.0</v>
      </c>
      <c r="C16" s="106" t="s">
        <v>285</v>
      </c>
    </row>
    <row r="17">
      <c r="A17" s="104">
        <f>IFERROR(__xludf.DUMMYFUNCTION("if(isdate(B17), year(B17), )"),2026.0)</f>
        <v>2026</v>
      </c>
      <c r="B17" s="107">
        <v>46291.0</v>
      </c>
      <c r="C17" s="106" t="s">
        <v>285</v>
      </c>
    </row>
    <row r="18">
      <c r="A18" s="104">
        <f>IFERROR(__xludf.DUMMYFUNCTION("if(isdate(B18), year(B18), )"),2026.0)</f>
        <v>2026</v>
      </c>
      <c r="B18" s="107">
        <v>46298.0</v>
      </c>
      <c r="C18" s="106" t="s">
        <v>286</v>
      </c>
    </row>
    <row r="19">
      <c r="A19" s="104">
        <f>IFERROR(__xludf.DUMMYFUNCTION("if(isdate(B19), year(B19), )"),2026.0)</f>
        <v>2026</v>
      </c>
      <c r="B19" s="107">
        <v>46304.0</v>
      </c>
      <c r="C19" s="106" t="s">
        <v>287</v>
      </c>
    </row>
    <row r="20">
      <c r="A20" s="104">
        <f>IFERROR(__xludf.DUMMYFUNCTION("if(isdate(B20), year(B20), )"),2026.0)</f>
        <v>2026</v>
      </c>
      <c r="B20" s="107">
        <v>46381.0</v>
      </c>
      <c r="C20" s="106" t="s">
        <v>288</v>
      </c>
    </row>
    <row r="21">
      <c r="A21" s="104"/>
      <c r="B21" s="107"/>
      <c r="C21" s="106"/>
    </row>
    <row r="22">
      <c r="A22" s="104"/>
      <c r="B22" s="107"/>
      <c r="C22" s="106"/>
    </row>
    <row r="23">
      <c r="A23" s="104"/>
      <c r="B23" s="107"/>
      <c r="C23" s="106"/>
    </row>
    <row r="24">
      <c r="A24" s="104"/>
      <c r="B24" s="107"/>
      <c r="C24" s="106"/>
    </row>
    <row r="25">
      <c r="A25" s="104"/>
      <c r="B25" s="107"/>
      <c r="C25" s="106"/>
    </row>
    <row r="26">
      <c r="A26" s="104"/>
      <c r="B26" s="107"/>
      <c r="C26" s="106"/>
    </row>
    <row r="27">
      <c r="A27" s="104"/>
      <c r="B27" s="107"/>
      <c r="C27" s="106"/>
    </row>
    <row r="28">
      <c r="A28" s="104"/>
      <c r="B28" s="107"/>
      <c r="C28" s="106"/>
    </row>
    <row r="29">
      <c r="A29" s="104"/>
      <c r="B29" s="107"/>
      <c r="C29" s="106"/>
    </row>
    <row r="30">
      <c r="A30" s="104"/>
      <c r="B30" s="107"/>
      <c r="C30" s="106"/>
    </row>
    <row r="31">
      <c r="A31" s="104"/>
      <c r="B31" s="107"/>
      <c r="C31" s="106"/>
    </row>
    <row r="32">
      <c r="A32" s="104"/>
      <c r="B32" s="107"/>
      <c r="C32" s="108"/>
    </row>
    <row r="33">
      <c r="A33" s="104"/>
      <c r="B33" s="107"/>
      <c r="C33" s="106"/>
    </row>
    <row r="34">
      <c r="A34" s="104"/>
      <c r="B34" s="107"/>
      <c r="C34" s="106"/>
    </row>
    <row r="35">
      <c r="A35" s="104"/>
      <c r="B35" s="107"/>
      <c r="C35" s="106"/>
    </row>
    <row r="36">
      <c r="A36" s="104"/>
      <c r="B36" s="107"/>
      <c r="C36" s="106"/>
    </row>
    <row r="37">
      <c r="A37" s="104"/>
      <c r="B37" s="107"/>
      <c r="C37" s="106"/>
    </row>
    <row r="38">
      <c r="A38" s="104"/>
      <c r="B38" s="107"/>
      <c r="C38" s="106"/>
    </row>
    <row r="39">
      <c r="A39" s="104"/>
      <c r="B39" s="107"/>
      <c r="C39" s="106"/>
    </row>
    <row r="40">
      <c r="A40" s="104"/>
      <c r="B40" s="107"/>
      <c r="C40" s="106"/>
    </row>
    <row r="41">
      <c r="A41" s="104"/>
      <c r="B41" s="107"/>
      <c r="C41" s="106"/>
    </row>
    <row r="42">
      <c r="A42" s="104"/>
      <c r="B42" s="107"/>
      <c r="C42" s="106"/>
    </row>
    <row r="43">
      <c r="A43" s="104"/>
      <c r="B43" s="107"/>
      <c r="C43" s="106"/>
    </row>
    <row r="44">
      <c r="A44" s="104"/>
      <c r="B44" s="107"/>
      <c r="C44" s="106"/>
    </row>
    <row r="45">
      <c r="A45" s="104"/>
      <c r="B45" s="107"/>
      <c r="C45" s="106"/>
    </row>
    <row r="46">
      <c r="A46" s="104"/>
      <c r="B46" s="107"/>
      <c r="C46" s="106"/>
    </row>
    <row r="47">
      <c r="A47" s="104"/>
      <c r="B47" s="107"/>
      <c r="C47" s="106"/>
    </row>
    <row r="48">
      <c r="A48" s="104"/>
      <c r="B48" s="107"/>
      <c r="C48" s="106"/>
    </row>
    <row r="49">
      <c r="A49" s="104"/>
      <c r="B49" s="107"/>
      <c r="C49" s="106"/>
    </row>
    <row r="50">
      <c r="A50" s="104"/>
      <c r="B50" s="107"/>
      <c r="C50" s="106"/>
    </row>
    <row r="51">
      <c r="A51" s="104"/>
      <c r="B51" s="107"/>
      <c r="C51" s="106"/>
    </row>
    <row r="52">
      <c r="A52" s="104"/>
      <c r="B52" s="107"/>
      <c r="C52" s="108"/>
    </row>
    <row r="53">
      <c r="A53" s="104"/>
      <c r="B53" s="107"/>
      <c r="C53" s="106"/>
    </row>
    <row r="54">
      <c r="A54" s="104"/>
      <c r="B54" s="107"/>
      <c r="C54" s="106"/>
    </row>
    <row r="55">
      <c r="A55" s="104"/>
      <c r="B55" s="107"/>
      <c r="C55" s="106"/>
    </row>
    <row r="56">
      <c r="A56" s="104"/>
      <c r="B56" s="107"/>
      <c r="C56" s="106"/>
    </row>
    <row r="57">
      <c r="A57" s="104"/>
      <c r="B57" s="107"/>
      <c r="C57" s="106"/>
    </row>
    <row r="58">
      <c r="A58" s="104"/>
      <c r="B58" s="107"/>
      <c r="C58" s="106"/>
    </row>
    <row r="59">
      <c r="A59" s="104"/>
      <c r="B59" s="107"/>
      <c r="C59" s="106"/>
    </row>
    <row r="60">
      <c r="A60" s="104"/>
      <c r="B60" s="107"/>
      <c r="C60" s="106"/>
    </row>
    <row r="61">
      <c r="A61" s="104"/>
      <c r="B61" s="107"/>
      <c r="C61" s="106"/>
    </row>
    <row r="62">
      <c r="A62" s="104"/>
      <c r="B62" s="107"/>
      <c r="C62" s="106"/>
    </row>
    <row r="63">
      <c r="A63" s="104"/>
      <c r="B63" s="107"/>
      <c r="C63" s="106"/>
    </row>
    <row r="64">
      <c r="A64" s="104"/>
      <c r="B64" s="107"/>
      <c r="C64" s="106"/>
    </row>
    <row r="65">
      <c r="A65" s="104"/>
      <c r="B65" s="107"/>
      <c r="C65" s="106"/>
    </row>
    <row r="66">
      <c r="A66" s="104"/>
      <c r="B66" s="107"/>
      <c r="C66" s="106"/>
    </row>
    <row r="67">
      <c r="A67" s="104"/>
      <c r="B67" s="107"/>
      <c r="C67" s="106"/>
    </row>
    <row r="68">
      <c r="A68" s="104"/>
      <c r="B68" s="107"/>
      <c r="C68" s="106"/>
    </row>
    <row r="69">
      <c r="A69" s="104"/>
      <c r="B69" s="107"/>
      <c r="C69" s="106"/>
    </row>
    <row r="70">
      <c r="A70" s="104"/>
      <c r="B70" s="107"/>
      <c r="C70" s="106"/>
    </row>
    <row r="71">
      <c r="A71" s="104"/>
      <c r="B71" s="107"/>
      <c r="C71" s="106"/>
    </row>
    <row r="72">
      <c r="A72" s="104"/>
      <c r="B72" s="107"/>
      <c r="C72" s="106"/>
    </row>
    <row r="73">
      <c r="A73" s="104"/>
      <c r="B73" s="107"/>
      <c r="C73" s="106"/>
    </row>
    <row r="74">
      <c r="A74" s="104"/>
      <c r="B74" s="107"/>
      <c r="C74" s="106"/>
    </row>
    <row r="75">
      <c r="A75" s="104"/>
      <c r="B75" s="107"/>
      <c r="C75" s="106"/>
    </row>
    <row r="76">
      <c r="A76" s="104"/>
      <c r="B76" s="107"/>
      <c r="C76" s="106"/>
    </row>
    <row r="77">
      <c r="A77" s="104"/>
      <c r="B77" s="107"/>
      <c r="C77" s="106"/>
    </row>
    <row r="78">
      <c r="A78" s="104"/>
      <c r="B78" s="107"/>
      <c r="C78" s="106"/>
    </row>
    <row r="79">
      <c r="A79" s="104"/>
      <c r="B79" s="107"/>
      <c r="C79" s="106"/>
    </row>
    <row r="80">
      <c r="A80" s="104"/>
      <c r="B80" s="107"/>
      <c r="C80" s="106"/>
    </row>
    <row r="81">
      <c r="A81" s="104"/>
      <c r="B81" s="107"/>
      <c r="C81" s="106"/>
    </row>
    <row r="82">
      <c r="A82" s="104"/>
      <c r="B82" s="107"/>
      <c r="C82" s="106"/>
    </row>
    <row r="83">
      <c r="A83" s="104"/>
      <c r="B83" s="107"/>
      <c r="C83" s="106"/>
    </row>
    <row r="84">
      <c r="A84" s="104"/>
      <c r="B84" s="107"/>
      <c r="C84" s="106"/>
    </row>
    <row r="85">
      <c r="A85" s="104"/>
      <c r="B85" s="107"/>
      <c r="C85" s="108"/>
    </row>
    <row r="86">
      <c r="A86" s="104"/>
      <c r="B86" s="107"/>
      <c r="C86" s="106"/>
    </row>
    <row r="87">
      <c r="A87" s="104"/>
      <c r="B87" s="107"/>
      <c r="C87" s="106"/>
    </row>
    <row r="88">
      <c r="A88" s="104"/>
      <c r="B88" s="107"/>
      <c r="C88" s="106"/>
    </row>
    <row r="89">
      <c r="A89" s="104"/>
      <c r="B89" s="107"/>
      <c r="C89" s="106"/>
    </row>
    <row r="90">
      <c r="A90" s="104"/>
      <c r="B90" s="107"/>
      <c r="C90" s="106"/>
    </row>
    <row r="91">
      <c r="A91" s="104"/>
      <c r="B91" s="107"/>
      <c r="C91" s="106"/>
    </row>
    <row r="92">
      <c r="A92" s="104"/>
      <c r="B92" s="107"/>
      <c r="C92" s="106"/>
    </row>
    <row r="93">
      <c r="A93" s="104"/>
      <c r="B93" s="105"/>
      <c r="C93" s="106"/>
    </row>
    <row r="94">
      <c r="A94" s="104"/>
      <c r="B94" s="105"/>
      <c r="C94" s="106"/>
    </row>
    <row r="95">
      <c r="A95" s="104"/>
    </row>
    <row r="96">
      <c r="A96" s="104"/>
    </row>
    <row r="97">
      <c r="A97" s="104"/>
    </row>
    <row r="98">
      <c r="A98" s="104"/>
    </row>
    <row r="99">
      <c r="A99" s="104"/>
    </row>
    <row r="100">
      <c r="A100" s="104"/>
    </row>
    <row r="101">
      <c r="A101" s="104"/>
    </row>
    <row r="102">
      <c r="A102" s="104"/>
    </row>
    <row r="103">
      <c r="A103" s="104"/>
    </row>
    <row r="104">
      <c r="A104" s="104"/>
    </row>
    <row r="105">
      <c r="A105" s="104"/>
    </row>
    <row r="106">
      <c r="A106" s="104"/>
    </row>
    <row r="107">
      <c r="A107" s="104"/>
    </row>
    <row r="108">
      <c r="A108" s="104"/>
    </row>
    <row r="109">
      <c r="A109" s="104"/>
    </row>
    <row r="110">
      <c r="A110" s="104"/>
    </row>
    <row r="111">
      <c r="A111" s="104"/>
    </row>
    <row r="112">
      <c r="A112" s="104"/>
    </row>
    <row r="113">
      <c r="A113" s="104"/>
    </row>
    <row r="114">
      <c r="A114" s="104"/>
    </row>
    <row r="115">
      <c r="A115" s="104"/>
    </row>
    <row r="116">
      <c r="A116" s="104"/>
    </row>
    <row r="117">
      <c r="A117" s="104"/>
    </row>
    <row r="118">
      <c r="A118" s="104"/>
    </row>
    <row r="119">
      <c r="A119" s="104"/>
    </row>
    <row r="120">
      <c r="A120" s="104"/>
    </row>
    <row r="121">
      <c r="A121" s="104"/>
    </row>
    <row r="122">
      <c r="A122" s="104"/>
    </row>
    <row r="123">
      <c r="A123" s="104"/>
    </row>
    <row r="124">
      <c r="A124" s="104"/>
    </row>
    <row r="125">
      <c r="A125" s="104"/>
    </row>
    <row r="126">
      <c r="A126" s="104"/>
    </row>
    <row r="127">
      <c r="A127" s="104"/>
    </row>
    <row r="128">
      <c r="A128" s="104"/>
    </row>
    <row r="129">
      <c r="A129" s="104"/>
    </row>
    <row r="130">
      <c r="A130" s="104"/>
    </row>
    <row r="131">
      <c r="A131" s="104"/>
    </row>
    <row r="132">
      <c r="A132" s="104"/>
    </row>
    <row r="133">
      <c r="A133" s="104"/>
    </row>
    <row r="134">
      <c r="A134" s="104"/>
    </row>
    <row r="135">
      <c r="A135" s="104"/>
    </row>
    <row r="136">
      <c r="A136" s="104"/>
    </row>
    <row r="137">
      <c r="A137" s="104"/>
    </row>
    <row r="138">
      <c r="A138" s="104"/>
    </row>
    <row r="139">
      <c r="A139" s="104"/>
    </row>
    <row r="140">
      <c r="A140" s="104"/>
    </row>
    <row r="141">
      <c r="A141" s="104"/>
    </row>
    <row r="142">
      <c r="A142" s="104"/>
    </row>
    <row r="143">
      <c r="A143" s="104"/>
    </row>
    <row r="144">
      <c r="A144" s="104"/>
    </row>
    <row r="145">
      <c r="A145" s="104"/>
    </row>
    <row r="146">
      <c r="A146" s="104"/>
    </row>
    <row r="147">
      <c r="A147" s="104"/>
    </row>
    <row r="148">
      <c r="A148" s="104"/>
    </row>
    <row r="149">
      <c r="A149" s="104"/>
    </row>
    <row r="150">
      <c r="A150" s="104"/>
    </row>
    <row r="151">
      <c r="A151" s="104"/>
    </row>
    <row r="152">
      <c r="A152" s="104"/>
    </row>
    <row r="153">
      <c r="A153" s="104"/>
    </row>
    <row r="154">
      <c r="A154" s="104"/>
    </row>
    <row r="155">
      <c r="A155" s="104"/>
    </row>
    <row r="156">
      <c r="A156" s="104"/>
    </row>
    <row r="157">
      <c r="A157" s="104"/>
    </row>
    <row r="158">
      <c r="A158" s="104"/>
    </row>
    <row r="159">
      <c r="A159" s="104"/>
    </row>
    <row r="160">
      <c r="A160" s="104"/>
    </row>
    <row r="161">
      <c r="A161" s="104"/>
    </row>
    <row r="162">
      <c r="A162" s="104"/>
    </row>
    <row r="163">
      <c r="A163" s="104"/>
    </row>
    <row r="164">
      <c r="A164" s="104"/>
    </row>
    <row r="165">
      <c r="A165" s="104"/>
    </row>
    <row r="166">
      <c r="A166" s="104"/>
    </row>
    <row r="167">
      <c r="A167" s="104"/>
    </row>
    <row r="168">
      <c r="A168" s="104"/>
    </row>
    <row r="169">
      <c r="A169" s="104"/>
    </row>
    <row r="170">
      <c r="A170" s="104"/>
    </row>
  </sheetData>
  <dataValidations>
    <dataValidation type="custom" allowBlank="1" showDropDown="1" sqref="B2:B94">
      <formula1>OR(NOT(ISERROR(DATEVALUE(B2))), AND(ISNUMBER(B2), LEFT(CELL("format", B2))="D"))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E7FF"/>
    <outlinePr summaryBelow="0" summaryRight="0"/>
  </sheetPr>
  <sheetViews>
    <sheetView showGridLines="0" workbookViewId="0"/>
  </sheetViews>
  <sheetFormatPr customHeight="1" defaultColWidth="12.63" defaultRowHeight="15.75"/>
  <cols>
    <col customWidth="1" min="1" max="18" width="6.38"/>
  </cols>
  <sheetData>
    <row r="1">
      <c r="A1" s="113" t="s">
        <v>289</v>
      </c>
      <c r="B1" s="114"/>
      <c r="C1" s="114"/>
      <c r="D1" s="114"/>
      <c r="E1" s="114"/>
      <c r="F1" s="114"/>
      <c r="G1" s="114"/>
      <c r="H1" s="114"/>
      <c r="I1" s="114"/>
      <c r="J1" s="114"/>
      <c r="K1" s="114"/>
      <c r="L1" s="114"/>
      <c r="M1" s="114"/>
      <c r="N1" s="114"/>
      <c r="O1" s="114"/>
      <c r="P1" s="114"/>
      <c r="Q1" s="114"/>
      <c r="R1" s="114"/>
    </row>
    <row r="2">
      <c r="A2" s="115" t="s">
        <v>290</v>
      </c>
      <c r="B2" s="114"/>
      <c r="C2" s="114"/>
      <c r="D2" s="114"/>
      <c r="E2" s="114"/>
      <c r="F2" s="114"/>
      <c r="G2" s="114"/>
      <c r="H2" s="114"/>
      <c r="I2" s="114"/>
      <c r="J2" s="114"/>
      <c r="K2" s="114"/>
      <c r="L2" s="114"/>
      <c r="M2" s="114"/>
      <c r="N2" s="114"/>
      <c r="O2" s="114"/>
      <c r="P2" s="114"/>
      <c r="Q2" s="114"/>
      <c r="R2" s="114"/>
    </row>
    <row r="3">
      <c r="A3" s="116"/>
      <c r="B3" s="114"/>
      <c r="C3" s="114"/>
      <c r="D3" s="114"/>
      <c r="E3" s="114"/>
      <c r="F3" s="114"/>
      <c r="G3" s="114"/>
      <c r="H3" s="114"/>
      <c r="I3" s="114"/>
      <c r="J3" s="114"/>
      <c r="K3" s="114"/>
      <c r="L3" s="114"/>
      <c r="M3" s="114"/>
      <c r="N3" s="114"/>
      <c r="O3" s="114"/>
      <c r="P3" s="114"/>
      <c r="Q3" s="114"/>
      <c r="R3" s="114"/>
    </row>
    <row r="4">
      <c r="A4" s="114"/>
      <c r="B4" s="116"/>
      <c r="C4" s="114"/>
      <c r="D4" s="114"/>
      <c r="E4" s="114"/>
      <c r="F4" s="114"/>
      <c r="G4" s="114"/>
      <c r="H4" s="114"/>
      <c r="I4" s="114"/>
      <c r="J4" s="114"/>
      <c r="K4" s="114"/>
      <c r="L4" s="114"/>
      <c r="M4" s="114"/>
      <c r="N4" s="114"/>
      <c r="O4" s="114"/>
      <c r="P4" s="114"/>
      <c r="Q4" s="114"/>
      <c r="R4" s="114"/>
    </row>
    <row r="5">
      <c r="A5" s="114"/>
      <c r="B5" s="117" t="s">
        <v>291</v>
      </c>
      <c r="C5" s="114"/>
      <c r="D5" s="114"/>
      <c r="E5" s="114"/>
      <c r="F5" s="114"/>
      <c r="G5" s="114"/>
      <c r="H5" s="114"/>
      <c r="I5" s="114"/>
      <c r="J5" s="114"/>
      <c r="K5" s="114"/>
      <c r="L5" s="114"/>
      <c r="M5" s="114"/>
      <c r="N5" s="114"/>
      <c r="O5" s="114"/>
      <c r="P5" s="114"/>
      <c r="Q5" s="114"/>
      <c r="R5" s="114"/>
    </row>
    <row r="6">
      <c r="A6" s="114"/>
      <c r="B6" s="116"/>
      <c r="C6" s="114"/>
      <c r="D6" s="114"/>
      <c r="E6" s="114"/>
      <c r="F6" s="114"/>
      <c r="G6" s="114"/>
      <c r="H6" s="114"/>
      <c r="I6" s="114"/>
      <c r="J6" s="114"/>
      <c r="K6" s="114"/>
      <c r="L6" s="114"/>
      <c r="M6" s="114"/>
      <c r="N6" s="114"/>
      <c r="O6" s="114"/>
      <c r="P6" s="114"/>
      <c r="Q6" s="114"/>
      <c r="R6" s="114"/>
    </row>
    <row r="7">
      <c r="A7" s="114"/>
      <c r="B7" s="117" t="s">
        <v>292</v>
      </c>
      <c r="C7" s="114"/>
      <c r="D7" s="114"/>
      <c r="E7" s="114"/>
      <c r="F7" s="114"/>
      <c r="G7" s="114"/>
      <c r="H7" s="114"/>
      <c r="I7" s="114"/>
      <c r="J7" s="114"/>
      <c r="K7" s="114"/>
      <c r="L7" s="114"/>
      <c r="M7" s="114"/>
      <c r="N7" s="114"/>
      <c r="O7" s="114"/>
      <c r="P7" s="114"/>
      <c r="Q7" s="114"/>
      <c r="R7" s="114"/>
    </row>
    <row r="8">
      <c r="A8" s="114"/>
      <c r="B8" s="116"/>
      <c r="C8" s="114"/>
      <c r="D8" s="114"/>
      <c r="E8" s="114"/>
      <c r="F8" s="114"/>
      <c r="G8" s="114"/>
      <c r="H8" s="114"/>
      <c r="I8" s="114"/>
      <c r="J8" s="114"/>
      <c r="K8" s="114"/>
      <c r="L8" s="114"/>
      <c r="M8" s="114"/>
      <c r="N8" s="114"/>
      <c r="O8" s="114"/>
      <c r="P8" s="114"/>
      <c r="Q8" s="114"/>
      <c r="R8" s="114"/>
    </row>
    <row r="9">
      <c r="A9" s="114"/>
      <c r="B9" s="116"/>
      <c r="C9" s="114"/>
      <c r="D9" s="114"/>
      <c r="E9" s="114"/>
      <c r="F9" s="114"/>
      <c r="G9" s="114"/>
      <c r="H9" s="114"/>
      <c r="I9" s="114"/>
      <c r="J9" s="114"/>
      <c r="K9" s="114"/>
      <c r="L9" s="114"/>
      <c r="M9" s="114"/>
      <c r="N9" s="114"/>
      <c r="O9" s="114"/>
      <c r="P9" s="114"/>
      <c r="Q9" s="114"/>
      <c r="R9" s="114"/>
    </row>
    <row r="10">
      <c r="A10" s="114"/>
      <c r="B10" s="116"/>
      <c r="C10" s="114"/>
      <c r="D10" s="114"/>
      <c r="E10" s="114"/>
      <c r="F10" s="114"/>
      <c r="G10" s="114"/>
      <c r="H10" s="114"/>
      <c r="I10" s="114"/>
      <c r="J10" s="114"/>
      <c r="K10" s="114"/>
      <c r="L10" s="114"/>
      <c r="M10" s="114"/>
      <c r="N10" s="114"/>
      <c r="O10" s="114"/>
      <c r="P10" s="114"/>
      <c r="Q10" s="114"/>
      <c r="R10" s="114"/>
    </row>
    <row r="11">
      <c r="A11" s="114"/>
      <c r="B11" s="117" t="s">
        <v>293</v>
      </c>
      <c r="C11" s="114"/>
      <c r="D11" s="114"/>
      <c r="E11" s="114"/>
      <c r="F11" s="114"/>
      <c r="G11" s="114"/>
      <c r="H11" s="114"/>
      <c r="I11" s="114"/>
      <c r="J11" s="114"/>
      <c r="K11" s="114"/>
      <c r="L11" s="114"/>
      <c r="M11" s="114"/>
      <c r="N11" s="114"/>
      <c r="O11" s="114"/>
      <c r="P11" s="114"/>
      <c r="Q11" s="114"/>
      <c r="R11" s="114"/>
    </row>
    <row r="12">
      <c r="A12" s="114"/>
      <c r="B12" s="114"/>
      <c r="C12" s="117" t="s">
        <v>294</v>
      </c>
      <c r="D12" s="114"/>
      <c r="E12" s="114"/>
      <c r="F12" s="114"/>
      <c r="G12" s="114"/>
      <c r="H12" s="114"/>
      <c r="I12" s="114"/>
      <c r="J12" s="114"/>
      <c r="K12" s="114"/>
      <c r="L12" s="114"/>
      <c r="M12" s="114"/>
      <c r="N12" s="114"/>
      <c r="O12" s="114"/>
      <c r="P12" s="114"/>
      <c r="Q12" s="114"/>
      <c r="R12" s="114"/>
    </row>
    <row r="13">
      <c r="A13" s="114"/>
      <c r="B13" s="114"/>
      <c r="C13" s="114"/>
      <c r="D13" s="114"/>
      <c r="E13" s="114"/>
      <c r="F13" s="114"/>
      <c r="G13" s="114"/>
      <c r="H13" s="114"/>
      <c r="I13" s="114"/>
      <c r="J13" s="114"/>
      <c r="K13" s="114"/>
      <c r="L13" s="114"/>
      <c r="M13" s="114"/>
      <c r="N13" s="114"/>
      <c r="O13" s="114"/>
      <c r="P13" s="114"/>
      <c r="Q13" s="114"/>
      <c r="R13" s="114"/>
    </row>
    <row r="14">
      <c r="A14" s="114"/>
      <c r="B14" s="114"/>
      <c r="C14" s="114"/>
      <c r="D14" s="114"/>
      <c r="E14" s="114"/>
      <c r="F14" s="114"/>
      <c r="G14" s="114"/>
      <c r="H14" s="114"/>
      <c r="I14" s="114"/>
      <c r="J14" s="114"/>
      <c r="K14" s="114"/>
      <c r="L14" s="114"/>
      <c r="M14" s="114"/>
      <c r="N14" s="114"/>
      <c r="O14" s="114"/>
      <c r="P14" s="114"/>
      <c r="Q14" s="114"/>
      <c r="R14" s="114"/>
    </row>
    <row r="15">
      <c r="A15" s="114"/>
      <c r="B15" s="114"/>
      <c r="C15" s="114"/>
      <c r="D15" s="114"/>
      <c r="E15" s="114"/>
      <c r="F15" s="114"/>
      <c r="G15" s="114"/>
      <c r="H15" s="114"/>
      <c r="I15" s="114"/>
      <c r="J15" s="114"/>
      <c r="K15" s="114"/>
      <c r="L15" s="114"/>
      <c r="M15" s="114"/>
      <c r="N15" s="114"/>
      <c r="O15" s="114"/>
      <c r="P15" s="114"/>
      <c r="Q15" s="114"/>
      <c r="R15" s="114"/>
    </row>
    <row r="16">
      <c r="A16" s="114"/>
      <c r="B16" s="114"/>
      <c r="C16" s="114"/>
      <c r="D16" s="114"/>
      <c r="E16" s="114"/>
      <c r="F16" s="114"/>
      <c r="G16" s="114"/>
      <c r="H16" s="114"/>
      <c r="I16" s="114"/>
      <c r="J16" s="114"/>
      <c r="K16" s="114"/>
      <c r="L16" s="114"/>
      <c r="M16" s="114"/>
      <c r="N16" s="114"/>
      <c r="O16" s="114"/>
      <c r="P16" s="114"/>
      <c r="Q16" s="114"/>
      <c r="R16" s="114"/>
    </row>
    <row r="17">
      <c r="A17" s="114"/>
      <c r="B17" s="114"/>
      <c r="C17" s="114"/>
      <c r="D17" s="114"/>
      <c r="E17" s="114"/>
      <c r="F17" s="114"/>
      <c r="G17" s="114"/>
      <c r="H17" s="114"/>
      <c r="I17" s="114"/>
      <c r="J17" s="114"/>
      <c r="K17" s="114"/>
      <c r="L17" s="114"/>
      <c r="M17" s="114"/>
      <c r="N17" s="114"/>
      <c r="O17" s="114"/>
      <c r="P17" s="114"/>
      <c r="Q17" s="114"/>
      <c r="R17" s="114"/>
    </row>
    <row r="18">
      <c r="A18" s="114"/>
      <c r="B18" s="114"/>
      <c r="C18" s="114"/>
      <c r="D18" s="114"/>
      <c r="E18" s="114"/>
      <c r="F18" s="114"/>
      <c r="G18" s="114"/>
      <c r="H18" s="114"/>
      <c r="I18" s="114"/>
      <c r="J18" s="114"/>
      <c r="K18" s="114"/>
      <c r="L18" s="114"/>
      <c r="M18" s="114"/>
      <c r="N18" s="114"/>
      <c r="O18" s="114"/>
      <c r="P18" s="114"/>
      <c r="Q18" s="114"/>
      <c r="R18" s="114"/>
    </row>
  </sheetData>
  <hyperlinks>
    <hyperlink r:id="rId1" ref="A2"/>
    <hyperlink r:id="rId2" location="%EC%9B%94%EA%B0%84-%EB%8B%AC%EB%A0%A5-%ED%85%9C%ED%94%8C%EB%A6%BF-%EC%82%AC%EC%9A%A9%EB%B2%95" ref="B5"/>
    <hyperlink r:id="rId3" location="%EC%97%B0%EA%B0%84-%EB%8B%AC%EB%A0%A5-%ED%85%9C%ED%94%8C%EB%A6%BF-%EC%82%AC%EC%9A%A9%EB%B2%95" ref="B7"/>
    <hyperlink r:id="rId4" location="%EA%B3%B5%ED%9C%B4%EC%9D%BC%EC%9D%84-%EC%A7%80%EC%A0%95%ED%95%98%EB%8A%94-holidays-%EC%8B%9C%ED%8A%B8-%EC%82%AC%EC%9A%A9%EB%B0%A9%EB%B2%95" ref="B11"/>
    <hyperlink r:id="rId5" location="hoildays-%EC%8B%9C%ED%8A%B8%EC%97%90-%EA%B3%B5%ED%9C%B4%EC%9D%BC-%EC%B6%94%EA%B0%80%ED%95%98%EB%8A%94-%EB%B0%A9%EB%B2%95" ref="C12"/>
  </hyperlinks>
  <drawing r:id="rId6"/>
</worksheet>
</file>