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e1b94ac231e164/바탕 화면/논문작성중/NF^0CH4 data/Co-circulation/CH4Ricepaddies^J Nature climate change/NCC/Cyanobacteria/"/>
    </mc:Choice>
  </mc:AlternateContent>
  <xr:revisionPtr revIDLastSave="55" documentId="8_{B135F1FD-6722-430A-A9E2-9B394FEFB402}" xr6:coauthVersionLast="47" xr6:coauthVersionMax="47" xr10:uidLastSave="{BC83FB9F-A822-48EC-8E22-F1395FAB8AF3}"/>
  <bookViews>
    <workbookView xWindow="-120" yWindow="-120" windowWidth="29040" windowHeight="17520" tabRatio="500" activeTab="1" xr2:uid="{00000000-000D-0000-FFFF-FFFF00000000}"/>
  </bookViews>
  <sheets>
    <sheet name="template" sheetId="1" r:id="rId1"/>
    <sheet name="TN &amp; RelativeAbundac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3" i="1" l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77" i="1"/>
  <c r="K176" i="1"/>
  <c r="K175" i="1"/>
  <c r="K174" i="1"/>
  <c r="K173" i="1"/>
  <c r="K172" i="1"/>
  <c r="K171" i="1"/>
  <c r="K170" i="1"/>
  <c r="K169" i="1"/>
  <c r="K168" i="1"/>
  <c r="K167" i="1"/>
  <c r="M159" i="1"/>
  <c r="M158" i="1"/>
  <c r="M157" i="1"/>
  <c r="M156" i="1"/>
  <c r="K155" i="1"/>
  <c r="K154" i="1"/>
  <c r="K153" i="1"/>
  <c r="K152" i="1"/>
  <c r="K142" i="1"/>
  <c r="K141" i="1"/>
  <c r="K140" i="1"/>
  <c r="K139" i="1"/>
  <c r="K133" i="1"/>
  <c r="K132" i="1"/>
  <c r="K131" i="1"/>
  <c r="K130" i="1"/>
  <c r="K129" i="1"/>
  <c r="K126" i="1"/>
  <c r="K125" i="1"/>
  <c r="K124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77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25" i="1"/>
  <c r="K24" i="1"/>
  <c r="K20" i="1"/>
  <c r="K19" i="1"/>
  <c r="K18" i="1"/>
  <c r="K17" i="1"/>
  <c r="K16" i="1"/>
  <c r="K15" i="1"/>
</calcChain>
</file>

<file path=xl/sharedStrings.xml><?xml version="1.0" encoding="utf-8"?>
<sst xmlns="http://schemas.openxmlformats.org/spreadsheetml/2006/main" count="1187" uniqueCount="192">
  <si>
    <t>Pyrosequencing analysis of bacterial community diversity in long-term fertilized paddy field soil</t>
  </si>
  <si>
    <t>Legacy of soil health improvement with carbon increase following one time amendment of biochar in a paddy soil – A rice farm trial</t>
  </si>
  <si>
    <t>Bacterial community and PAH-degrading genes in paddy soil and rice grain from PAH-contaminated areaand yield of rice, Oryza sativa</t>
  </si>
  <si>
    <t>Short‑term effect of manure and straw application on bacterial and fungal community compositions and abundances in an acidic paddy soil</t>
  </si>
  <si>
    <t>Illumina-Based Analysis of Bulk and Rhizosphere Soil Bacterial Communities in Paddy Fields Under Mixed Heavy Metal Contamination</t>
  </si>
  <si>
    <t>Application of organic fertilizer improves microbial community diversity and alters microbial network structure in tea (Camellia sinensis) plantation soils</t>
  </si>
  <si>
    <t>Bacterial community variations in an alfalfa-rice rotation system revealed by 16S rRNA gene 454-pyrosequencing</t>
  </si>
  <si>
    <t>The variation in microbial community structure under different heavy metal contamination levels in paddy soils</t>
  </si>
  <si>
    <t>Methane emission and dynamics of methanotrophic and methanogenic communities in a flooded rice field ecosystem</t>
  </si>
  <si>
    <t>Changes in soil organic carbon fractions and microbial community under rice straw return in Northeast China</t>
  </si>
  <si>
    <t>Long-term phosphorus limitation changes the bacterial community structure and functioning in paddy soils</t>
  </si>
  <si>
    <t>Fertilization decreases compositional variation of paddy bacterial community across geographical gradient</t>
  </si>
  <si>
    <t>Effects of increasing lime application rates on microbial diversity and community structure in paddy soils</t>
  </si>
  <si>
    <t>Effects of long-term fertilization with different substitution ratios of organic fertilizer on paddy soil</t>
  </si>
  <si>
    <r>
      <t>Fertilization effects on microbial community composition and aggregate formation in saline</t>
    </r>
    <r>
      <rPr>
        <sz val="11"/>
        <color rgb="FF000000"/>
        <rFont val="Arial"/>
        <family val="2"/>
      </rPr>
      <t>‐alkaline soil</t>
    </r>
  </si>
  <si>
    <t>Changes in the Physical, Chemical, and Bacterial Community Characteristics of Soil in Response to Short-Term Combined Organic–Inorganic Fertilizers in a Dry Direct-Seeded Paddy Field</t>
  </si>
  <si>
    <t>relative abundance of cyano bacteria</t>
  </si>
  <si>
    <t>%</t>
  </si>
  <si>
    <t>-</t>
  </si>
  <si>
    <t>TN</t>
  </si>
  <si>
    <t>DNA</t>
  </si>
  <si>
    <r>
      <t>D</t>
    </r>
    <r>
      <rPr>
        <sz val="11"/>
        <color rgb="FF000000"/>
        <rFont val="Arial"/>
        <family val="2"/>
      </rPr>
      <t>NA</t>
    </r>
  </si>
  <si>
    <t>Effect of Biochar on Soil Physiochemical Properties and Bacterial Diversity in Dry Direct-Seeded Rice Paddy Fields</t>
  </si>
  <si>
    <t>Continuous application of inorganic and organic fertilizers over 47 years in paddy soil alters the bacterial community structure and its influence on rice production</t>
  </si>
  <si>
    <t>High resolution depth distribution of Bacteria, Archaea, methanotrophs, and methanogens in the bulk and rhizosphere soils of a flooded rice paddy</t>
  </si>
  <si>
    <t>The microbial network in naturally fertile paddy soil possibly facilitates functional recruitment in the rice mature stage</t>
  </si>
  <si>
    <t>Influence of biochar-based urea substituting urea on rice yield, bacterial community and nitrogen cycling in paddy fields</t>
  </si>
  <si>
    <t>Soil microbial community composition in a paddy field with different fertilization managements</t>
  </si>
  <si>
    <t>Biochar alters soil microbial communities and potential functions 3–4 years after amendment in a double rice cropping systemCropping SystemscommunityMolecular and Cultivation-Based Characterization of Bacterial Community Structure in Rice Field Soilgrowth season and nitrogen fertilization in rice fields</t>
  </si>
  <si>
    <t>Responses of microbial communities to a gradient of pig manure amendment in red paddy soilsbiochar amendment in rice paddy soil</t>
  </si>
  <si>
    <t>Thirty-one years of rice-rice-green manure rotations shape the rhizosphere microbial community and enrich beneficial bacteria</t>
  </si>
  <si>
    <t>Soil properties and microbial ecology of a paddy field after repeated applications of domestic and industrial sewage sludges</t>
  </si>
  <si>
    <t>Effects of novel bioorganic fertilizer application on soil enzymes and bacterial community in multi-site rice paddies in China</t>
  </si>
  <si>
    <t>Effects of reduced inorganic fertilization and rice straw recovery on soil enzyme activities and bacterial community in double-rice paddy soils</t>
  </si>
  <si>
    <t>Straw Incorporation with Nitrogen Amendment Shapes Bacterial Community Structure in an Iron-Rich Paddy Soil by Altering Nitrogen Reserves</t>
  </si>
  <si>
    <t>Microbial Community Structures and Important Associations Between Soil Nutrients and the Responses of Specific Taxa to Rice-Frog Cultivation</t>
  </si>
  <si>
    <t>113˚43'</t>
  </si>
  <si>
    <t>28˚45'</t>
  </si>
  <si>
    <t>28˚26'</t>
  </si>
  <si>
    <t>23˚51'</t>
  </si>
  <si>
    <t>116˚10'</t>
  </si>
  <si>
    <t>28˚33'</t>
  </si>
  <si>
    <t>115˚14'</t>
  </si>
  <si>
    <t>31˚53'</t>
  </si>
  <si>
    <t>119˚24'</t>
  </si>
  <si>
    <t>119˚41'</t>
  </si>
  <si>
    <t>121˚12'</t>
  </si>
  <si>
    <t>113˚13'</t>
  </si>
  <si>
    <t>40˚11'</t>
  </si>
  <si>
    <t>18˚23'</t>
  </si>
  <si>
    <t>131˚29'</t>
  </si>
  <si>
    <t>36˚49'</t>
  </si>
  <si>
    <t>128˚50'</t>
  </si>
  <si>
    <t>112˚48'</t>
  </si>
  <si>
    <t>109˚59'</t>
  </si>
  <si>
    <t>30˚06'</t>
  </si>
  <si>
    <t>28˚21'</t>
  </si>
  <si>
    <t>32˚50'</t>
  </si>
  <si>
    <t>31˚09'</t>
  </si>
  <si>
    <t>31˚03'</t>
  </si>
  <si>
    <t>116˚53'</t>
  </si>
  <si>
    <t>119˚28'</t>
  </si>
  <si>
    <t>113˚35'</t>
  </si>
  <si>
    <t>23˚52'</t>
  </si>
  <si>
    <t>109˚11'</t>
  </si>
  <si>
    <t>28˚13'</t>
  </si>
  <si>
    <t>128˚75'</t>
  </si>
  <si>
    <t>121˚07'</t>
  </si>
  <si>
    <t>28˚20'</t>
  </si>
  <si>
    <t>29˚01'</t>
  </si>
  <si>
    <t>32˚01'</t>
  </si>
  <si>
    <t>120˚31'</t>
  </si>
  <si>
    <t>106˚36'</t>
  </si>
  <si>
    <t>27˚54'</t>
  </si>
  <si>
    <t>45˚97'</t>
  </si>
  <si>
    <t>120˚06'</t>
  </si>
  <si>
    <t>Author</t>
  </si>
  <si>
    <t>26°45'</t>
  </si>
  <si>
    <t>113°12'</t>
  </si>
  <si>
    <t>113˚19'</t>
  </si>
  <si>
    <t>85°55'</t>
  </si>
  <si>
    <t>128°11'</t>
  </si>
  <si>
    <t>128˚27'</t>
  </si>
  <si>
    <t>nucleic acid</t>
  </si>
  <si>
    <t>Long-Jun Ding</t>
  </si>
  <si>
    <t>Upendra Kumar</t>
  </si>
  <si>
    <t>XiaoXIa Zhang</t>
  </si>
  <si>
    <t>Hyo-Jung Lee</t>
  </si>
  <si>
    <t>Yunshuang Ma</t>
  </si>
  <si>
    <t>Pyrosequencing</t>
  </si>
  <si>
    <t>Organic matter</t>
  </si>
  <si>
    <t>pyrosequencing</t>
  </si>
  <si>
    <t>Ana R. Lopes</t>
  </si>
  <si>
    <t>Chang Hoon L33</t>
  </si>
  <si>
    <t>35˚10'</t>
  </si>
  <si>
    <t>28°05'</t>
  </si>
  <si>
    <t>113˚39'</t>
  </si>
  <si>
    <t>36˚36'</t>
  </si>
  <si>
    <t>128˚45'</t>
  </si>
  <si>
    <t>114˚04'</t>
  </si>
  <si>
    <t>24˚27'</t>
  </si>
  <si>
    <t>118˚45'</t>
  </si>
  <si>
    <t>46˚27'</t>
  </si>
  <si>
    <t>31˚49'</t>
  </si>
  <si>
    <t>113˚03'</t>
  </si>
  <si>
    <t>128˚11'</t>
  </si>
  <si>
    <t>36˚21'</t>
  </si>
  <si>
    <t>45˚40'</t>
  </si>
  <si>
    <t>28˚35'</t>
  </si>
  <si>
    <t>119˚10</t>
  </si>
  <si>
    <t>115˚33'</t>
  </si>
  <si>
    <t>351˚19'</t>
  </si>
  <si>
    <t>111˚20'</t>
  </si>
  <si>
    <t>118˚32'</t>
  </si>
  <si>
    <t>126˚41'</t>
  </si>
  <si>
    <t>28˚52'</t>
  </si>
  <si>
    <t>116°10'</t>
  </si>
  <si>
    <t>Chao Lu</t>
  </si>
  <si>
    <t>29˚51'</t>
  </si>
  <si>
    <t>method</t>
  </si>
  <si>
    <t>119˚29'</t>
  </si>
  <si>
    <t>Soil pH</t>
  </si>
  <si>
    <t>20°25'</t>
  </si>
  <si>
    <t>106˚74'</t>
  </si>
  <si>
    <t>31˚24'</t>
  </si>
  <si>
    <t>28°21'</t>
  </si>
  <si>
    <t>37˚31'</t>
  </si>
  <si>
    <t>32˚39'</t>
  </si>
  <si>
    <t>Title</t>
  </si>
  <si>
    <t>35°10'</t>
  </si>
  <si>
    <t>25˚07'</t>
  </si>
  <si>
    <t>26˚29'</t>
  </si>
  <si>
    <t>111°52'</t>
  </si>
  <si>
    <t>g/kg</t>
  </si>
  <si>
    <t>119˚43'</t>
  </si>
  <si>
    <t>31˚35'</t>
  </si>
  <si>
    <t>Standard deviation</t>
  </si>
  <si>
    <t>NGS(Illumina Hiseq</t>
  </si>
  <si>
    <t>Sandipan Samaddar</t>
  </si>
  <si>
    <r>
      <t xml:space="preserve">NGS(Illumina </t>
    </r>
    <r>
      <rPr>
        <sz val="11"/>
        <color rgb="FF000000"/>
        <rFont val="Arial"/>
        <family val="2"/>
      </rPr>
      <t>Hiseq</t>
    </r>
  </si>
  <si>
    <t>publication
year</t>
  </si>
  <si>
    <t>NGS(Illumina Miseq</t>
  </si>
  <si>
    <t>Illumina NovaSeq</t>
  </si>
  <si>
    <t>experimetal
year</t>
  </si>
  <si>
    <t>Shuangshuang Yan</t>
  </si>
  <si>
    <t>113˚48'</t>
  </si>
  <si>
    <t>106˚04'</t>
  </si>
  <si>
    <t>26˚13'</t>
  </si>
  <si>
    <t>Bacterial succession along a long-term chronosequence of paddy soil in the Yangtze River Delta, China</t>
  </si>
  <si>
    <t>Effects of Rice–Frog Co-Cropping on the Soil Microbial Community Structure in Reclaimed Paddy Fields</t>
  </si>
  <si>
    <t>Dynamic Change in Enzyme Activity and Bacterial Community with long-term rice Cultivation in Mudflats</t>
  </si>
  <si>
    <t>Long-term application of silicate fertilizer alters microbe-mediated phosphorus cycling in paddy soils</t>
  </si>
  <si>
    <r>
      <t>H</t>
    </r>
    <r>
      <rPr>
        <sz val="11"/>
        <color rgb="FF000000"/>
        <rFont val="Arial"/>
        <family val="2"/>
      </rPr>
      <t xml:space="preserve">yo Jung Lee </t>
    </r>
  </si>
  <si>
    <r>
      <t>X</t>
    </r>
    <r>
      <rPr>
        <sz val="11"/>
        <color rgb="FF000000"/>
        <rFont val="Arial"/>
        <family val="2"/>
      </rPr>
      <t>iaohong Guo</t>
    </r>
  </si>
  <si>
    <r>
      <t>W</t>
    </r>
    <r>
      <rPr>
        <sz val="11"/>
        <color rgb="FF000000"/>
        <rFont val="Arial"/>
        <family val="2"/>
      </rPr>
      <t>eifeng Song</t>
    </r>
  </si>
  <si>
    <t>Aileen Rose Daquiado</t>
  </si>
  <si>
    <t>Pravin Mall Shrestha</t>
  </si>
  <si>
    <t>Haifei Lu</t>
  </si>
  <si>
    <t>Jian Zhu</t>
  </si>
  <si>
    <t>Latitude</t>
  </si>
  <si>
    <t>Cong Wang</t>
  </si>
  <si>
    <t>data_no.</t>
  </si>
  <si>
    <t>Yandong Lv</t>
  </si>
  <si>
    <t>Yaoben Lin</t>
  </si>
  <si>
    <t>Zhen Guo</t>
  </si>
  <si>
    <t>HE Huaidong</t>
  </si>
  <si>
    <t>Yang Zhang</t>
  </si>
  <si>
    <t>Longitude</t>
  </si>
  <si>
    <t>Limin Wang</t>
  </si>
  <si>
    <t>Xiaoyan Liu</t>
  </si>
  <si>
    <t xml:space="preserve">Pengfa Li </t>
  </si>
  <si>
    <t>Zuren Li</t>
  </si>
  <si>
    <t>Ruirui Chen</t>
  </si>
  <si>
    <t>paper No.</t>
  </si>
  <si>
    <t>Xiaomi Yi</t>
  </si>
  <si>
    <t>Xuesong Luo</t>
  </si>
  <si>
    <t>Shengnan Li</t>
  </si>
  <si>
    <t>RNA to cDNA</t>
  </si>
  <si>
    <t>Songsong Gu</t>
  </si>
  <si>
    <r>
      <t>H</t>
    </r>
    <r>
      <rPr>
        <sz val="11"/>
        <color rgb="FF000000"/>
        <rFont val="Arial"/>
        <family val="2"/>
      </rPr>
      <t>aiyang Liu</t>
    </r>
  </si>
  <si>
    <r>
      <t>L</t>
    </r>
    <r>
      <rPr>
        <sz val="11"/>
        <color rgb="FF000000"/>
        <rFont val="Arial"/>
        <family val="2"/>
      </rPr>
      <t>ipeng Wu</t>
    </r>
  </si>
  <si>
    <t>TN</t>
    <phoneticPr fontId="7" type="noConversion"/>
  </si>
  <si>
    <t>Cyanobacteria</t>
    <phoneticPr fontId="7" type="noConversion"/>
  </si>
  <si>
    <t>Effects of long-term fertilization on soil</t>
  </si>
  <si>
    <t>organic carbon mineralization and microbial</t>
  </si>
  <si>
    <t>community structure</t>
  </si>
  <si>
    <t>Correlations (Pearson)</t>
  </si>
  <si>
    <t xml:space="preserve">        Cyanobact</t>
  </si>
  <si>
    <t>TN         0.2255</t>
  </si>
  <si>
    <t>Cases Included 201    Missing Cases 0</t>
  </si>
  <si>
    <t>Student Edition of Statistix 9.0                       2024-11-15, 5:27:23 pm</t>
    <phoneticPr fontId="7" type="noConversion"/>
  </si>
  <si>
    <t xml:space="preserve">  P-VALUE  0.0018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</si>
</sst>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mm&quot;월&quot;\ dd&quot;일&quot;"/>
  </numFmts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1C3D62"/>
      <name val="Arial"/>
      <family val="2"/>
    </font>
    <font>
      <sz val="12"/>
      <color rgb="FF00000A"/>
      <name val="Arial"/>
      <family val="2"/>
    </font>
    <font>
      <sz val="11"/>
      <color rgb="FF315F97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xfId="0" applyFont="1" applyAlignment="1">
      <alignment horizontal="center"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1" applyAlignment="1">
      <alignment horizontal="left" vertical="center"/>
    </xf>
    <xf numFmtId="0" fontId="5" fillId="0" borderId="0" xfId="0" applyFont="1">
      <alignment vertical="center"/>
    </xf>
    <xf numFmtId="2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>
      <alignment vertical="center"/>
    </xf>
    <xf numFmtId="2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914698162729659E-2"/>
                  <c:y val="-0.5058121901428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'TN &amp; RelativeAbundacme'!$A$2:$A$203</c:f>
              <c:numCache>
                <c:formatCode>0.00</c:formatCode>
                <c:ptCount val="202"/>
                <c:pt idx="0">
                  <c:v>1.99</c:v>
                </c:pt>
                <c:pt idx="1">
                  <c:v>1.99</c:v>
                </c:pt>
                <c:pt idx="2">
                  <c:v>1.99</c:v>
                </c:pt>
                <c:pt idx="3">
                  <c:v>1.99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1.97</c:v>
                </c:pt>
                <c:pt idx="19">
                  <c:v>0.98</c:v>
                </c:pt>
                <c:pt idx="20">
                  <c:v>0.98</c:v>
                </c:pt>
                <c:pt idx="21">
                  <c:v>1.8</c:v>
                </c:pt>
                <c:pt idx="22">
                  <c:v>1.83</c:v>
                </c:pt>
                <c:pt idx="23">
                  <c:v>3.68</c:v>
                </c:pt>
                <c:pt idx="24">
                  <c:v>3.4</c:v>
                </c:pt>
                <c:pt idx="25">
                  <c:v>2.94</c:v>
                </c:pt>
                <c:pt idx="26">
                  <c:v>3.71</c:v>
                </c:pt>
                <c:pt idx="27">
                  <c:v>2.44</c:v>
                </c:pt>
                <c:pt idx="28">
                  <c:v>2.81</c:v>
                </c:pt>
                <c:pt idx="29">
                  <c:v>3.41</c:v>
                </c:pt>
                <c:pt idx="30">
                  <c:v>3.13</c:v>
                </c:pt>
                <c:pt idx="31">
                  <c:v>2.5499999999999998</c:v>
                </c:pt>
                <c:pt idx="32">
                  <c:v>3.06</c:v>
                </c:pt>
                <c:pt idx="33">
                  <c:v>3.48</c:v>
                </c:pt>
                <c:pt idx="34">
                  <c:v>2.88</c:v>
                </c:pt>
                <c:pt idx="35">
                  <c:v>2.5099999999999998</c:v>
                </c:pt>
                <c:pt idx="36">
                  <c:v>1.46</c:v>
                </c:pt>
                <c:pt idx="37">
                  <c:v>1.8</c:v>
                </c:pt>
                <c:pt idx="38">
                  <c:v>2.2999999999999998</c:v>
                </c:pt>
                <c:pt idx="39">
                  <c:v>1.8</c:v>
                </c:pt>
                <c:pt idx="40">
                  <c:v>2.4</c:v>
                </c:pt>
                <c:pt idx="41">
                  <c:v>1.8</c:v>
                </c:pt>
                <c:pt idx="42">
                  <c:v>1.7</c:v>
                </c:pt>
                <c:pt idx="43">
                  <c:v>1.8</c:v>
                </c:pt>
                <c:pt idx="44">
                  <c:v>1.62</c:v>
                </c:pt>
                <c:pt idx="45">
                  <c:v>1.62</c:v>
                </c:pt>
                <c:pt idx="46">
                  <c:v>1.62</c:v>
                </c:pt>
                <c:pt idx="47">
                  <c:v>1.62</c:v>
                </c:pt>
                <c:pt idx="48">
                  <c:v>1.62</c:v>
                </c:pt>
                <c:pt idx="49">
                  <c:v>1.62</c:v>
                </c:pt>
                <c:pt idx="50">
                  <c:v>2.57</c:v>
                </c:pt>
                <c:pt idx="51">
                  <c:v>2.57</c:v>
                </c:pt>
                <c:pt idx="52">
                  <c:v>2.57</c:v>
                </c:pt>
                <c:pt idx="53">
                  <c:v>2.56</c:v>
                </c:pt>
                <c:pt idx="54">
                  <c:v>2.56</c:v>
                </c:pt>
                <c:pt idx="55">
                  <c:v>2.56</c:v>
                </c:pt>
                <c:pt idx="56">
                  <c:v>2.77</c:v>
                </c:pt>
                <c:pt idx="57">
                  <c:v>2.77</c:v>
                </c:pt>
                <c:pt idx="58">
                  <c:v>2.77</c:v>
                </c:pt>
                <c:pt idx="59">
                  <c:v>2.67</c:v>
                </c:pt>
                <c:pt idx="60">
                  <c:v>2.67</c:v>
                </c:pt>
                <c:pt idx="61">
                  <c:v>2.67</c:v>
                </c:pt>
                <c:pt idx="62">
                  <c:v>2.96</c:v>
                </c:pt>
                <c:pt idx="63">
                  <c:v>2.96</c:v>
                </c:pt>
                <c:pt idx="64">
                  <c:v>2.96</c:v>
                </c:pt>
                <c:pt idx="65">
                  <c:v>3.05</c:v>
                </c:pt>
                <c:pt idx="66">
                  <c:v>3.05</c:v>
                </c:pt>
                <c:pt idx="67">
                  <c:v>3.05</c:v>
                </c:pt>
                <c:pt idx="68">
                  <c:v>3.05</c:v>
                </c:pt>
                <c:pt idx="69">
                  <c:v>3.05</c:v>
                </c:pt>
                <c:pt idx="70">
                  <c:v>3.05</c:v>
                </c:pt>
                <c:pt idx="71">
                  <c:v>1.64</c:v>
                </c:pt>
                <c:pt idx="72">
                  <c:v>1.97</c:v>
                </c:pt>
                <c:pt idx="73">
                  <c:v>1.72</c:v>
                </c:pt>
                <c:pt idx="74">
                  <c:v>1.1000000000000001</c:v>
                </c:pt>
                <c:pt idx="75">
                  <c:v>0.79</c:v>
                </c:pt>
                <c:pt idx="76">
                  <c:v>1.48</c:v>
                </c:pt>
                <c:pt idx="77">
                  <c:v>1.48</c:v>
                </c:pt>
                <c:pt idx="78">
                  <c:v>1.48</c:v>
                </c:pt>
                <c:pt idx="79">
                  <c:v>1.52</c:v>
                </c:pt>
                <c:pt idx="80">
                  <c:v>1.67</c:v>
                </c:pt>
                <c:pt idx="81">
                  <c:v>1.1399999999999999</c:v>
                </c:pt>
                <c:pt idx="82">
                  <c:v>1.63</c:v>
                </c:pt>
                <c:pt idx="83">
                  <c:v>2.4500000000000002</c:v>
                </c:pt>
                <c:pt idx="84">
                  <c:v>2.5</c:v>
                </c:pt>
                <c:pt idx="85">
                  <c:v>0.73</c:v>
                </c:pt>
                <c:pt idx="86">
                  <c:v>0.73</c:v>
                </c:pt>
                <c:pt idx="87">
                  <c:v>0.72</c:v>
                </c:pt>
                <c:pt idx="88">
                  <c:v>0.72</c:v>
                </c:pt>
                <c:pt idx="89">
                  <c:v>0.71</c:v>
                </c:pt>
                <c:pt idx="90">
                  <c:v>0.71</c:v>
                </c:pt>
                <c:pt idx="91">
                  <c:v>0.74</c:v>
                </c:pt>
                <c:pt idx="92">
                  <c:v>0.74</c:v>
                </c:pt>
                <c:pt idx="93">
                  <c:v>0.77</c:v>
                </c:pt>
                <c:pt idx="94">
                  <c:v>0.77</c:v>
                </c:pt>
                <c:pt idx="95">
                  <c:v>1.1100000000000001</c:v>
                </c:pt>
                <c:pt idx="96">
                  <c:v>1.1100000000000001</c:v>
                </c:pt>
                <c:pt idx="97">
                  <c:v>1.04</c:v>
                </c:pt>
                <c:pt idx="98">
                  <c:v>1.04</c:v>
                </c:pt>
                <c:pt idx="99">
                  <c:v>1.06</c:v>
                </c:pt>
                <c:pt idx="100">
                  <c:v>1.06</c:v>
                </c:pt>
                <c:pt idx="101">
                  <c:v>1.1399999999999999</c:v>
                </c:pt>
                <c:pt idx="102">
                  <c:v>1.1399999999999999</c:v>
                </c:pt>
                <c:pt idx="103">
                  <c:v>1.02</c:v>
                </c:pt>
                <c:pt idx="104">
                  <c:v>1.02</c:v>
                </c:pt>
                <c:pt idx="105">
                  <c:v>1.04</c:v>
                </c:pt>
                <c:pt idx="106">
                  <c:v>2.04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2.1</c:v>
                </c:pt>
                <c:pt idx="111">
                  <c:v>2.1</c:v>
                </c:pt>
                <c:pt idx="112">
                  <c:v>2.1</c:v>
                </c:pt>
                <c:pt idx="113">
                  <c:v>2.59</c:v>
                </c:pt>
                <c:pt idx="114">
                  <c:v>2.59</c:v>
                </c:pt>
                <c:pt idx="115">
                  <c:v>2.59</c:v>
                </c:pt>
                <c:pt idx="116">
                  <c:v>2.59</c:v>
                </c:pt>
                <c:pt idx="117">
                  <c:v>2.59</c:v>
                </c:pt>
                <c:pt idx="118">
                  <c:v>2.59</c:v>
                </c:pt>
                <c:pt idx="119">
                  <c:v>2.59</c:v>
                </c:pt>
                <c:pt idx="120">
                  <c:v>2.59</c:v>
                </c:pt>
                <c:pt idx="121">
                  <c:v>1.78</c:v>
                </c:pt>
                <c:pt idx="122">
                  <c:v>1.96</c:v>
                </c:pt>
                <c:pt idx="123">
                  <c:v>3.24</c:v>
                </c:pt>
                <c:pt idx="124">
                  <c:v>1.0900000000000001</c:v>
                </c:pt>
                <c:pt idx="125">
                  <c:v>1.1299999999999999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1.5</c:v>
                </c:pt>
                <c:pt idx="130">
                  <c:v>1.8</c:v>
                </c:pt>
                <c:pt idx="131">
                  <c:v>1.75</c:v>
                </c:pt>
                <c:pt idx="132">
                  <c:v>1.57</c:v>
                </c:pt>
                <c:pt idx="133">
                  <c:v>1.46</c:v>
                </c:pt>
                <c:pt idx="134">
                  <c:v>1.4</c:v>
                </c:pt>
                <c:pt idx="135">
                  <c:v>1.47</c:v>
                </c:pt>
                <c:pt idx="136">
                  <c:v>1.78</c:v>
                </c:pt>
                <c:pt idx="137">
                  <c:v>1.78</c:v>
                </c:pt>
                <c:pt idx="138">
                  <c:v>1.78</c:v>
                </c:pt>
                <c:pt idx="139">
                  <c:v>1.78</c:v>
                </c:pt>
                <c:pt idx="140">
                  <c:v>1.5669999999999999</c:v>
                </c:pt>
                <c:pt idx="141">
                  <c:v>1.83</c:v>
                </c:pt>
                <c:pt idx="142">
                  <c:v>2.0299999999999998</c:v>
                </c:pt>
                <c:pt idx="143">
                  <c:v>1.42</c:v>
                </c:pt>
                <c:pt idx="144">
                  <c:v>1.25</c:v>
                </c:pt>
                <c:pt idx="145">
                  <c:v>1.39</c:v>
                </c:pt>
                <c:pt idx="146">
                  <c:v>1.64</c:v>
                </c:pt>
                <c:pt idx="147">
                  <c:v>1.6</c:v>
                </c:pt>
                <c:pt idx="148">
                  <c:v>1.46</c:v>
                </c:pt>
                <c:pt idx="149">
                  <c:v>0.73</c:v>
                </c:pt>
                <c:pt idx="150">
                  <c:v>0.73</c:v>
                </c:pt>
                <c:pt idx="151">
                  <c:v>0.73</c:v>
                </c:pt>
                <c:pt idx="152">
                  <c:v>0.73</c:v>
                </c:pt>
                <c:pt idx="153">
                  <c:v>0.75630252100840001</c:v>
                </c:pt>
                <c:pt idx="154">
                  <c:v>0.75630252100840001</c:v>
                </c:pt>
                <c:pt idx="155">
                  <c:v>0.75630252100840001</c:v>
                </c:pt>
                <c:pt idx="156">
                  <c:v>0.75630252100840001</c:v>
                </c:pt>
                <c:pt idx="157">
                  <c:v>1.1000000000000001</c:v>
                </c:pt>
                <c:pt idx="158">
                  <c:v>1.2</c:v>
                </c:pt>
                <c:pt idx="159">
                  <c:v>1.1000000000000001</c:v>
                </c:pt>
                <c:pt idx="160">
                  <c:v>1.1000000000000001</c:v>
                </c:pt>
                <c:pt idx="161">
                  <c:v>0.89</c:v>
                </c:pt>
                <c:pt idx="162">
                  <c:v>1.25</c:v>
                </c:pt>
                <c:pt idx="163">
                  <c:v>1.1499999999999999</c:v>
                </c:pt>
                <c:pt idx="164">
                  <c:v>0.9</c:v>
                </c:pt>
                <c:pt idx="165">
                  <c:v>1.4</c:v>
                </c:pt>
                <c:pt idx="166">
                  <c:v>1.6</c:v>
                </c:pt>
                <c:pt idx="167">
                  <c:v>1.8</c:v>
                </c:pt>
                <c:pt idx="168">
                  <c:v>2.0499999999999998</c:v>
                </c:pt>
                <c:pt idx="169">
                  <c:v>2.2400000000000002</c:v>
                </c:pt>
                <c:pt idx="170">
                  <c:v>1.2882199999999999</c:v>
                </c:pt>
                <c:pt idx="171">
                  <c:v>1.2355499999999999</c:v>
                </c:pt>
                <c:pt idx="172">
                  <c:v>1.5026999999999999</c:v>
                </c:pt>
                <c:pt idx="173">
                  <c:v>0.89688999999999997</c:v>
                </c:pt>
                <c:pt idx="174">
                  <c:v>1.0125</c:v>
                </c:pt>
                <c:pt idx="175">
                  <c:v>2.33</c:v>
                </c:pt>
                <c:pt idx="176">
                  <c:v>1.55</c:v>
                </c:pt>
                <c:pt idx="177">
                  <c:v>1.37</c:v>
                </c:pt>
                <c:pt idx="178">
                  <c:v>1.1499999999999999</c:v>
                </c:pt>
                <c:pt idx="179">
                  <c:v>1.7</c:v>
                </c:pt>
                <c:pt idx="180">
                  <c:v>1.73</c:v>
                </c:pt>
                <c:pt idx="181">
                  <c:v>2.16</c:v>
                </c:pt>
                <c:pt idx="182">
                  <c:v>2.23</c:v>
                </c:pt>
                <c:pt idx="183">
                  <c:v>1.03</c:v>
                </c:pt>
                <c:pt idx="184">
                  <c:v>1.1200000000000001</c:v>
                </c:pt>
                <c:pt idx="185">
                  <c:v>2.27</c:v>
                </c:pt>
                <c:pt idx="186">
                  <c:v>2.0299999999999998</c:v>
                </c:pt>
                <c:pt idx="187">
                  <c:v>2.68</c:v>
                </c:pt>
                <c:pt idx="188">
                  <c:v>3.02</c:v>
                </c:pt>
                <c:pt idx="189">
                  <c:v>2.1800000000000002</c:v>
                </c:pt>
                <c:pt idx="190">
                  <c:v>2.1800000000000002</c:v>
                </c:pt>
                <c:pt idx="191">
                  <c:v>2.1800000000000002</c:v>
                </c:pt>
                <c:pt idx="192">
                  <c:v>1.84</c:v>
                </c:pt>
                <c:pt idx="193">
                  <c:v>1.84</c:v>
                </c:pt>
                <c:pt idx="194">
                  <c:v>1.84</c:v>
                </c:pt>
                <c:pt idx="195">
                  <c:v>2.2400000000000002</c:v>
                </c:pt>
                <c:pt idx="196">
                  <c:v>2.2400000000000002</c:v>
                </c:pt>
                <c:pt idx="197">
                  <c:v>2.2400000000000002</c:v>
                </c:pt>
                <c:pt idx="198">
                  <c:v>2.04</c:v>
                </c:pt>
                <c:pt idx="199">
                  <c:v>2.04</c:v>
                </c:pt>
                <c:pt idx="200">
                  <c:v>2.04</c:v>
                </c:pt>
              </c:numCache>
            </c:numRef>
          </c:xVal>
          <c:yVal>
            <c:numRef>
              <c:f>'TN &amp; RelativeAbundacme'!$B$2:$B$203</c:f>
              <c:numCache>
                <c:formatCode>0.00</c:formatCode>
                <c:ptCount val="202"/>
                <c:pt idx="0">
                  <c:v>0.47619047619049581</c:v>
                </c:pt>
                <c:pt idx="1">
                  <c:v>0.68783068783071144</c:v>
                </c:pt>
                <c:pt idx="2">
                  <c:v>1.0052910052909994</c:v>
                </c:pt>
                <c:pt idx="3">
                  <c:v>1.4285714285715017</c:v>
                </c:pt>
                <c:pt idx="4">
                  <c:v>0.60432569974560124</c:v>
                </c:pt>
                <c:pt idx="5">
                  <c:v>0.31605562579009927</c:v>
                </c:pt>
                <c:pt idx="6">
                  <c:v>0.15903307888039819</c:v>
                </c:pt>
                <c:pt idx="7">
                  <c:v>0.31605562579009927</c:v>
                </c:pt>
                <c:pt idx="8">
                  <c:v>9.5419847328201968E-2</c:v>
                </c:pt>
                <c:pt idx="9">
                  <c:v>0.22123893805319028</c:v>
                </c:pt>
                <c:pt idx="10">
                  <c:v>3.1806615776091007E-2</c:v>
                </c:pt>
                <c:pt idx="11">
                  <c:v>0.25284450063209363</c:v>
                </c:pt>
                <c:pt idx="12">
                  <c:v>1.2634822804314041</c:v>
                </c:pt>
                <c:pt idx="13">
                  <c:v>1.016949152542395</c:v>
                </c:pt>
                <c:pt idx="14">
                  <c:v>3.5747303543913915</c:v>
                </c:pt>
                <c:pt idx="15">
                  <c:v>1.0477657935284981</c:v>
                </c:pt>
                <c:pt idx="16">
                  <c:v>1.1402157164868072</c:v>
                </c:pt>
                <c:pt idx="17">
                  <c:v>1.78736517719571</c:v>
                </c:pt>
                <c:pt idx="18">
                  <c:v>2.6789838337182399</c:v>
                </c:pt>
                <c:pt idx="19">
                  <c:v>1.9148936170211996</c:v>
                </c:pt>
                <c:pt idx="20">
                  <c:v>1.914893617021292</c:v>
                </c:pt>
                <c:pt idx="21">
                  <c:v>0.72496601721789489</c:v>
                </c:pt>
                <c:pt idx="22">
                  <c:v>1.0421386497506973</c:v>
                </c:pt>
                <c:pt idx="23">
                  <c:v>7.3230467793290046</c:v>
                </c:pt>
                <c:pt idx="24">
                  <c:v>0.29390154298310023</c:v>
                </c:pt>
                <c:pt idx="25">
                  <c:v>3.0859662013224991</c:v>
                </c:pt>
                <c:pt idx="26">
                  <c:v>11.3886847905951</c:v>
                </c:pt>
                <c:pt idx="27">
                  <c:v>0.97967180994370295</c:v>
                </c:pt>
                <c:pt idx="28">
                  <c:v>2.3757041391134024</c:v>
                </c:pt>
                <c:pt idx="29">
                  <c:v>4.4085231447465034</c:v>
                </c:pt>
                <c:pt idx="30">
                  <c:v>2.228753367621799</c:v>
                </c:pt>
                <c:pt idx="31">
                  <c:v>0.97967180994370295</c:v>
                </c:pt>
                <c:pt idx="32">
                  <c:v>3.5513103110457962</c:v>
                </c:pt>
                <c:pt idx="33">
                  <c:v>0.26940974773449966</c:v>
                </c:pt>
                <c:pt idx="34">
                  <c:v>0.78373744795490552</c:v>
                </c:pt>
                <c:pt idx="35">
                  <c:v>7.3475385745801702E-2</c:v>
                </c:pt>
                <c:pt idx="36">
                  <c:v>0.44085231447469653</c:v>
                </c:pt>
                <c:pt idx="37">
                  <c:v>0.61983471074380248</c:v>
                </c:pt>
                <c:pt idx="38">
                  <c:v>1.239669421487605</c:v>
                </c:pt>
                <c:pt idx="39">
                  <c:v>0.87809917355370715</c:v>
                </c:pt>
                <c:pt idx="40">
                  <c:v>0.7747933884296998</c:v>
                </c:pt>
                <c:pt idx="41">
                  <c:v>0.87809917355370715</c:v>
                </c:pt>
                <c:pt idx="42">
                  <c:v>0.206611570247901</c:v>
                </c:pt>
                <c:pt idx="43">
                  <c:v>0.51652892561989461</c:v>
                </c:pt>
                <c:pt idx="44">
                  <c:v>0.38071065989851149</c:v>
                </c:pt>
                <c:pt idx="45">
                  <c:v>0.31725888324879747</c:v>
                </c:pt>
                <c:pt idx="46">
                  <c:v>1.3959390862944048</c:v>
                </c:pt>
                <c:pt idx="47">
                  <c:v>1.7766497461929021</c:v>
                </c:pt>
                <c:pt idx="48">
                  <c:v>1.5862944162436889</c:v>
                </c:pt>
                <c:pt idx="49">
                  <c:v>2.5697969543147963</c:v>
                </c:pt>
                <c:pt idx="50">
                  <c:v>0.97337532207269817</c:v>
                </c:pt>
                <c:pt idx="51">
                  <c:v>1.0592613799026935</c:v>
                </c:pt>
                <c:pt idx="52">
                  <c:v>1.0306326939593902</c:v>
                </c:pt>
                <c:pt idx="53">
                  <c:v>0.80160320641289218</c:v>
                </c:pt>
                <c:pt idx="54">
                  <c:v>0.94474663612940901</c:v>
                </c:pt>
                <c:pt idx="55">
                  <c:v>0.97337532207269817</c:v>
                </c:pt>
                <c:pt idx="56">
                  <c:v>1.0306326939593049</c:v>
                </c:pt>
                <c:pt idx="57">
                  <c:v>1.6604637847123058</c:v>
                </c:pt>
                <c:pt idx="58">
                  <c:v>1.0306326939592907</c:v>
                </c:pt>
                <c:pt idx="59">
                  <c:v>0.83023189235619554</c:v>
                </c:pt>
                <c:pt idx="60">
                  <c:v>1.4028056112223908</c:v>
                </c:pt>
                <c:pt idx="61">
                  <c:v>1.2882908674491915</c:v>
                </c:pt>
                <c:pt idx="62">
                  <c:v>1.0306326939593902</c:v>
                </c:pt>
                <c:pt idx="63">
                  <c:v>1.0592613799026083</c:v>
                </c:pt>
                <c:pt idx="64">
                  <c:v>1.3741769252791016</c:v>
                </c:pt>
                <c:pt idx="65">
                  <c:v>0.85886057829949891</c:v>
                </c:pt>
                <c:pt idx="66">
                  <c:v>1.3741769252791016</c:v>
                </c:pt>
                <c:pt idx="67">
                  <c:v>1.1737761236758928</c:v>
                </c:pt>
                <c:pt idx="68">
                  <c:v>0.80160320641290639</c:v>
                </c:pt>
                <c:pt idx="69">
                  <c:v>1.0020040080160868</c:v>
                </c:pt>
                <c:pt idx="70">
                  <c:v>2.0326367019753917</c:v>
                </c:pt>
                <c:pt idx="71">
                  <c:v>1.4348670808928006</c:v>
                </c:pt>
                <c:pt idx="72">
                  <c:v>0.9266849897433076</c:v>
                </c:pt>
                <c:pt idx="73">
                  <c:v>0.62775434789060114</c:v>
                </c:pt>
                <c:pt idx="74">
                  <c:v>4.9140049140049911</c:v>
                </c:pt>
                <c:pt idx="75">
                  <c:v>0.54347826086959827</c:v>
                </c:pt>
                <c:pt idx="76">
                  <c:v>0.41190524682529883</c:v>
                </c:pt>
                <c:pt idx="77">
                  <c:v>1.0139206075700002</c:v>
                </c:pt>
                <c:pt idx="78">
                  <c:v>0.15842509493289469</c:v>
                </c:pt>
                <c:pt idx="79">
                  <c:v>9.376465072659812E-2</c:v>
                </c:pt>
                <c:pt idx="80">
                  <c:v>4.0646976089996997E-2</c:v>
                </c:pt>
                <c:pt idx="81">
                  <c:v>2.8176277542695999E-2</c:v>
                </c:pt>
                <c:pt idx="82">
                  <c:v>6.8823253633402998E-2</c:v>
                </c:pt>
                <c:pt idx="83">
                  <c:v>4.6882325363412747E-2</c:v>
                </c:pt>
                <c:pt idx="84">
                  <c:v>9.3764650726001264E-2</c:v>
                </c:pt>
                <c:pt idx="85">
                  <c:v>1.7141108050198994</c:v>
                </c:pt>
                <c:pt idx="86">
                  <c:v>1.6528925619834922</c:v>
                </c:pt>
                <c:pt idx="87">
                  <c:v>0.94888276706460317</c:v>
                </c:pt>
                <c:pt idx="88">
                  <c:v>0.91827364554630719</c:v>
                </c:pt>
                <c:pt idx="89">
                  <c:v>1.8671564126108962</c:v>
                </c:pt>
                <c:pt idx="90">
                  <c:v>1.6222834404653099</c:v>
                </c:pt>
                <c:pt idx="91">
                  <c:v>1.2855831037648926</c:v>
                </c:pt>
                <c:pt idx="92">
                  <c:v>0.73461891643709976</c:v>
                </c:pt>
                <c:pt idx="93">
                  <c:v>0.36730945821859962</c:v>
                </c:pt>
                <c:pt idx="94">
                  <c:v>0.52035506580961055</c:v>
                </c:pt>
                <c:pt idx="95">
                  <c:v>0.3367003367003889</c:v>
                </c:pt>
                <c:pt idx="96">
                  <c:v>1.5916743189469997</c:v>
                </c:pt>
                <c:pt idx="97">
                  <c:v>1.8977655341290927</c:v>
                </c:pt>
                <c:pt idx="98">
                  <c:v>0.45913682277320333</c:v>
                </c:pt>
                <c:pt idx="99">
                  <c:v>0.12243648607280022</c:v>
                </c:pt>
                <c:pt idx="100">
                  <c:v>0.1530456075910962</c:v>
                </c:pt>
                <c:pt idx="101">
                  <c:v>1.2549739822466961</c:v>
                </c:pt>
                <c:pt idx="102">
                  <c:v>1.7141108050198</c:v>
                </c:pt>
                <c:pt idx="103">
                  <c:v>1.0407101316192069</c:v>
                </c:pt>
                <c:pt idx="104">
                  <c:v>1.2549739822467956</c:v>
                </c:pt>
                <c:pt idx="105">
                  <c:v>6.1218243036407216E-2</c:v>
                </c:pt>
                <c:pt idx="106">
                  <c:v>0.36730945821859962</c:v>
                </c:pt>
                <c:pt idx="107">
                  <c:v>1.9118428040360982</c:v>
                </c:pt>
                <c:pt idx="108">
                  <c:v>2.4853956452469106</c:v>
                </c:pt>
                <c:pt idx="109">
                  <c:v>1.9118428040360982</c:v>
                </c:pt>
                <c:pt idx="110">
                  <c:v>0.95592140201800646</c:v>
                </c:pt>
                <c:pt idx="111">
                  <c:v>1.5294742432289041</c:v>
                </c:pt>
                <c:pt idx="112">
                  <c:v>1.0196494954858935</c:v>
                </c:pt>
                <c:pt idx="113">
                  <c:v>0.21097046413510157</c:v>
                </c:pt>
                <c:pt idx="114">
                  <c:v>0</c:v>
                </c:pt>
                <c:pt idx="115">
                  <c:v>1.1603375527425968</c:v>
                </c:pt>
                <c:pt idx="116">
                  <c:v>1.1075949367088995</c:v>
                </c:pt>
                <c:pt idx="117">
                  <c:v>1.3713080168776983</c:v>
                </c:pt>
                <c:pt idx="118">
                  <c:v>0.10548523206749394</c:v>
                </c:pt>
                <c:pt idx="119">
                  <c:v>1.5295358649788966</c:v>
                </c:pt>
                <c:pt idx="120">
                  <c:v>5.2742616033796708E-2</c:v>
                </c:pt>
                <c:pt idx="121">
                  <c:v>2.3921401110636964</c:v>
                </c:pt>
                <c:pt idx="122">
                  <c:v>2.3494233233660964</c:v>
                </c:pt>
                <c:pt idx="123">
                  <c:v>2.1358393848782953</c:v>
                </c:pt>
                <c:pt idx="124">
                  <c:v>0.89192025183639601</c:v>
                </c:pt>
                <c:pt idx="125">
                  <c:v>2.1511017838405024</c:v>
                </c:pt>
                <c:pt idx="126">
                  <c:v>0.44000000000000006</c:v>
                </c:pt>
                <c:pt idx="127">
                  <c:v>0.36000000000000004</c:v>
                </c:pt>
                <c:pt idx="128">
                  <c:v>1.3800000000000003</c:v>
                </c:pt>
                <c:pt idx="129">
                  <c:v>0.21000000000000002</c:v>
                </c:pt>
                <c:pt idx="130">
                  <c:v>0.34</c:v>
                </c:pt>
                <c:pt idx="131">
                  <c:v>0.25588536335730794</c:v>
                </c:pt>
                <c:pt idx="132">
                  <c:v>0.20470829068580088</c:v>
                </c:pt>
                <c:pt idx="133">
                  <c:v>0.15353121801429381</c:v>
                </c:pt>
                <c:pt idx="134">
                  <c:v>0.25588536335719425</c:v>
                </c:pt>
                <c:pt idx="135">
                  <c:v>0.20470829068568719</c:v>
                </c:pt>
                <c:pt idx="136">
                  <c:v>0.31752331811870249</c:v>
                </c:pt>
                <c:pt idx="137">
                  <c:v>0.1587616590592944</c:v>
                </c:pt>
                <c:pt idx="138">
                  <c:v>1.2899384798570992</c:v>
                </c:pt>
                <c:pt idx="139">
                  <c:v>0.5358205993252021</c:v>
                </c:pt>
                <c:pt idx="140">
                  <c:v>0.52939999999999998</c:v>
                </c:pt>
                <c:pt idx="141">
                  <c:v>0.52939999999999998</c:v>
                </c:pt>
                <c:pt idx="142">
                  <c:v>0.4118</c:v>
                </c:pt>
                <c:pt idx="143">
                  <c:v>1.3041210224309054</c:v>
                </c:pt>
                <c:pt idx="144">
                  <c:v>1.6709050599896074</c:v>
                </c:pt>
                <c:pt idx="145">
                  <c:v>1.0188445487740978</c:v>
                </c:pt>
                <c:pt idx="146">
                  <c:v>1.1411058946270032</c:v>
                </c:pt>
                <c:pt idx="147">
                  <c:v>0.48904538341159309</c:v>
                </c:pt>
                <c:pt idx="148">
                  <c:v>1.0595983307249952</c:v>
                </c:pt>
                <c:pt idx="149">
                  <c:v>5.4674685620597074E-2</c:v>
                </c:pt>
                <c:pt idx="150">
                  <c:v>5.4674685620597074E-2</c:v>
                </c:pt>
                <c:pt idx="151">
                  <c:v>0</c:v>
                </c:pt>
                <c:pt idx="152">
                  <c:v>0</c:v>
                </c:pt>
                <c:pt idx="153">
                  <c:v>0.30177291588080379</c:v>
                </c:pt>
                <c:pt idx="154">
                  <c:v>0.8675971331573038</c:v>
                </c:pt>
                <c:pt idx="155">
                  <c:v>0.22632968691060285</c:v>
                </c:pt>
                <c:pt idx="156">
                  <c:v>0.22632968691060285</c:v>
                </c:pt>
                <c:pt idx="157">
                  <c:v>1.6334323292320931</c:v>
                </c:pt>
                <c:pt idx="158">
                  <c:v>1.2728044123885951</c:v>
                </c:pt>
                <c:pt idx="159">
                  <c:v>0.44548154433600473</c:v>
                </c:pt>
                <c:pt idx="160">
                  <c:v>2.3122613491727009</c:v>
                </c:pt>
                <c:pt idx="161">
                  <c:v>0.57647963105299027</c:v>
                </c:pt>
                <c:pt idx="162">
                  <c:v>0.49961568024599501</c:v>
                </c:pt>
                <c:pt idx="163">
                  <c:v>0.49961568024599501</c:v>
                </c:pt>
                <c:pt idx="164">
                  <c:v>4.6725784447476002</c:v>
                </c:pt>
                <c:pt idx="165">
                  <c:v>3.1718963165074996</c:v>
                </c:pt>
                <c:pt idx="166">
                  <c:v>7.9809004092769982</c:v>
                </c:pt>
                <c:pt idx="167">
                  <c:v>8.7312414733969916</c:v>
                </c:pt>
                <c:pt idx="168">
                  <c:v>0.83160083160089471</c:v>
                </c:pt>
                <c:pt idx="169">
                  <c:v>2.1829521829521923</c:v>
                </c:pt>
                <c:pt idx="170">
                  <c:v>0.47846889952150207</c:v>
                </c:pt>
                <c:pt idx="171">
                  <c:v>0.39147455415390198</c:v>
                </c:pt>
                <c:pt idx="172">
                  <c:v>0.69595476294040282</c:v>
                </c:pt>
                <c:pt idx="173">
                  <c:v>0.13049151805130066</c:v>
                </c:pt>
                <c:pt idx="174">
                  <c:v>0.34797738147020141</c:v>
                </c:pt>
                <c:pt idx="175">
                  <c:v>0.46511627906969011</c:v>
                </c:pt>
                <c:pt idx="176">
                  <c:v>0.36544850498340509</c:v>
                </c:pt>
                <c:pt idx="177">
                  <c:v>0.2325581395349019</c:v>
                </c:pt>
                <c:pt idx="178">
                  <c:v>0.26578073089700638</c:v>
                </c:pt>
                <c:pt idx="179">
                  <c:v>9.9667774086398708E-2</c:v>
                </c:pt>
                <c:pt idx="180">
                  <c:v>9.9667774086299232E-2</c:v>
                </c:pt>
                <c:pt idx="181">
                  <c:v>0.33222591362120113</c:v>
                </c:pt>
                <c:pt idx="182">
                  <c:v>0.24255813953500099</c:v>
                </c:pt>
                <c:pt idx="183">
                  <c:v>0.26578073089709164</c:v>
                </c:pt>
                <c:pt idx="184">
                  <c:v>3.322259136209027E-2</c:v>
                </c:pt>
                <c:pt idx="185">
                  <c:v>0.74548364966840097</c:v>
                </c:pt>
                <c:pt idx="186">
                  <c:v>1.1631359347410921</c:v>
                </c:pt>
                <c:pt idx="187">
                  <c:v>1.6931018582734083</c:v>
                </c:pt>
                <c:pt idx="188">
                  <c:v>0.81213707062340745</c:v>
                </c:pt>
                <c:pt idx="189">
                  <c:v>0.15723270440250303</c:v>
                </c:pt>
                <c:pt idx="190">
                  <c:v>0.43238993710690465</c:v>
                </c:pt>
                <c:pt idx="191">
                  <c:v>0.31446540880499185</c:v>
                </c:pt>
                <c:pt idx="192">
                  <c:v>0.82547169811319066</c:v>
                </c:pt>
                <c:pt idx="193">
                  <c:v>0.31446540880500606</c:v>
                </c:pt>
                <c:pt idx="194">
                  <c:v>7.8616352201294148E-2</c:v>
                </c:pt>
                <c:pt idx="195">
                  <c:v>0.66823899371060236</c:v>
                </c:pt>
                <c:pt idx="196">
                  <c:v>0.31446540880509133</c:v>
                </c:pt>
                <c:pt idx="197">
                  <c:v>1.2185534591194056</c:v>
                </c:pt>
                <c:pt idx="198">
                  <c:v>2.2798742138365071</c:v>
                </c:pt>
                <c:pt idx="199">
                  <c:v>0.55031446540880324</c:v>
                </c:pt>
                <c:pt idx="200">
                  <c:v>0.27515723270440162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5-40EF-8321-73EA51C0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92047"/>
        <c:axId val="116879087"/>
      </c:scatterChart>
      <c:valAx>
        <c:axId val="11689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879087"/>
        <c:crosses val="autoZero"/>
        <c:crossBetween val="midCat"/>
      </c:valAx>
      <c:valAx>
        <c:axId val="1168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89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46648</xdr:colOff>
      <xdr:row>12</xdr:row>
      <xdr:rowOff>62767</xdr:rowOff>
    </xdr:from>
    <xdr:to>
      <xdr:col>9</xdr:col>
      <xdr:colOff>46648</xdr:colOff>
      <xdr:row>28</xdr:row>
      <xdr:rowOff>62767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683B02-F434-2862-6965-49ABAA444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530225</xdr:colOff>
      <xdr:row>10</xdr:row>
      <xdr:rowOff>149225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A9AE8E-E43A-3ACC-1526-8E59E8A8F7A4}"/>
            </a:ext>
          </a:extLst>
        </xdr:cNvPr>
        <xdr:cNvSpPr txBox="1"/>
      </xdr:nvSpPr>
      <xdr:spPr>
        <a:xfrm>
          <a:off x="5102225" y="1863725"/>
          <a:ext cx="184731" cy="264560"/>
        </a:xfrm>
        <a:prstGeom prst="rect">
          <a:avLst/>
        </a:prstGeom>
      </xdr:spPr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287948</xdr:colOff>
      <xdr:row>28</xdr:row>
      <xdr:rowOff>31017</xdr:rowOff>
    </xdr:from>
    <xdr:ext cx="1030539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9E5703-3232-4A30-61C5-417EE6EA2485}"/>
            </a:ext>
          </a:extLst>
        </xdr:cNvPr>
        <xdr:cNvSpPr txBox="1"/>
      </xdr:nvSpPr>
      <xdr:spPr>
        <a:xfrm>
          <a:off x="4097948" y="4749555"/>
          <a:ext cx="1030539" cy="264560"/>
        </a:xfrm>
        <a:prstGeom prst="rect">
          <a:avLst/>
        </a:prstGeom>
      </xdr:spPr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Total N (g / kg)</a:t>
          </a:r>
          <a:endParaRPr lang="ko-KR" altLang="en-US" sz="1100"/>
        </a:p>
      </xdr:txBody>
    </xdr:sp>
    <xdr:clientData/>
  </xdr:oneCellAnchor>
  <xdr:oneCellAnchor>
    <xdr:from>
      <xdr:col>2</xdr:col>
      <xdr:colOff>599429</xdr:colOff>
      <xdr:row>13</xdr:row>
      <xdr:rowOff>43386</xdr:rowOff>
    </xdr:from>
    <xdr:ext cx="264560" cy="25194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D7E6AE-4913-7084-4687-20425ABEC7F6}"/>
            </a:ext>
          </a:extLst>
        </xdr:cNvPr>
        <xdr:cNvSpPr txBox="1"/>
      </xdr:nvSpPr>
      <xdr:spPr>
        <a:xfrm rot="16200000">
          <a:off x="995973" y="3361592"/>
          <a:ext cx="2519472" cy="264560"/>
        </a:xfrm>
        <a:prstGeom prst="rect">
          <a:avLst/>
        </a:prstGeom>
      </xdr:spPr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Relative abundance</a:t>
          </a:r>
          <a:r>
            <a:rPr lang="en-US" altLang="ko-KR" sz="1100" baseline="0"/>
            <a:t> of cyanobacteria (%)</a:t>
          </a:r>
          <a:endParaRPr lang="ko-KR" alt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17"/>
  <sheetViews>
    <sheetView zoomScaleNormal="100" zoomScaleSheetLayoutView="100" workbookViewId="0">
      <pane ySplit="2" topLeftCell="A3" activePane="bottomLeft" state="frozen"/>
      <selection pane="bottomLeft" activeCell="E216" sqref="E216"/>
    </sheetView>
  </sheetViews>
  <sheetFormatPr defaultColWidth="8.88671875" defaultRowHeight="14.25" x14ac:dyDescent="0.15"/>
  <cols>
    <col min="1" max="1" width="8.21875" style="3" bestFit="1" customWidth="1"/>
    <col min="2" max="2" width="35.6640625" style="3" customWidth="1"/>
    <col min="3" max="3" width="8.88671875" style="3" bestFit="1" customWidth="1"/>
    <col min="4" max="4" width="15" style="3" bestFit="1" customWidth="1"/>
    <col min="5" max="5" width="15.77734375" style="3" bestFit="1" customWidth="1"/>
    <col min="6" max="6" width="7.44140625" style="3" bestFit="1" customWidth="1"/>
    <col min="7" max="7" width="8.88671875" style="3" bestFit="1" customWidth="1"/>
    <col min="8" max="8" width="11.109375" style="3" bestFit="1" customWidth="1"/>
    <col min="9" max="9" width="15.109375" style="3" customWidth="1"/>
    <col min="10" max="10" width="11" style="3" bestFit="1" customWidth="1"/>
    <col min="11" max="11" width="12.21875" style="3" bestFit="1" customWidth="1"/>
    <col min="12" max="12" width="7" style="3" bestFit="1" customWidth="1"/>
    <col min="13" max="14" width="4.44140625" style="3" customWidth="1"/>
    <col min="15" max="15" width="32.109375" style="1" bestFit="1" customWidth="1"/>
    <col min="16" max="16" width="16.109375" style="3" customWidth="1"/>
    <col min="17" max="17" width="18.77734375" style="3" customWidth="1"/>
    <col min="18" max="18" width="7.88671875" style="3" customWidth="1"/>
    <col min="19" max="20" width="9.77734375" style="3" bestFit="1" customWidth="1"/>
    <col min="21" max="21" width="14.109375" style="3" customWidth="1"/>
    <col min="22" max="22" width="14.33203125" style="3" customWidth="1"/>
    <col min="23" max="23" width="14.21875" style="3" customWidth="1"/>
    <col min="24" max="25" width="11.44140625" style="3" bestFit="1" customWidth="1"/>
    <col min="26" max="26" width="14.109375" style="3" bestFit="1" customWidth="1"/>
    <col min="27" max="16384" width="8.88671875" style="3"/>
  </cols>
  <sheetData>
    <row r="1" spans="1:22" ht="14.1" customHeight="1" x14ac:dyDescent="0.15">
      <c r="A1" s="1" t="s">
        <v>173</v>
      </c>
      <c r="B1" s="1" t="s">
        <v>128</v>
      </c>
      <c r="C1" s="1" t="s">
        <v>76</v>
      </c>
      <c r="D1" s="19" t="s">
        <v>140</v>
      </c>
      <c r="E1" s="19" t="s">
        <v>143</v>
      </c>
      <c r="F1" s="1" t="s">
        <v>161</v>
      </c>
      <c r="G1" s="1" t="s">
        <v>159</v>
      </c>
      <c r="H1" s="1" t="s">
        <v>167</v>
      </c>
      <c r="I1" s="1" t="s">
        <v>119</v>
      </c>
      <c r="J1" s="1" t="s">
        <v>83</v>
      </c>
      <c r="K1" s="4" t="s">
        <v>90</v>
      </c>
      <c r="L1" s="1" t="s">
        <v>121</v>
      </c>
      <c r="M1" s="4" t="s">
        <v>19</v>
      </c>
      <c r="N1" s="1" t="s">
        <v>136</v>
      </c>
      <c r="O1" s="2" t="s">
        <v>16</v>
      </c>
      <c r="P1" s="1" t="s">
        <v>136</v>
      </c>
      <c r="Q1" s="1"/>
      <c r="R1" s="1"/>
      <c r="S1" s="1"/>
      <c r="T1" s="1"/>
      <c r="U1" s="2"/>
      <c r="V1" s="2"/>
    </row>
    <row r="2" spans="1:22" ht="15" x14ac:dyDescent="0.15">
      <c r="A2" s="1"/>
      <c r="B2" s="1"/>
      <c r="C2" s="1"/>
      <c r="D2" s="19"/>
      <c r="E2" s="19"/>
      <c r="F2" s="1"/>
      <c r="G2" s="1"/>
      <c r="H2" s="1"/>
      <c r="I2" s="1"/>
      <c r="J2" s="1"/>
      <c r="K2" s="3" t="s">
        <v>133</v>
      </c>
      <c r="L2" s="1"/>
      <c r="M2" s="3" t="s">
        <v>133</v>
      </c>
      <c r="N2" s="1"/>
      <c r="O2" s="1" t="s">
        <v>17</v>
      </c>
      <c r="P2" s="1"/>
      <c r="Q2" s="1"/>
      <c r="R2" s="2"/>
      <c r="S2" s="2"/>
      <c r="T2" s="2"/>
      <c r="U2" s="2"/>
      <c r="V2" s="2"/>
    </row>
    <row r="3" spans="1:22" x14ac:dyDescent="0.15">
      <c r="A3" s="3">
        <v>1</v>
      </c>
      <c r="B3" s="3" t="s">
        <v>33</v>
      </c>
      <c r="C3" s="3" t="s">
        <v>158</v>
      </c>
      <c r="D3" s="3">
        <v>2019</v>
      </c>
      <c r="E3" s="3">
        <v>2007</v>
      </c>
      <c r="F3" s="3">
        <v>1</v>
      </c>
      <c r="G3" s="3" t="s">
        <v>95</v>
      </c>
      <c r="H3" s="3" t="s">
        <v>78</v>
      </c>
      <c r="I3" s="3" t="s">
        <v>141</v>
      </c>
      <c r="J3" s="3" t="s">
        <v>20</v>
      </c>
      <c r="K3" s="5">
        <v>30.3</v>
      </c>
      <c r="L3" s="5">
        <v>5.2</v>
      </c>
      <c r="M3" s="5">
        <v>1.99</v>
      </c>
      <c r="N3" s="3" t="s">
        <v>18</v>
      </c>
      <c r="O3" s="16">
        <v>0.47619047619049581</v>
      </c>
      <c r="P3" s="3" t="s">
        <v>18</v>
      </c>
    </row>
    <row r="4" spans="1:22" x14ac:dyDescent="0.15">
      <c r="E4" s="3">
        <v>2007</v>
      </c>
      <c r="F4" s="3">
        <v>2</v>
      </c>
      <c r="G4" s="3" t="s">
        <v>95</v>
      </c>
      <c r="H4" s="3" t="s">
        <v>78</v>
      </c>
      <c r="I4" s="3" t="s">
        <v>141</v>
      </c>
      <c r="J4" s="3" t="s">
        <v>20</v>
      </c>
      <c r="K4" s="5">
        <v>30.3</v>
      </c>
      <c r="L4" s="5">
        <v>5.2</v>
      </c>
      <c r="M4" s="5">
        <v>1.99</v>
      </c>
      <c r="N4" s="3" t="s">
        <v>18</v>
      </c>
      <c r="O4" s="16">
        <v>0.68783068783071144</v>
      </c>
      <c r="P4" s="3" t="s">
        <v>18</v>
      </c>
      <c r="R4" s="10"/>
      <c r="S4" s="5"/>
    </row>
    <row r="5" spans="1:22" x14ac:dyDescent="0.15">
      <c r="E5" s="3">
        <v>2007</v>
      </c>
      <c r="F5" s="3">
        <v>3</v>
      </c>
      <c r="G5" s="3" t="s">
        <v>95</v>
      </c>
      <c r="H5" s="3" t="s">
        <v>78</v>
      </c>
      <c r="I5" s="3" t="s">
        <v>141</v>
      </c>
      <c r="J5" s="3" t="s">
        <v>20</v>
      </c>
      <c r="K5" s="5">
        <v>30.3</v>
      </c>
      <c r="L5" s="5">
        <v>5.2</v>
      </c>
      <c r="M5" s="5">
        <v>1.99</v>
      </c>
      <c r="N5" s="3" t="s">
        <v>18</v>
      </c>
      <c r="O5" s="16">
        <v>1.0052910052909994</v>
      </c>
      <c r="P5" s="3" t="s">
        <v>18</v>
      </c>
      <c r="S5" s="5"/>
    </row>
    <row r="6" spans="1:22" x14ac:dyDescent="0.15">
      <c r="E6" s="3">
        <v>2007</v>
      </c>
      <c r="F6" s="3">
        <v>4</v>
      </c>
      <c r="G6" s="3" t="s">
        <v>95</v>
      </c>
      <c r="H6" s="3" t="s">
        <v>78</v>
      </c>
      <c r="I6" s="3" t="s">
        <v>141</v>
      </c>
      <c r="J6" s="3" t="s">
        <v>20</v>
      </c>
      <c r="K6" s="5">
        <v>30.3</v>
      </c>
      <c r="L6" s="5">
        <v>5.2</v>
      </c>
      <c r="M6" s="5">
        <v>1.99</v>
      </c>
      <c r="N6" s="3" t="s">
        <v>18</v>
      </c>
      <c r="O6" s="16">
        <v>1.4285714285715017</v>
      </c>
      <c r="P6" s="3" t="s">
        <v>18</v>
      </c>
      <c r="S6" s="5"/>
    </row>
    <row r="7" spans="1:22" x14ac:dyDescent="0.15">
      <c r="A7" s="3">
        <v>2</v>
      </c>
      <c r="B7" s="3" t="s">
        <v>30</v>
      </c>
      <c r="C7" s="3" t="s">
        <v>86</v>
      </c>
      <c r="D7" s="3">
        <v>2017</v>
      </c>
      <c r="E7" s="3">
        <v>2013</v>
      </c>
      <c r="F7" s="3">
        <v>5</v>
      </c>
      <c r="G7" s="3" t="s">
        <v>77</v>
      </c>
      <c r="H7" s="3" t="s">
        <v>132</v>
      </c>
      <c r="I7" s="3" t="s">
        <v>141</v>
      </c>
      <c r="J7" s="3" t="s">
        <v>20</v>
      </c>
      <c r="K7" s="5">
        <v>20.100000000000001</v>
      </c>
      <c r="L7" s="5">
        <v>6.5</v>
      </c>
      <c r="M7" s="5">
        <v>0.94</v>
      </c>
      <c r="N7" s="3" t="s">
        <v>18</v>
      </c>
      <c r="O7" s="16">
        <v>0.60432569974560124</v>
      </c>
      <c r="P7" s="3" t="s">
        <v>18</v>
      </c>
      <c r="S7" s="5"/>
    </row>
    <row r="8" spans="1:22" x14ac:dyDescent="0.15">
      <c r="E8" s="3">
        <v>2013</v>
      </c>
      <c r="F8" s="3">
        <v>6</v>
      </c>
      <c r="G8" s="3" t="s">
        <v>77</v>
      </c>
      <c r="H8" s="3" t="s">
        <v>132</v>
      </c>
      <c r="I8" s="3" t="s">
        <v>141</v>
      </c>
      <c r="J8" s="3" t="s">
        <v>20</v>
      </c>
      <c r="K8" s="5">
        <v>20.100000000000001</v>
      </c>
      <c r="L8" s="5">
        <v>6.5</v>
      </c>
      <c r="M8" s="5">
        <v>0.94</v>
      </c>
      <c r="N8" s="3" t="s">
        <v>18</v>
      </c>
      <c r="O8" s="16">
        <v>0.31605562579009927</v>
      </c>
      <c r="P8" s="3" t="s">
        <v>18</v>
      </c>
      <c r="S8" s="5"/>
    </row>
    <row r="9" spans="1:22" x14ac:dyDescent="0.15">
      <c r="E9" s="3">
        <v>2013</v>
      </c>
      <c r="F9" s="3">
        <v>7</v>
      </c>
      <c r="G9" s="3" t="s">
        <v>77</v>
      </c>
      <c r="H9" s="3" t="s">
        <v>132</v>
      </c>
      <c r="I9" s="3" t="s">
        <v>141</v>
      </c>
      <c r="J9" s="3" t="s">
        <v>20</v>
      </c>
      <c r="K9" s="5">
        <v>20.100000000000001</v>
      </c>
      <c r="L9" s="5">
        <v>6.5</v>
      </c>
      <c r="M9" s="5">
        <v>0.94</v>
      </c>
      <c r="N9" s="3" t="s">
        <v>18</v>
      </c>
      <c r="O9" s="16">
        <v>0.15903307888039819</v>
      </c>
      <c r="P9" s="3" t="s">
        <v>18</v>
      </c>
      <c r="S9" s="5"/>
    </row>
    <row r="10" spans="1:22" x14ac:dyDescent="0.15">
      <c r="E10" s="3">
        <v>2013</v>
      </c>
      <c r="F10" s="3">
        <v>8</v>
      </c>
      <c r="G10" s="3" t="s">
        <v>77</v>
      </c>
      <c r="H10" s="3" t="s">
        <v>132</v>
      </c>
      <c r="I10" s="3" t="s">
        <v>141</v>
      </c>
      <c r="J10" s="3" t="s">
        <v>20</v>
      </c>
      <c r="K10" s="5">
        <v>20.100000000000001</v>
      </c>
      <c r="L10" s="5">
        <v>6.5</v>
      </c>
      <c r="M10" s="5">
        <v>0.94</v>
      </c>
      <c r="N10" s="3" t="s">
        <v>18</v>
      </c>
      <c r="O10" s="16">
        <v>0.31605562579009927</v>
      </c>
      <c r="P10" s="3" t="s">
        <v>18</v>
      </c>
      <c r="S10" s="5"/>
    </row>
    <row r="11" spans="1:22" x14ac:dyDescent="0.15">
      <c r="E11" s="3">
        <v>2013</v>
      </c>
      <c r="F11" s="3">
        <v>9</v>
      </c>
      <c r="G11" s="3" t="s">
        <v>77</v>
      </c>
      <c r="H11" s="3" t="s">
        <v>132</v>
      </c>
      <c r="I11" s="3" t="s">
        <v>141</v>
      </c>
      <c r="J11" s="3" t="s">
        <v>20</v>
      </c>
      <c r="K11" s="5">
        <v>20.100000000000001</v>
      </c>
      <c r="L11" s="5">
        <v>6.5</v>
      </c>
      <c r="M11" s="5">
        <v>0.94</v>
      </c>
      <c r="N11" s="3" t="s">
        <v>18</v>
      </c>
      <c r="O11" s="16">
        <v>9.5419847328201968E-2</v>
      </c>
      <c r="P11" s="3" t="s">
        <v>18</v>
      </c>
      <c r="S11" s="5"/>
      <c r="U11" s="6"/>
    </row>
    <row r="12" spans="1:22" x14ac:dyDescent="0.15">
      <c r="E12" s="3">
        <v>2013</v>
      </c>
      <c r="F12" s="3">
        <v>10</v>
      </c>
      <c r="G12" s="3" t="s">
        <v>77</v>
      </c>
      <c r="H12" s="3" t="s">
        <v>132</v>
      </c>
      <c r="I12" s="3" t="s">
        <v>141</v>
      </c>
      <c r="J12" s="3" t="s">
        <v>20</v>
      </c>
      <c r="K12" s="5">
        <v>20.100000000000001</v>
      </c>
      <c r="L12" s="5">
        <v>6.5</v>
      </c>
      <c r="M12" s="5">
        <v>0.94</v>
      </c>
      <c r="N12" s="3" t="s">
        <v>18</v>
      </c>
      <c r="O12" s="16">
        <v>0.22123893805319028</v>
      </c>
      <c r="P12" s="3" t="s">
        <v>18</v>
      </c>
      <c r="S12" s="5"/>
      <c r="U12" s="6"/>
    </row>
    <row r="13" spans="1:22" x14ac:dyDescent="0.15">
      <c r="E13" s="3">
        <v>2013</v>
      </c>
      <c r="F13" s="3">
        <v>11</v>
      </c>
      <c r="G13" s="3" t="s">
        <v>77</v>
      </c>
      <c r="H13" s="3" t="s">
        <v>132</v>
      </c>
      <c r="I13" s="3" t="s">
        <v>141</v>
      </c>
      <c r="J13" s="3" t="s">
        <v>20</v>
      </c>
      <c r="K13" s="5">
        <v>20.100000000000001</v>
      </c>
      <c r="L13" s="5">
        <v>6.5</v>
      </c>
      <c r="M13" s="5">
        <v>0.94</v>
      </c>
      <c r="N13" s="3" t="s">
        <v>18</v>
      </c>
      <c r="O13" s="16">
        <v>3.1806615776091007E-2</v>
      </c>
      <c r="P13" s="3" t="s">
        <v>18</v>
      </c>
      <c r="S13" s="5"/>
    </row>
    <row r="14" spans="1:22" x14ac:dyDescent="0.15">
      <c r="E14" s="3">
        <v>2013</v>
      </c>
      <c r="F14" s="3">
        <v>12</v>
      </c>
      <c r="G14" s="3" t="s">
        <v>77</v>
      </c>
      <c r="H14" s="3" t="s">
        <v>132</v>
      </c>
      <c r="I14" s="3" t="s">
        <v>141</v>
      </c>
      <c r="J14" s="3" t="s">
        <v>20</v>
      </c>
      <c r="K14" s="5">
        <v>20.100000000000001</v>
      </c>
      <c r="L14" s="5">
        <v>6.5</v>
      </c>
      <c r="M14" s="5">
        <v>0.94</v>
      </c>
      <c r="N14" s="3" t="s">
        <v>18</v>
      </c>
      <c r="O14" s="16">
        <v>0.25284450063209363</v>
      </c>
      <c r="P14" s="3" t="s">
        <v>18</v>
      </c>
      <c r="S14" s="5"/>
    </row>
    <row r="15" spans="1:22" x14ac:dyDescent="0.15">
      <c r="A15" s="3">
        <v>3</v>
      </c>
      <c r="B15" s="3" t="s">
        <v>23</v>
      </c>
      <c r="C15" s="3" t="s">
        <v>85</v>
      </c>
      <c r="D15" s="3">
        <v>2018</v>
      </c>
      <c r="E15" s="3">
        <v>2016</v>
      </c>
      <c r="F15" s="3">
        <v>13</v>
      </c>
      <c r="G15" s="3" t="s">
        <v>122</v>
      </c>
      <c r="H15" s="3" t="s">
        <v>80</v>
      </c>
      <c r="I15" s="3" t="s">
        <v>141</v>
      </c>
      <c r="J15" s="3" t="s">
        <v>20</v>
      </c>
      <c r="K15" s="5">
        <f t="shared" ref="K15:K20" si="0">6.6*1.724</f>
        <v>11.378399999999999</v>
      </c>
      <c r="L15" s="5">
        <v>6.6</v>
      </c>
      <c r="M15" s="5">
        <v>0.8</v>
      </c>
      <c r="N15" s="3" t="s">
        <v>18</v>
      </c>
      <c r="O15" s="16">
        <v>1.2634822804314041</v>
      </c>
      <c r="P15" s="3" t="s">
        <v>18</v>
      </c>
    </row>
    <row r="16" spans="1:22" x14ac:dyDescent="0.15">
      <c r="E16" s="3">
        <v>2016</v>
      </c>
      <c r="F16" s="3">
        <v>14</v>
      </c>
      <c r="G16" s="3" t="s">
        <v>122</v>
      </c>
      <c r="H16" s="3" t="s">
        <v>80</v>
      </c>
      <c r="I16" s="3" t="s">
        <v>141</v>
      </c>
      <c r="J16" s="3" t="s">
        <v>20</v>
      </c>
      <c r="K16" s="5">
        <f t="shared" si="0"/>
        <v>11.378399999999999</v>
      </c>
      <c r="L16" s="5">
        <v>6.6</v>
      </c>
      <c r="M16" s="5">
        <v>0.8</v>
      </c>
      <c r="N16" s="3" t="s">
        <v>18</v>
      </c>
      <c r="O16" s="16">
        <v>1.016949152542395</v>
      </c>
      <c r="P16" s="3" t="s">
        <v>18</v>
      </c>
      <c r="S16" s="5"/>
    </row>
    <row r="17" spans="1:27" x14ac:dyDescent="0.15">
      <c r="E17" s="3">
        <v>2016</v>
      </c>
      <c r="F17" s="3">
        <v>15</v>
      </c>
      <c r="G17" s="3" t="s">
        <v>122</v>
      </c>
      <c r="H17" s="3" t="s">
        <v>80</v>
      </c>
      <c r="I17" s="3" t="s">
        <v>141</v>
      </c>
      <c r="J17" s="3" t="s">
        <v>20</v>
      </c>
      <c r="K17" s="5">
        <f t="shared" si="0"/>
        <v>11.378399999999999</v>
      </c>
      <c r="L17" s="5">
        <v>6.6</v>
      </c>
      <c r="M17" s="5">
        <v>0.8</v>
      </c>
      <c r="N17" s="3" t="s">
        <v>18</v>
      </c>
      <c r="O17" s="16">
        <v>3.5747303543913915</v>
      </c>
      <c r="P17" s="3" t="s">
        <v>18</v>
      </c>
      <c r="S17" s="5"/>
    </row>
    <row r="18" spans="1:27" x14ac:dyDescent="0.15">
      <c r="E18" s="3">
        <v>2016</v>
      </c>
      <c r="F18" s="3">
        <v>16</v>
      </c>
      <c r="G18" s="3" t="s">
        <v>122</v>
      </c>
      <c r="H18" s="3" t="s">
        <v>80</v>
      </c>
      <c r="I18" s="3" t="s">
        <v>141</v>
      </c>
      <c r="J18" s="3" t="s">
        <v>20</v>
      </c>
      <c r="K18" s="5">
        <f t="shared" si="0"/>
        <v>11.378399999999999</v>
      </c>
      <c r="L18" s="5">
        <v>6.6</v>
      </c>
      <c r="M18" s="5">
        <v>0.8</v>
      </c>
      <c r="N18" s="3" t="s">
        <v>18</v>
      </c>
      <c r="O18" s="16">
        <v>1.0477657935284981</v>
      </c>
      <c r="P18" s="3" t="s">
        <v>18</v>
      </c>
      <c r="S18" s="5"/>
    </row>
    <row r="19" spans="1:27" x14ac:dyDescent="0.15">
      <c r="E19" s="3">
        <v>2016</v>
      </c>
      <c r="F19" s="3">
        <v>17</v>
      </c>
      <c r="G19" s="3" t="s">
        <v>122</v>
      </c>
      <c r="H19" s="3" t="s">
        <v>80</v>
      </c>
      <c r="I19" s="3" t="s">
        <v>141</v>
      </c>
      <c r="J19" s="3" t="s">
        <v>20</v>
      </c>
      <c r="K19" s="5">
        <f t="shared" si="0"/>
        <v>11.378399999999999</v>
      </c>
      <c r="L19" s="5">
        <v>6.6</v>
      </c>
      <c r="M19" s="5">
        <v>0.8</v>
      </c>
      <c r="N19" s="3" t="s">
        <v>18</v>
      </c>
      <c r="O19" s="16">
        <v>1.1402157164868072</v>
      </c>
      <c r="P19" s="3" t="s">
        <v>18</v>
      </c>
      <c r="S19" s="5"/>
    </row>
    <row r="20" spans="1:27" x14ac:dyDescent="0.15">
      <c r="E20" s="3">
        <v>2016</v>
      </c>
      <c r="F20" s="3">
        <v>18</v>
      </c>
      <c r="G20" s="3" t="s">
        <v>122</v>
      </c>
      <c r="H20" s="3" t="s">
        <v>80</v>
      </c>
      <c r="I20" s="3" t="s">
        <v>141</v>
      </c>
      <c r="J20" s="3" t="s">
        <v>20</v>
      </c>
      <c r="K20" s="5">
        <f t="shared" si="0"/>
        <v>11.378399999999999</v>
      </c>
      <c r="L20" s="5">
        <v>6.6</v>
      </c>
      <c r="M20" s="5">
        <v>0.8</v>
      </c>
      <c r="N20" s="3" t="s">
        <v>18</v>
      </c>
      <c r="O20" s="16">
        <v>1.78736517719571</v>
      </c>
      <c r="P20" s="3" t="s">
        <v>18</v>
      </c>
      <c r="S20" s="5"/>
    </row>
    <row r="21" spans="1:27" x14ac:dyDescent="0.15">
      <c r="A21" s="3">
        <v>4</v>
      </c>
      <c r="B21" s="12" t="s">
        <v>7</v>
      </c>
      <c r="C21" s="3" t="s">
        <v>163</v>
      </c>
      <c r="D21" s="3">
        <v>2019</v>
      </c>
      <c r="E21" s="3">
        <v>2018</v>
      </c>
      <c r="F21" s="3">
        <v>19</v>
      </c>
      <c r="G21" s="3" t="s">
        <v>18</v>
      </c>
      <c r="H21" s="3" t="s">
        <v>18</v>
      </c>
      <c r="I21" s="3" t="s">
        <v>141</v>
      </c>
      <c r="J21" s="3" t="s">
        <v>20</v>
      </c>
      <c r="K21" s="5">
        <v>36.130000000000003</v>
      </c>
      <c r="L21" s="5">
        <v>7.13</v>
      </c>
      <c r="M21" s="5">
        <v>1.97</v>
      </c>
      <c r="N21" s="3">
        <v>0.62</v>
      </c>
      <c r="O21" s="16">
        <v>2.6789838337182399</v>
      </c>
      <c r="P21" s="3" t="s">
        <v>18</v>
      </c>
    </row>
    <row r="22" spans="1:27" x14ac:dyDescent="0.15">
      <c r="A22" s="3">
        <v>5</v>
      </c>
      <c r="B22" s="3" t="s">
        <v>24</v>
      </c>
      <c r="C22" s="3" t="s">
        <v>87</v>
      </c>
      <c r="D22" s="3">
        <v>2015</v>
      </c>
      <c r="E22" s="3">
        <v>2013</v>
      </c>
      <c r="F22" s="3">
        <v>20</v>
      </c>
      <c r="G22" s="3" t="s">
        <v>129</v>
      </c>
      <c r="H22" s="3" t="s">
        <v>81</v>
      </c>
      <c r="I22" s="3" t="s">
        <v>91</v>
      </c>
      <c r="J22" s="3" t="s">
        <v>20</v>
      </c>
      <c r="K22" s="5">
        <v>9.3000000000000007</v>
      </c>
      <c r="L22" s="5">
        <v>6.61</v>
      </c>
      <c r="M22" s="5">
        <v>0.98</v>
      </c>
      <c r="N22" s="3">
        <v>0.1</v>
      </c>
      <c r="O22" s="16">
        <v>1.9148936170211996</v>
      </c>
      <c r="P22" s="3" t="s">
        <v>18</v>
      </c>
      <c r="S22" s="5"/>
      <c r="X22" s="13"/>
      <c r="Y22" s="13"/>
      <c r="Z22" s="13"/>
      <c r="AA22" s="13"/>
    </row>
    <row r="23" spans="1:27" x14ac:dyDescent="0.15">
      <c r="E23" s="3">
        <v>2013</v>
      </c>
      <c r="F23" s="3">
        <v>21</v>
      </c>
      <c r="G23" s="3" t="s">
        <v>129</v>
      </c>
      <c r="H23" s="3" t="s">
        <v>81</v>
      </c>
      <c r="I23" s="3" t="s">
        <v>91</v>
      </c>
      <c r="J23" s="3" t="s">
        <v>20</v>
      </c>
      <c r="K23" s="5">
        <v>9.3000000000000007</v>
      </c>
      <c r="L23" s="5">
        <v>6.61</v>
      </c>
      <c r="M23" s="5">
        <v>0.98</v>
      </c>
      <c r="N23" s="3">
        <v>0.1</v>
      </c>
      <c r="O23" s="16">
        <v>1.914893617021292</v>
      </c>
      <c r="P23" s="3" t="s">
        <v>18</v>
      </c>
      <c r="S23" s="5"/>
      <c r="X23" s="13"/>
      <c r="Y23" s="13"/>
      <c r="Z23" s="13"/>
      <c r="AA23" s="13"/>
    </row>
    <row r="24" spans="1:27" x14ac:dyDescent="0.15">
      <c r="A24" s="3">
        <v>6</v>
      </c>
      <c r="B24" s="3" t="s">
        <v>35</v>
      </c>
      <c r="C24" s="3" t="s">
        <v>174</v>
      </c>
      <c r="D24" s="3">
        <v>2019</v>
      </c>
      <c r="E24" s="3">
        <v>2014</v>
      </c>
      <c r="F24" s="3">
        <v>22</v>
      </c>
      <c r="G24" s="3" t="s">
        <v>58</v>
      </c>
      <c r="H24" s="3" t="s">
        <v>67</v>
      </c>
      <c r="I24" s="3" t="s">
        <v>141</v>
      </c>
      <c r="J24" s="3" t="s">
        <v>20</v>
      </c>
      <c r="K24" s="5">
        <f>17.3*1.724</f>
        <v>29.825200000000002</v>
      </c>
      <c r="L24" s="5">
        <v>6.77</v>
      </c>
      <c r="M24" s="5">
        <v>1.8</v>
      </c>
      <c r="N24" s="3">
        <v>0.1</v>
      </c>
      <c r="O24" s="16">
        <v>0.72496601721789489</v>
      </c>
      <c r="P24" s="3" t="s">
        <v>18</v>
      </c>
      <c r="S24" s="5"/>
      <c r="V24" s="12"/>
    </row>
    <row r="25" spans="1:27" x14ac:dyDescent="0.15">
      <c r="E25" s="3">
        <v>2014</v>
      </c>
      <c r="F25" s="3">
        <v>23</v>
      </c>
      <c r="G25" s="3" t="s">
        <v>58</v>
      </c>
      <c r="H25" s="3" t="s">
        <v>67</v>
      </c>
      <c r="I25" s="3" t="s">
        <v>141</v>
      </c>
      <c r="J25" s="3" t="s">
        <v>20</v>
      </c>
      <c r="K25" s="5">
        <f>18.15*1.724</f>
        <v>31.290599999999998</v>
      </c>
      <c r="L25" s="5">
        <v>6.9</v>
      </c>
      <c r="M25" s="5">
        <v>1.83</v>
      </c>
      <c r="N25" s="5">
        <v>0.05</v>
      </c>
      <c r="O25" s="16">
        <v>1.0421386497506973</v>
      </c>
      <c r="P25" s="3" t="s">
        <v>18</v>
      </c>
      <c r="S25" s="5"/>
      <c r="V25" s="12"/>
    </row>
    <row r="26" spans="1:27" x14ac:dyDescent="0.15">
      <c r="A26" s="3">
        <v>7</v>
      </c>
      <c r="B26" s="12" t="s">
        <v>2</v>
      </c>
      <c r="C26" s="3" t="s">
        <v>117</v>
      </c>
      <c r="D26" s="3">
        <v>2012</v>
      </c>
      <c r="E26" s="3">
        <v>2001</v>
      </c>
      <c r="F26" s="3">
        <v>24</v>
      </c>
      <c r="G26" s="3" t="s">
        <v>70</v>
      </c>
      <c r="H26" s="3" t="s">
        <v>101</v>
      </c>
      <c r="I26" s="3" t="s">
        <v>141</v>
      </c>
      <c r="J26" s="3" t="s">
        <v>20</v>
      </c>
      <c r="K26" s="5">
        <v>29.79</v>
      </c>
      <c r="L26" s="5">
        <v>7.36</v>
      </c>
      <c r="M26" s="5">
        <v>3.68</v>
      </c>
      <c r="N26" s="12" t="s">
        <v>18</v>
      </c>
      <c r="O26" s="16">
        <v>7.3230467793290046</v>
      </c>
      <c r="P26" s="3" t="s">
        <v>18</v>
      </c>
      <c r="S26" s="5"/>
    </row>
    <row r="27" spans="1:27" x14ac:dyDescent="0.15">
      <c r="E27" s="3">
        <v>2001</v>
      </c>
      <c r="F27" s="3">
        <v>25</v>
      </c>
      <c r="G27" s="3" t="s">
        <v>70</v>
      </c>
      <c r="H27" s="3" t="s">
        <v>101</v>
      </c>
      <c r="I27" s="3" t="s">
        <v>141</v>
      </c>
      <c r="J27" s="3" t="s">
        <v>20</v>
      </c>
      <c r="K27" s="5">
        <v>25.28</v>
      </c>
      <c r="L27" s="5">
        <v>7.48</v>
      </c>
      <c r="M27" s="5">
        <v>3.4</v>
      </c>
      <c r="N27" s="12" t="s">
        <v>18</v>
      </c>
      <c r="O27" s="16">
        <v>0.29390154298310023</v>
      </c>
      <c r="P27" s="3" t="s">
        <v>18</v>
      </c>
      <c r="R27" s="9"/>
      <c r="S27" s="5"/>
    </row>
    <row r="28" spans="1:27" x14ac:dyDescent="0.15">
      <c r="E28" s="3">
        <v>2001</v>
      </c>
      <c r="F28" s="3">
        <v>26</v>
      </c>
      <c r="G28" s="3" t="s">
        <v>70</v>
      </c>
      <c r="H28" s="3" t="s">
        <v>101</v>
      </c>
      <c r="I28" s="3" t="s">
        <v>141</v>
      </c>
      <c r="J28" s="3" t="s">
        <v>20</v>
      </c>
      <c r="K28" s="5">
        <v>18.68</v>
      </c>
      <c r="L28" s="5">
        <v>7.87</v>
      </c>
      <c r="M28" s="5">
        <v>2.94</v>
      </c>
      <c r="N28" s="12" t="s">
        <v>18</v>
      </c>
      <c r="O28" s="16">
        <v>3.0859662013224991</v>
      </c>
      <c r="P28" s="3" t="s">
        <v>18</v>
      </c>
      <c r="R28" s="9"/>
      <c r="S28" s="5"/>
    </row>
    <row r="29" spans="1:27" x14ac:dyDescent="0.15">
      <c r="E29" s="3">
        <v>2001</v>
      </c>
      <c r="F29" s="3">
        <v>27</v>
      </c>
      <c r="G29" s="3" t="s">
        <v>70</v>
      </c>
      <c r="H29" s="3" t="s">
        <v>101</v>
      </c>
      <c r="I29" s="3" t="s">
        <v>141</v>
      </c>
      <c r="J29" s="3" t="s">
        <v>20</v>
      </c>
      <c r="K29" s="5">
        <v>27.85</v>
      </c>
      <c r="L29" s="5">
        <v>7.49</v>
      </c>
      <c r="M29" s="5">
        <v>3.71</v>
      </c>
      <c r="N29" s="12" t="s">
        <v>18</v>
      </c>
      <c r="O29" s="16">
        <v>11.3886847905951</v>
      </c>
      <c r="P29" s="3" t="s">
        <v>18</v>
      </c>
      <c r="R29" s="9"/>
      <c r="S29" s="5"/>
    </row>
    <row r="30" spans="1:27" x14ac:dyDescent="0.15">
      <c r="E30" s="3">
        <v>2001</v>
      </c>
      <c r="F30" s="3">
        <v>28</v>
      </c>
      <c r="G30" s="3" t="s">
        <v>70</v>
      </c>
      <c r="H30" s="3" t="s">
        <v>101</v>
      </c>
      <c r="I30" s="3" t="s">
        <v>141</v>
      </c>
      <c r="J30" s="3" t="s">
        <v>20</v>
      </c>
      <c r="K30" s="5">
        <v>16.309999999999999</v>
      </c>
      <c r="L30" s="5">
        <v>7.88</v>
      </c>
      <c r="M30" s="5">
        <v>2.44</v>
      </c>
      <c r="N30" s="12" t="s">
        <v>18</v>
      </c>
      <c r="O30" s="16">
        <v>0.97967180994370295</v>
      </c>
      <c r="P30" s="3" t="s">
        <v>18</v>
      </c>
      <c r="S30" s="5"/>
    </row>
    <row r="31" spans="1:27" x14ac:dyDescent="0.15">
      <c r="E31" s="3">
        <v>2001</v>
      </c>
      <c r="F31" s="3">
        <v>29</v>
      </c>
      <c r="G31" s="3" t="s">
        <v>70</v>
      </c>
      <c r="H31" s="3" t="s">
        <v>101</v>
      </c>
      <c r="I31" s="3" t="s">
        <v>141</v>
      </c>
      <c r="J31" s="3" t="s">
        <v>20</v>
      </c>
      <c r="K31" s="5">
        <v>21.44</v>
      </c>
      <c r="L31" s="5">
        <v>7.77</v>
      </c>
      <c r="M31" s="5">
        <v>2.81</v>
      </c>
      <c r="N31" s="12" t="s">
        <v>18</v>
      </c>
      <c r="O31" s="16">
        <v>2.3757041391134024</v>
      </c>
      <c r="P31" s="3" t="s">
        <v>18</v>
      </c>
      <c r="S31" s="5"/>
    </row>
    <row r="32" spans="1:27" x14ac:dyDescent="0.15">
      <c r="E32" s="3">
        <v>2001</v>
      </c>
      <c r="F32" s="3">
        <v>30</v>
      </c>
      <c r="G32" s="3" t="s">
        <v>70</v>
      </c>
      <c r="H32" s="3" t="s">
        <v>101</v>
      </c>
      <c r="I32" s="3" t="s">
        <v>141</v>
      </c>
      <c r="J32" s="3" t="s">
        <v>20</v>
      </c>
      <c r="K32" s="5">
        <v>31.75</v>
      </c>
      <c r="L32" s="5">
        <v>7.71</v>
      </c>
      <c r="M32" s="5">
        <v>3.41</v>
      </c>
      <c r="N32" s="12" t="s">
        <v>18</v>
      </c>
      <c r="O32" s="16">
        <v>4.4085231447465034</v>
      </c>
      <c r="P32" s="3" t="s">
        <v>18</v>
      </c>
    </row>
    <row r="33" spans="1:16" x14ac:dyDescent="0.15">
      <c r="E33" s="3">
        <v>2001</v>
      </c>
      <c r="F33" s="3">
        <v>31</v>
      </c>
      <c r="G33" s="3" t="s">
        <v>70</v>
      </c>
      <c r="H33" s="3" t="s">
        <v>101</v>
      </c>
      <c r="I33" s="3" t="s">
        <v>141</v>
      </c>
      <c r="J33" s="3" t="s">
        <v>20</v>
      </c>
      <c r="K33" s="5">
        <v>26.16</v>
      </c>
      <c r="L33" s="5">
        <v>7.6</v>
      </c>
      <c r="M33" s="5">
        <v>3.13</v>
      </c>
      <c r="N33" s="12" t="s">
        <v>18</v>
      </c>
      <c r="O33" s="16">
        <v>2.228753367621799</v>
      </c>
      <c r="P33" s="3" t="s">
        <v>18</v>
      </c>
    </row>
    <row r="34" spans="1:16" x14ac:dyDescent="0.15">
      <c r="E34" s="3">
        <v>2001</v>
      </c>
      <c r="F34" s="3">
        <v>32</v>
      </c>
      <c r="G34" s="3" t="s">
        <v>70</v>
      </c>
      <c r="H34" s="3" t="s">
        <v>101</v>
      </c>
      <c r="I34" s="3" t="s">
        <v>141</v>
      </c>
      <c r="J34" s="3" t="s">
        <v>20</v>
      </c>
      <c r="K34" s="5">
        <v>20.36</v>
      </c>
      <c r="L34" s="5">
        <v>7.73</v>
      </c>
      <c r="M34" s="5">
        <v>2.5499999999999998</v>
      </c>
      <c r="N34" s="12" t="s">
        <v>18</v>
      </c>
      <c r="O34" s="16">
        <v>0.97967180994370295</v>
      </c>
      <c r="P34" s="3" t="s">
        <v>18</v>
      </c>
    </row>
    <row r="35" spans="1:16" x14ac:dyDescent="0.15">
      <c r="E35" s="3">
        <v>2001</v>
      </c>
      <c r="F35" s="3">
        <v>33</v>
      </c>
      <c r="G35" s="3" t="s">
        <v>70</v>
      </c>
      <c r="H35" s="3" t="s">
        <v>101</v>
      </c>
      <c r="I35" s="3" t="s">
        <v>141</v>
      </c>
      <c r="J35" s="3" t="s">
        <v>20</v>
      </c>
      <c r="K35" s="5">
        <v>25.82</v>
      </c>
      <c r="L35" s="5">
        <v>7.57</v>
      </c>
      <c r="M35" s="5">
        <v>3.06</v>
      </c>
      <c r="N35" s="12" t="s">
        <v>18</v>
      </c>
      <c r="O35" s="16">
        <v>3.5513103110457962</v>
      </c>
      <c r="P35" s="3" t="s">
        <v>18</v>
      </c>
    </row>
    <row r="36" spans="1:16" x14ac:dyDescent="0.15">
      <c r="E36" s="3">
        <v>2001</v>
      </c>
      <c r="F36" s="3">
        <v>34</v>
      </c>
      <c r="G36" s="3" t="s">
        <v>70</v>
      </c>
      <c r="H36" s="3" t="s">
        <v>101</v>
      </c>
      <c r="I36" s="3" t="s">
        <v>141</v>
      </c>
      <c r="J36" s="3" t="s">
        <v>20</v>
      </c>
      <c r="K36" s="5">
        <v>29.17</v>
      </c>
      <c r="L36" s="5">
        <v>7.48</v>
      </c>
      <c r="M36" s="5">
        <v>3.48</v>
      </c>
      <c r="N36" s="12" t="s">
        <v>18</v>
      </c>
      <c r="O36" s="16">
        <v>0.26940974773449966</v>
      </c>
      <c r="P36" s="3" t="s">
        <v>18</v>
      </c>
    </row>
    <row r="37" spans="1:16" x14ac:dyDescent="0.15">
      <c r="E37" s="3">
        <v>2001</v>
      </c>
      <c r="F37" s="3">
        <v>35</v>
      </c>
      <c r="G37" s="3" t="s">
        <v>70</v>
      </c>
      <c r="H37" s="3" t="s">
        <v>101</v>
      </c>
      <c r="I37" s="3" t="s">
        <v>141</v>
      </c>
      <c r="J37" s="3" t="s">
        <v>20</v>
      </c>
      <c r="K37" s="5">
        <v>22.43</v>
      </c>
      <c r="L37" s="5">
        <v>7.58</v>
      </c>
      <c r="M37" s="5">
        <v>2.88</v>
      </c>
      <c r="N37" s="12" t="s">
        <v>18</v>
      </c>
      <c r="O37" s="16">
        <v>0.78373744795490552</v>
      </c>
      <c r="P37" s="3" t="s">
        <v>18</v>
      </c>
    </row>
    <row r="38" spans="1:16" x14ac:dyDescent="0.15">
      <c r="E38" s="3">
        <v>2001</v>
      </c>
      <c r="F38" s="3">
        <v>36</v>
      </c>
      <c r="G38" s="3" t="s">
        <v>70</v>
      </c>
      <c r="H38" s="3" t="s">
        <v>101</v>
      </c>
      <c r="I38" s="3" t="s">
        <v>141</v>
      </c>
      <c r="J38" s="3" t="s">
        <v>20</v>
      </c>
      <c r="K38" s="5">
        <v>19.63</v>
      </c>
      <c r="L38" s="5">
        <v>7.59</v>
      </c>
      <c r="M38" s="5">
        <v>2.5099999999999998</v>
      </c>
      <c r="N38" s="12" t="s">
        <v>18</v>
      </c>
      <c r="O38" s="16">
        <v>7.3475385745801702E-2</v>
      </c>
      <c r="P38" s="3" t="s">
        <v>18</v>
      </c>
    </row>
    <row r="39" spans="1:16" x14ac:dyDescent="0.15">
      <c r="E39" s="3">
        <v>2001</v>
      </c>
      <c r="F39" s="3">
        <v>37</v>
      </c>
      <c r="G39" s="3" t="s">
        <v>70</v>
      </c>
      <c r="H39" s="3" t="s">
        <v>101</v>
      </c>
      <c r="I39" s="3" t="s">
        <v>141</v>
      </c>
      <c r="J39" s="3" t="s">
        <v>20</v>
      </c>
      <c r="K39" s="5">
        <v>12</v>
      </c>
      <c r="L39" s="5">
        <v>7.33</v>
      </c>
      <c r="M39" s="5">
        <v>1.46</v>
      </c>
      <c r="N39" s="12" t="s">
        <v>18</v>
      </c>
      <c r="O39" s="16">
        <v>0.44085231447469653</v>
      </c>
      <c r="P39" s="3" t="s">
        <v>18</v>
      </c>
    </row>
    <row r="40" spans="1:16" x14ac:dyDescent="0.15">
      <c r="A40" s="3">
        <v>8</v>
      </c>
      <c r="B40" s="3" t="s">
        <v>0</v>
      </c>
      <c r="C40" s="3" t="s">
        <v>155</v>
      </c>
      <c r="D40" s="3">
        <v>2016</v>
      </c>
      <c r="E40" s="3">
        <v>2012</v>
      </c>
      <c r="F40" s="3">
        <v>38</v>
      </c>
      <c r="G40" s="3" t="s">
        <v>106</v>
      </c>
      <c r="H40" s="3" t="s">
        <v>82</v>
      </c>
      <c r="I40" s="3" t="s">
        <v>91</v>
      </c>
      <c r="J40" s="3" t="s">
        <v>20</v>
      </c>
      <c r="K40" s="5">
        <v>15.9</v>
      </c>
      <c r="L40" s="5">
        <v>5</v>
      </c>
      <c r="M40" s="5">
        <v>1.8</v>
      </c>
      <c r="N40" s="3">
        <v>0.4</v>
      </c>
      <c r="O40" s="16">
        <v>0.61983471074380248</v>
      </c>
      <c r="P40" s="3" t="s">
        <v>18</v>
      </c>
    </row>
    <row r="41" spans="1:16" x14ac:dyDescent="0.15">
      <c r="E41" s="3">
        <v>2012</v>
      </c>
      <c r="F41" s="3">
        <v>39</v>
      </c>
      <c r="G41" s="3" t="s">
        <v>106</v>
      </c>
      <c r="H41" s="3" t="s">
        <v>82</v>
      </c>
      <c r="I41" s="3" t="s">
        <v>91</v>
      </c>
      <c r="J41" s="3" t="s">
        <v>20</v>
      </c>
      <c r="K41" s="5">
        <v>20.5</v>
      </c>
      <c r="L41" s="5">
        <v>5.0999999999999996</v>
      </c>
      <c r="M41" s="5">
        <v>2.2999999999999998</v>
      </c>
      <c r="N41" s="3">
        <v>0.9</v>
      </c>
      <c r="O41" s="16">
        <v>1.239669421487605</v>
      </c>
      <c r="P41" s="3" t="s">
        <v>18</v>
      </c>
    </row>
    <row r="42" spans="1:16" x14ac:dyDescent="0.15">
      <c r="E42" s="3">
        <v>2012</v>
      </c>
      <c r="F42" s="3">
        <v>40</v>
      </c>
      <c r="G42" s="3" t="s">
        <v>106</v>
      </c>
      <c r="H42" s="3" t="s">
        <v>82</v>
      </c>
      <c r="I42" s="3" t="s">
        <v>91</v>
      </c>
      <c r="J42" s="3" t="s">
        <v>20</v>
      </c>
      <c r="K42" s="5">
        <v>17.100000000000001</v>
      </c>
      <c r="L42" s="5">
        <v>5.3</v>
      </c>
      <c r="M42" s="5">
        <v>1.8</v>
      </c>
      <c r="N42" s="3">
        <v>0.2</v>
      </c>
      <c r="O42" s="16">
        <v>0.87809917355370715</v>
      </c>
      <c r="P42" s="3" t="s">
        <v>18</v>
      </c>
    </row>
    <row r="43" spans="1:16" x14ac:dyDescent="0.15">
      <c r="E43" s="3">
        <v>2012</v>
      </c>
      <c r="F43" s="3">
        <v>41</v>
      </c>
      <c r="G43" s="3" t="s">
        <v>106</v>
      </c>
      <c r="H43" s="3" t="s">
        <v>82</v>
      </c>
      <c r="I43" s="3" t="s">
        <v>91</v>
      </c>
      <c r="J43" s="3" t="s">
        <v>20</v>
      </c>
      <c r="K43" s="5">
        <v>22.8</v>
      </c>
      <c r="L43" s="5">
        <v>5.4</v>
      </c>
      <c r="M43" s="5">
        <v>2.4</v>
      </c>
      <c r="N43" s="3">
        <v>0.6</v>
      </c>
      <c r="O43" s="16">
        <v>0.7747933884296998</v>
      </c>
      <c r="P43" s="3" t="s">
        <v>18</v>
      </c>
    </row>
    <row r="44" spans="1:16" x14ac:dyDescent="0.15">
      <c r="E44" s="3">
        <v>2012</v>
      </c>
      <c r="F44" s="3">
        <v>42</v>
      </c>
      <c r="G44" s="3" t="s">
        <v>106</v>
      </c>
      <c r="H44" s="3" t="s">
        <v>82</v>
      </c>
      <c r="I44" s="3" t="s">
        <v>91</v>
      </c>
      <c r="J44" s="3" t="s">
        <v>20</v>
      </c>
      <c r="K44" s="5">
        <v>16.8</v>
      </c>
      <c r="L44" s="5">
        <v>5.4</v>
      </c>
      <c r="M44" s="5">
        <v>1.8</v>
      </c>
      <c r="N44" s="3">
        <v>0.4</v>
      </c>
      <c r="O44" s="16">
        <v>0.87809917355370715</v>
      </c>
      <c r="P44" s="3" t="s">
        <v>18</v>
      </c>
    </row>
    <row r="45" spans="1:16" x14ac:dyDescent="0.15">
      <c r="E45" s="3">
        <v>2012</v>
      </c>
      <c r="F45" s="3">
        <v>43</v>
      </c>
      <c r="G45" s="3" t="s">
        <v>106</v>
      </c>
      <c r="H45" s="3" t="s">
        <v>82</v>
      </c>
      <c r="I45" s="3" t="s">
        <v>91</v>
      </c>
      <c r="J45" s="3" t="s">
        <v>20</v>
      </c>
      <c r="K45" s="5">
        <v>16.600000000000001</v>
      </c>
      <c r="L45" s="5">
        <v>5</v>
      </c>
      <c r="M45" s="5">
        <v>1.7</v>
      </c>
      <c r="N45" s="3">
        <v>0.2</v>
      </c>
      <c r="O45" s="16">
        <v>0.206611570247901</v>
      </c>
      <c r="P45" s="3" t="s">
        <v>18</v>
      </c>
    </row>
    <row r="46" spans="1:16" x14ac:dyDescent="0.15">
      <c r="E46" s="3">
        <v>2012</v>
      </c>
      <c r="F46" s="3">
        <v>44</v>
      </c>
      <c r="G46" s="3" t="s">
        <v>106</v>
      </c>
      <c r="H46" s="3" t="s">
        <v>82</v>
      </c>
      <c r="I46" s="3" t="s">
        <v>91</v>
      </c>
      <c r="J46" s="3" t="s">
        <v>20</v>
      </c>
      <c r="K46" s="5">
        <v>17.2</v>
      </c>
      <c r="L46" s="5">
        <v>5.2</v>
      </c>
      <c r="M46" s="5">
        <v>1.8</v>
      </c>
      <c r="N46" s="3">
        <v>0.1</v>
      </c>
      <c r="O46" s="16">
        <v>0.51652892561989461</v>
      </c>
      <c r="P46" s="3" t="s">
        <v>18</v>
      </c>
    </row>
    <row r="47" spans="1:16" x14ac:dyDescent="0.15">
      <c r="A47" s="3">
        <v>9</v>
      </c>
      <c r="B47" s="3" t="s">
        <v>28</v>
      </c>
      <c r="C47" s="3" t="s">
        <v>160</v>
      </c>
      <c r="D47" s="3">
        <v>2021</v>
      </c>
      <c r="E47" s="3">
        <v>2014</v>
      </c>
      <c r="F47" s="3">
        <v>45</v>
      </c>
      <c r="G47" s="3" t="s">
        <v>41</v>
      </c>
      <c r="H47" s="3" t="s">
        <v>79</v>
      </c>
      <c r="I47" s="3" t="s">
        <v>141</v>
      </c>
      <c r="J47" s="3" t="s">
        <v>20</v>
      </c>
      <c r="K47" s="5">
        <f>17.5*1.724</f>
        <v>30.169999999999998</v>
      </c>
      <c r="L47" s="5">
        <v>5.0999999999999996</v>
      </c>
      <c r="M47" s="5">
        <v>1.62</v>
      </c>
      <c r="N47" s="3">
        <v>0.04</v>
      </c>
      <c r="O47" s="16">
        <v>0.38071065989851149</v>
      </c>
      <c r="P47" s="3" t="s">
        <v>18</v>
      </c>
    </row>
    <row r="48" spans="1:16" x14ac:dyDescent="0.15">
      <c r="E48" s="3">
        <v>2014</v>
      </c>
      <c r="F48" s="3">
        <v>46</v>
      </c>
      <c r="G48" s="3" t="s">
        <v>41</v>
      </c>
      <c r="H48" s="3" t="s">
        <v>79</v>
      </c>
      <c r="I48" s="3" t="s">
        <v>141</v>
      </c>
      <c r="J48" s="3" t="s">
        <v>20</v>
      </c>
      <c r="K48" s="5">
        <f t="shared" ref="K48:K52" si="1">17.5*1.724</f>
        <v>30.169999999999998</v>
      </c>
      <c r="L48" s="5">
        <v>5.0999999999999996</v>
      </c>
      <c r="M48" s="5">
        <v>1.62</v>
      </c>
      <c r="N48" s="3">
        <v>0.04</v>
      </c>
      <c r="O48" s="16">
        <v>0.31725888324879747</v>
      </c>
      <c r="P48" s="3" t="s">
        <v>18</v>
      </c>
    </row>
    <row r="49" spans="1:16" x14ac:dyDescent="0.15">
      <c r="E49" s="3">
        <v>2014</v>
      </c>
      <c r="F49" s="3">
        <v>47</v>
      </c>
      <c r="G49" s="3" t="s">
        <v>41</v>
      </c>
      <c r="H49" s="3" t="s">
        <v>79</v>
      </c>
      <c r="I49" s="3" t="s">
        <v>141</v>
      </c>
      <c r="J49" s="3" t="s">
        <v>20</v>
      </c>
      <c r="K49" s="5">
        <f t="shared" si="1"/>
        <v>30.169999999999998</v>
      </c>
      <c r="L49" s="5">
        <v>5.0999999999999996</v>
      </c>
      <c r="M49" s="5">
        <v>1.62</v>
      </c>
      <c r="N49" s="3">
        <v>0.04</v>
      </c>
      <c r="O49" s="16">
        <v>1.3959390862944048</v>
      </c>
      <c r="P49" s="3" t="s">
        <v>18</v>
      </c>
    </row>
    <row r="50" spans="1:16" x14ac:dyDescent="0.15">
      <c r="E50" s="3">
        <v>2015</v>
      </c>
      <c r="F50" s="3">
        <v>48</v>
      </c>
      <c r="G50" s="3" t="s">
        <v>41</v>
      </c>
      <c r="H50" s="3" t="s">
        <v>79</v>
      </c>
      <c r="I50" s="3" t="s">
        <v>141</v>
      </c>
      <c r="J50" s="3" t="s">
        <v>20</v>
      </c>
      <c r="K50" s="5">
        <f>17.5*1.724</f>
        <v>30.169999999999998</v>
      </c>
      <c r="L50" s="5">
        <v>5.0999999999999996</v>
      </c>
      <c r="M50" s="5">
        <v>1.62</v>
      </c>
      <c r="N50" s="3">
        <v>0.04</v>
      </c>
      <c r="O50" s="16">
        <v>1.7766497461929021</v>
      </c>
      <c r="P50" s="3" t="s">
        <v>18</v>
      </c>
    </row>
    <row r="51" spans="1:16" x14ac:dyDescent="0.15">
      <c r="E51" s="3">
        <v>2015</v>
      </c>
      <c r="F51" s="3">
        <v>49</v>
      </c>
      <c r="G51" s="3" t="s">
        <v>41</v>
      </c>
      <c r="H51" s="3" t="s">
        <v>79</v>
      </c>
      <c r="I51" s="3" t="s">
        <v>141</v>
      </c>
      <c r="J51" s="3" t="s">
        <v>20</v>
      </c>
      <c r="K51" s="5">
        <f t="shared" si="1"/>
        <v>30.169999999999998</v>
      </c>
      <c r="L51" s="5">
        <v>5.0999999999999996</v>
      </c>
      <c r="M51" s="5">
        <v>1.62</v>
      </c>
      <c r="N51" s="3">
        <v>0.04</v>
      </c>
      <c r="O51" s="16">
        <v>1.5862944162436889</v>
      </c>
      <c r="P51" s="3" t="s">
        <v>18</v>
      </c>
    </row>
    <row r="52" spans="1:16" x14ac:dyDescent="0.15">
      <c r="E52" s="3">
        <v>2015</v>
      </c>
      <c r="F52" s="3">
        <v>50</v>
      </c>
      <c r="G52" s="3" t="s">
        <v>41</v>
      </c>
      <c r="H52" s="3" t="s">
        <v>79</v>
      </c>
      <c r="I52" s="3" t="s">
        <v>141</v>
      </c>
      <c r="J52" s="3" t="s">
        <v>20</v>
      </c>
      <c r="K52" s="5">
        <f t="shared" si="1"/>
        <v>30.169999999999998</v>
      </c>
      <c r="L52" s="5">
        <v>5.0999999999999996</v>
      </c>
      <c r="M52" s="5">
        <v>1.62</v>
      </c>
      <c r="N52" s="3">
        <v>0.04</v>
      </c>
      <c r="O52" s="16">
        <v>2.5697969543147963</v>
      </c>
      <c r="P52" s="3" t="s">
        <v>18</v>
      </c>
    </row>
    <row r="53" spans="1:16" x14ac:dyDescent="0.15">
      <c r="A53" s="3">
        <v>10</v>
      </c>
      <c r="B53" s="3" t="s">
        <v>29</v>
      </c>
      <c r="C53" s="3" t="s">
        <v>170</v>
      </c>
      <c r="D53" s="3">
        <v>2020</v>
      </c>
      <c r="E53" s="3">
        <v>2013</v>
      </c>
      <c r="F53" s="3">
        <v>51</v>
      </c>
      <c r="G53" s="3" t="s">
        <v>65</v>
      </c>
      <c r="H53" s="3" t="s">
        <v>60</v>
      </c>
      <c r="I53" s="3" t="s">
        <v>141</v>
      </c>
      <c r="J53" s="3" t="s">
        <v>20</v>
      </c>
      <c r="K53" s="5">
        <f>24.06*1.724</f>
        <v>41.479439999999997</v>
      </c>
      <c r="L53" s="5">
        <v>5.64</v>
      </c>
      <c r="M53" s="5">
        <v>2.57</v>
      </c>
      <c r="N53" s="3">
        <v>0.4</v>
      </c>
      <c r="O53" s="16">
        <v>0.97337532207269817</v>
      </c>
      <c r="P53" s="3" t="s">
        <v>18</v>
      </c>
    </row>
    <row r="54" spans="1:16" x14ac:dyDescent="0.15">
      <c r="E54" s="3">
        <v>2013</v>
      </c>
      <c r="F54" s="3">
        <v>52</v>
      </c>
      <c r="G54" s="3" t="s">
        <v>65</v>
      </c>
      <c r="H54" s="3" t="s">
        <v>60</v>
      </c>
      <c r="I54" s="3" t="s">
        <v>141</v>
      </c>
      <c r="J54" s="3" t="s">
        <v>20</v>
      </c>
      <c r="K54" s="5">
        <f t="shared" ref="K54:K55" si="2">24.06*1.724</f>
        <v>41.479439999999997</v>
      </c>
      <c r="L54" s="5">
        <v>5.64</v>
      </c>
      <c r="M54" s="5">
        <v>2.57</v>
      </c>
      <c r="N54" s="3">
        <v>0.4</v>
      </c>
      <c r="O54" s="16">
        <v>1.0592613799026935</v>
      </c>
      <c r="P54" s="3" t="s">
        <v>18</v>
      </c>
    </row>
    <row r="55" spans="1:16" x14ac:dyDescent="0.15">
      <c r="E55" s="3">
        <v>2013</v>
      </c>
      <c r="F55" s="3">
        <v>53</v>
      </c>
      <c r="G55" s="3" t="s">
        <v>65</v>
      </c>
      <c r="H55" s="3" t="s">
        <v>60</v>
      </c>
      <c r="I55" s="3" t="s">
        <v>141</v>
      </c>
      <c r="J55" s="3" t="s">
        <v>20</v>
      </c>
      <c r="K55" s="5">
        <f t="shared" si="2"/>
        <v>41.479439999999997</v>
      </c>
      <c r="L55" s="5">
        <v>5.64</v>
      </c>
      <c r="M55" s="5">
        <v>2.57</v>
      </c>
      <c r="N55" s="3">
        <v>0.4</v>
      </c>
      <c r="O55" s="16">
        <v>1.0306326939593902</v>
      </c>
      <c r="P55" s="3" t="s">
        <v>18</v>
      </c>
    </row>
    <row r="56" spans="1:16" x14ac:dyDescent="0.15">
      <c r="E56" s="3">
        <v>2013</v>
      </c>
      <c r="F56" s="3">
        <v>54</v>
      </c>
      <c r="G56" s="3" t="s">
        <v>65</v>
      </c>
      <c r="H56" s="3" t="s">
        <v>60</v>
      </c>
      <c r="I56" s="3" t="s">
        <v>141</v>
      </c>
      <c r="J56" s="3" t="s">
        <v>20</v>
      </c>
      <c r="K56" s="5">
        <f>23.26*1.724</f>
        <v>40.100239999999999</v>
      </c>
      <c r="L56" s="5">
        <v>5.68</v>
      </c>
      <c r="M56" s="5">
        <v>2.56</v>
      </c>
      <c r="N56" s="3">
        <v>0.16</v>
      </c>
      <c r="O56" s="16">
        <v>0.80160320641289218</v>
      </c>
      <c r="P56" s="3" t="s">
        <v>18</v>
      </c>
    </row>
    <row r="57" spans="1:16" x14ac:dyDescent="0.15">
      <c r="E57" s="3">
        <v>2013</v>
      </c>
      <c r="F57" s="3">
        <v>55</v>
      </c>
      <c r="G57" s="3" t="s">
        <v>65</v>
      </c>
      <c r="H57" s="3" t="s">
        <v>60</v>
      </c>
      <c r="I57" s="3" t="s">
        <v>141</v>
      </c>
      <c r="J57" s="3" t="s">
        <v>20</v>
      </c>
      <c r="K57" s="5">
        <f t="shared" ref="K57:K58" si="3">23.26*1.724</f>
        <v>40.100239999999999</v>
      </c>
      <c r="L57" s="5">
        <v>5.68</v>
      </c>
      <c r="M57" s="5">
        <v>2.56</v>
      </c>
      <c r="N57" s="3">
        <v>0.16</v>
      </c>
      <c r="O57" s="16">
        <v>0.94474663612940901</v>
      </c>
      <c r="P57" s="3" t="s">
        <v>18</v>
      </c>
    </row>
    <row r="58" spans="1:16" x14ac:dyDescent="0.15">
      <c r="E58" s="3">
        <v>2013</v>
      </c>
      <c r="F58" s="3">
        <v>56</v>
      </c>
      <c r="G58" s="3" t="s">
        <v>65</v>
      </c>
      <c r="H58" s="3" t="s">
        <v>60</v>
      </c>
      <c r="I58" s="3" t="s">
        <v>141</v>
      </c>
      <c r="J58" s="3" t="s">
        <v>20</v>
      </c>
      <c r="K58" s="5">
        <f t="shared" si="3"/>
        <v>40.100239999999999</v>
      </c>
      <c r="L58" s="5">
        <v>5.68</v>
      </c>
      <c r="M58" s="5">
        <v>2.56</v>
      </c>
      <c r="N58" s="3">
        <v>0.16</v>
      </c>
      <c r="O58" s="16">
        <v>0.97337532207269817</v>
      </c>
      <c r="P58" s="3" t="s">
        <v>18</v>
      </c>
    </row>
    <row r="59" spans="1:16" x14ac:dyDescent="0.15">
      <c r="E59" s="3">
        <v>2013</v>
      </c>
      <c r="F59" s="3">
        <v>57</v>
      </c>
      <c r="G59" s="3" t="s">
        <v>65</v>
      </c>
      <c r="H59" s="3" t="s">
        <v>60</v>
      </c>
      <c r="I59" s="3" t="s">
        <v>141</v>
      </c>
      <c r="J59" s="3" t="s">
        <v>20</v>
      </c>
      <c r="K59" s="5">
        <f>25.13*1.724</f>
        <v>43.324120000000001</v>
      </c>
      <c r="L59" s="5">
        <v>5.84</v>
      </c>
      <c r="M59" s="5">
        <v>2.77</v>
      </c>
      <c r="N59" s="3">
        <v>0.16</v>
      </c>
      <c r="O59" s="16">
        <v>1.0306326939593049</v>
      </c>
      <c r="P59" s="3" t="s">
        <v>18</v>
      </c>
    </row>
    <row r="60" spans="1:16" x14ac:dyDescent="0.15">
      <c r="E60" s="3">
        <v>2013</v>
      </c>
      <c r="F60" s="3">
        <v>58</v>
      </c>
      <c r="G60" s="3" t="s">
        <v>65</v>
      </c>
      <c r="H60" s="3" t="s">
        <v>60</v>
      </c>
      <c r="I60" s="3" t="s">
        <v>141</v>
      </c>
      <c r="J60" s="3" t="s">
        <v>20</v>
      </c>
      <c r="K60" s="5">
        <f t="shared" ref="K60:K61" si="4">25.13*1.724</f>
        <v>43.324120000000001</v>
      </c>
      <c r="L60" s="5">
        <v>5.84</v>
      </c>
      <c r="M60" s="5">
        <v>2.77</v>
      </c>
      <c r="N60" s="3">
        <v>0.16</v>
      </c>
      <c r="O60" s="16">
        <v>1.6604637847123058</v>
      </c>
      <c r="P60" s="3" t="s">
        <v>18</v>
      </c>
    </row>
    <row r="61" spans="1:16" x14ac:dyDescent="0.15">
      <c r="E61" s="3">
        <v>2013</v>
      </c>
      <c r="F61" s="3">
        <v>59</v>
      </c>
      <c r="G61" s="3" t="s">
        <v>65</v>
      </c>
      <c r="H61" s="3" t="s">
        <v>60</v>
      </c>
      <c r="I61" s="3" t="s">
        <v>141</v>
      </c>
      <c r="J61" s="3" t="s">
        <v>20</v>
      </c>
      <c r="K61" s="5">
        <f t="shared" si="4"/>
        <v>43.324120000000001</v>
      </c>
      <c r="L61" s="5">
        <v>5.84</v>
      </c>
      <c r="M61" s="5">
        <v>2.77</v>
      </c>
      <c r="N61" s="3">
        <v>0.16</v>
      </c>
      <c r="O61" s="16">
        <v>1.0306326939592907</v>
      </c>
      <c r="P61" s="3" t="s">
        <v>18</v>
      </c>
    </row>
    <row r="62" spans="1:16" x14ac:dyDescent="0.15">
      <c r="E62" s="3">
        <v>2013</v>
      </c>
      <c r="F62" s="3">
        <v>60</v>
      </c>
      <c r="G62" s="3" t="s">
        <v>65</v>
      </c>
      <c r="H62" s="3" t="s">
        <v>60</v>
      </c>
      <c r="I62" s="3" t="s">
        <v>141</v>
      </c>
      <c r="J62" s="3" t="s">
        <v>20</v>
      </c>
      <c r="K62" s="5">
        <f>24.6*1.724</f>
        <v>42.410400000000003</v>
      </c>
      <c r="L62" s="5">
        <v>6.11</v>
      </c>
      <c r="M62" s="5">
        <v>2.67</v>
      </c>
      <c r="N62" s="3">
        <v>0.1</v>
      </c>
      <c r="O62" s="16">
        <v>0.83023189235619554</v>
      </c>
      <c r="P62" s="3" t="s">
        <v>18</v>
      </c>
    </row>
    <row r="63" spans="1:16" x14ac:dyDescent="0.15">
      <c r="E63" s="3">
        <v>2013</v>
      </c>
      <c r="F63" s="3">
        <v>61</v>
      </c>
      <c r="G63" s="3" t="s">
        <v>65</v>
      </c>
      <c r="H63" s="3" t="s">
        <v>60</v>
      </c>
      <c r="I63" s="3" t="s">
        <v>141</v>
      </c>
      <c r="J63" s="3" t="s">
        <v>20</v>
      </c>
      <c r="K63" s="5">
        <f t="shared" ref="K63:K64" si="5">24.6*1.724</f>
        <v>42.410400000000003</v>
      </c>
      <c r="L63" s="5">
        <v>6.11</v>
      </c>
      <c r="M63" s="5">
        <v>2.67</v>
      </c>
      <c r="N63" s="3">
        <v>0.1</v>
      </c>
      <c r="O63" s="16">
        <v>1.4028056112223908</v>
      </c>
      <c r="P63" s="3" t="s">
        <v>18</v>
      </c>
    </row>
    <row r="64" spans="1:16" x14ac:dyDescent="0.15">
      <c r="E64" s="3">
        <v>2013</v>
      </c>
      <c r="F64" s="3">
        <v>62</v>
      </c>
      <c r="G64" s="3" t="s">
        <v>65</v>
      </c>
      <c r="H64" s="3" t="s">
        <v>60</v>
      </c>
      <c r="I64" s="3" t="s">
        <v>141</v>
      </c>
      <c r="J64" s="3" t="s">
        <v>20</v>
      </c>
      <c r="K64" s="5">
        <f t="shared" si="5"/>
        <v>42.410400000000003</v>
      </c>
      <c r="L64" s="5">
        <v>6.11</v>
      </c>
      <c r="M64" s="5">
        <v>2.67</v>
      </c>
      <c r="N64" s="3">
        <v>0.1</v>
      </c>
      <c r="O64" s="16">
        <v>1.2882908674491915</v>
      </c>
      <c r="P64" s="3" t="s">
        <v>18</v>
      </c>
    </row>
    <row r="65" spans="1:16" x14ac:dyDescent="0.15">
      <c r="E65" s="3">
        <v>2013</v>
      </c>
      <c r="F65" s="3">
        <v>63</v>
      </c>
      <c r="G65" s="3" t="s">
        <v>65</v>
      </c>
      <c r="H65" s="3" t="s">
        <v>60</v>
      </c>
      <c r="I65" s="3" t="s">
        <v>141</v>
      </c>
      <c r="J65" s="3" t="s">
        <v>20</v>
      </c>
      <c r="K65" s="5">
        <f>27.96*1.724</f>
        <v>48.203040000000001</v>
      </c>
      <c r="L65" s="5">
        <v>6.43</v>
      </c>
      <c r="M65" s="5">
        <v>2.96</v>
      </c>
      <c r="N65" s="3">
        <v>0.09</v>
      </c>
      <c r="O65" s="16">
        <v>1.0306326939593902</v>
      </c>
      <c r="P65" s="3" t="s">
        <v>18</v>
      </c>
    </row>
    <row r="66" spans="1:16" x14ac:dyDescent="0.15">
      <c r="E66" s="3">
        <v>2013</v>
      </c>
      <c r="F66" s="3">
        <v>64</v>
      </c>
      <c r="G66" s="3" t="s">
        <v>65</v>
      </c>
      <c r="H66" s="3" t="s">
        <v>60</v>
      </c>
      <c r="I66" s="3" t="s">
        <v>141</v>
      </c>
      <c r="J66" s="3" t="s">
        <v>20</v>
      </c>
      <c r="K66" s="5">
        <f t="shared" ref="K66:K67" si="6">27.96*1.724</f>
        <v>48.203040000000001</v>
      </c>
      <c r="L66" s="5">
        <v>6.43</v>
      </c>
      <c r="M66" s="5">
        <v>2.96</v>
      </c>
      <c r="N66" s="3">
        <v>0.09</v>
      </c>
      <c r="O66" s="16">
        <v>1.0592613799026083</v>
      </c>
      <c r="P66" s="3" t="s">
        <v>18</v>
      </c>
    </row>
    <row r="67" spans="1:16" x14ac:dyDescent="0.15">
      <c r="E67" s="3">
        <v>2013</v>
      </c>
      <c r="F67" s="3">
        <v>65</v>
      </c>
      <c r="G67" s="3" t="s">
        <v>65</v>
      </c>
      <c r="H67" s="3" t="s">
        <v>60</v>
      </c>
      <c r="I67" s="3" t="s">
        <v>141</v>
      </c>
      <c r="J67" s="3" t="s">
        <v>20</v>
      </c>
      <c r="K67" s="5">
        <f t="shared" si="6"/>
        <v>48.203040000000001</v>
      </c>
      <c r="L67" s="5">
        <v>6.43</v>
      </c>
      <c r="M67" s="5">
        <v>2.96</v>
      </c>
      <c r="N67" s="3">
        <v>0.09</v>
      </c>
      <c r="O67" s="16">
        <v>1.3741769252791016</v>
      </c>
      <c r="P67" s="3" t="s">
        <v>18</v>
      </c>
    </row>
    <row r="68" spans="1:16" x14ac:dyDescent="0.15">
      <c r="E68" s="3">
        <v>2013</v>
      </c>
      <c r="F68" s="3">
        <v>66</v>
      </c>
      <c r="G68" s="3" t="s">
        <v>65</v>
      </c>
      <c r="H68" s="3" t="s">
        <v>60</v>
      </c>
      <c r="I68" s="3" t="s">
        <v>141</v>
      </c>
      <c r="J68" s="3" t="s">
        <v>20</v>
      </c>
      <c r="K68" s="5">
        <f>29.16*1.724</f>
        <v>50.271839999999997</v>
      </c>
      <c r="L68" s="5">
        <v>6.65</v>
      </c>
      <c r="M68" s="5">
        <v>3.05</v>
      </c>
      <c r="N68" s="3">
        <v>0.22</v>
      </c>
      <c r="O68" s="16">
        <v>0.85886057829949891</v>
      </c>
      <c r="P68" s="3" t="s">
        <v>18</v>
      </c>
    </row>
    <row r="69" spans="1:16" x14ac:dyDescent="0.15">
      <c r="E69" s="3">
        <v>2013</v>
      </c>
      <c r="F69" s="3">
        <v>67</v>
      </c>
      <c r="G69" s="3" t="s">
        <v>65</v>
      </c>
      <c r="H69" s="3" t="s">
        <v>60</v>
      </c>
      <c r="I69" s="3" t="s">
        <v>141</v>
      </c>
      <c r="J69" s="3" t="s">
        <v>20</v>
      </c>
      <c r="K69" s="5">
        <f t="shared" ref="K69:K70" si="7">29.16*1.724</f>
        <v>50.271839999999997</v>
      </c>
      <c r="L69" s="5">
        <v>6.65</v>
      </c>
      <c r="M69" s="5">
        <v>3.05</v>
      </c>
      <c r="N69" s="3">
        <v>0.22</v>
      </c>
      <c r="O69" s="16">
        <v>1.3741769252791016</v>
      </c>
      <c r="P69" s="3" t="s">
        <v>18</v>
      </c>
    </row>
    <row r="70" spans="1:16" x14ac:dyDescent="0.15">
      <c r="E70" s="3">
        <v>2013</v>
      </c>
      <c r="F70" s="3">
        <v>68</v>
      </c>
      <c r="G70" s="3" t="s">
        <v>65</v>
      </c>
      <c r="H70" s="3" t="s">
        <v>60</v>
      </c>
      <c r="I70" s="3" t="s">
        <v>141</v>
      </c>
      <c r="J70" s="3" t="s">
        <v>20</v>
      </c>
      <c r="K70" s="5">
        <f t="shared" si="7"/>
        <v>50.271839999999997</v>
      </c>
      <c r="L70" s="5">
        <v>6.65</v>
      </c>
      <c r="M70" s="5">
        <v>3.05</v>
      </c>
      <c r="N70" s="3">
        <v>0.22</v>
      </c>
      <c r="O70" s="16">
        <v>1.1737761236758928</v>
      </c>
      <c r="P70" s="3" t="s">
        <v>18</v>
      </c>
    </row>
    <row r="71" spans="1:16" x14ac:dyDescent="0.15">
      <c r="E71" s="3">
        <v>2013</v>
      </c>
      <c r="F71" s="3">
        <v>69</v>
      </c>
      <c r="G71" s="3" t="s">
        <v>65</v>
      </c>
      <c r="H71" s="3" t="s">
        <v>60</v>
      </c>
      <c r="I71" s="3" t="s">
        <v>141</v>
      </c>
      <c r="J71" s="3" t="s">
        <v>20</v>
      </c>
      <c r="K71" s="5">
        <f>28.63*1.724</f>
        <v>49.35812</v>
      </c>
      <c r="L71" s="5">
        <v>6.81</v>
      </c>
      <c r="M71" s="5">
        <v>3.05</v>
      </c>
      <c r="N71" s="3">
        <v>0.23</v>
      </c>
      <c r="O71" s="16">
        <v>0.80160320641290639</v>
      </c>
      <c r="P71" s="3" t="s">
        <v>18</v>
      </c>
    </row>
    <row r="72" spans="1:16" x14ac:dyDescent="0.15">
      <c r="E72" s="3">
        <v>2013</v>
      </c>
      <c r="F72" s="3">
        <v>70</v>
      </c>
      <c r="G72" s="3" t="s">
        <v>65</v>
      </c>
      <c r="H72" s="3" t="s">
        <v>60</v>
      </c>
      <c r="I72" s="3" t="s">
        <v>141</v>
      </c>
      <c r="J72" s="3" t="s">
        <v>20</v>
      </c>
      <c r="K72" s="5">
        <f t="shared" ref="K72:K73" si="8">28.63*1.724</f>
        <v>49.35812</v>
      </c>
      <c r="L72" s="5">
        <v>6.81</v>
      </c>
      <c r="M72" s="5">
        <v>3.05</v>
      </c>
      <c r="N72" s="3">
        <v>0.23</v>
      </c>
      <c r="O72" s="16">
        <v>1.0020040080160868</v>
      </c>
      <c r="P72" s="3" t="s">
        <v>18</v>
      </c>
    </row>
    <row r="73" spans="1:16" x14ac:dyDescent="0.15">
      <c r="E73" s="3">
        <v>2013</v>
      </c>
      <c r="F73" s="3">
        <v>71</v>
      </c>
      <c r="G73" s="3" t="s">
        <v>65</v>
      </c>
      <c r="H73" s="3" t="s">
        <v>60</v>
      </c>
      <c r="I73" s="3" t="s">
        <v>141</v>
      </c>
      <c r="J73" s="3" t="s">
        <v>20</v>
      </c>
      <c r="K73" s="5">
        <f t="shared" si="8"/>
        <v>49.35812</v>
      </c>
      <c r="L73" s="5">
        <v>6.81</v>
      </c>
      <c r="M73" s="5">
        <v>3.05</v>
      </c>
      <c r="N73" s="3">
        <v>0.23</v>
      </c>
      <c r="O73" s="16">
        <v>2.0326367019753917</v>
      </c>
      <c r="P73" s="3" t="s">
        <v>18</v>
      </c>
    </row>
    <row r="74" spans="1:16" x14ac:dyDescent="0.15">
      <c r="A74" s="3">
        <v>11</v>
      </c>
      <c r="B74" s="12" t="s">
        <v>3</v>
      </c>
      <c r="C74" s="3" t="s">
        <v>179</v>
      </c>
      <c r="D74" s="3">
        <v>2021</v>
      </c>
      <c r="E74" s="3">
        <v>2011</v>
      </c>
      <c r="F74" s="3">
        <v>72</v>
      </c>
      <c r="G74" s="3" t="s">
        <v>69</v>
      </c>
      <c r="H74" s="3" t="s">
        <v>61</v>
      </c>
      <c r="I74" s="3" t="s">
        <v>141</v>
      </c>
      <c r="J74" s="3" t="s">
        <v>20</v>
      </c>
      <c r="K74" s="5">
        <v>30.1</v>
      </c>
      <c r="L74" s="5">
        <v>4.92</v>
      </c>
      <c r="M74" s="5">
        <v>1.64</v>
      </c>
      <c r="N74" s="3">
        <v>0.06</v>
      </c>
      <c r="O74" s="16">
        <v>1.4348670808928006</v>
      </c>
      <c r="P74" s="3" t="s">
        <v>18</v>
      </c>
    </row>
    <row r="75" spans="1:16" x14ac:dyDescent="0.15">
      <c r="E75" s="3">
        <v>2011</v>
      </c>
      <c r="F75" s="3">
        <v>73</v>
      </c>
      <c r="G75" s="3" t="s">
        <v>69</v>
      </c>
      <c r="H75" s="3" t="s">
        <v>61</v>
      </c>
      <c r="I75" s="3" t="s">
        <v>141</v>
      </c>
      <c r="J75" s="3" t="s">
        <v>20</v>
      </c>
      <c r="K75" s="5">
        <v>37.9</v>
      </c>
      <c r="L75" s="5">
        <v>5.12</v>
      </c>
      <c r="M75" s="5">
        <v>1.97</v>
      </c>
      <c r="N75" s="3">
        <v>0.04</v>
      </c>
      <c r="O75" s="16">
        <v>0.9266849897433076</v>
      </c>
      <c r="P75" s="3" t="s">
        <v>18</v>
      </c>
    </row>
    <row r="76" spans="1:16" x14ac:dyDescent="0.15">
      <c r="E76" s="3">
        <v>2011</v>
      </c>
      <c r="F76" s="3">
        <v>74</v>
      </c>
      <c r="G76" s="3" t="s">
        <v>69</v>
      </c>
      <c r="H76" s="3" t="s">
        <v>61</v>
      </c>
      <c r="I76" s="3" t="s">
        <v>141</v>
      </c>
      <c r="J76" s="3" t="s">
        <v>20</v>
      </c>
      <c r="K76" s="5">
        <v>31.6</v>
      </c>
      <c r="L76" s="5">
        <v>4.9400000000000004</v>
      </c>
      <c r="M76" s="5">
        <v>1.72</v>
      </c>
      <c r="N76" s="3">
        <v>0.02</v>
      </c>
      <c r="O76" s="16">
        <v>0.62775434789060114</v>
      </c>
      <c r="P76" s="3" t="s">
        <v>18</v>
      </c>
    </row>
    <row r="77" spans="1:16" x14ac:dyDescent="0.15">
      <c r="A77" s="3">
        <v>12</v>
      </c>
      <c r="B77" s="12" t="s">
        <v>8</v>
      </c>
      <c r="C77" s="3" t="s">
        <v>152</v>
      </c>
      <c r="D77" s="3">
        <v>2013</v>
      </c>
      <c r="E77" s="3">
        <v>2011</v>
      </c>
      <c r="F77" s="3">
        <v>75</v>
      </c>
      <c r="G77" s="12" t="s">
        <v>94</v>
      </c>
      <c r="H77" s="3" t="s">
        <v>105</v>
      </c>
      <c r="I77" s="3" t="s">
        <v>91</v>
      </c>
      <c r="J77" s="3" t="s">
        <v>20</v>
      </c>
      <c r="K77" s="5">
        <f>10.5*1.724</f>
        <v>18.102</v>
      </c>
      <c r="L77" s="5">
        <v>6.07</v>
      </c>
      <c r="M77" s="5">
        <v>1.1000000000000001</v>
      </c>
      <c r="N77" s="3">
        <v>0.02</v>
      </c>
      <c r="O77" s="16">
        <v>4.9140049140049911</v>
      </c>
      <c r="P77" s="3" t="s">
        <v>18</v>
      </c>
    </row>
    <row r="78" spans="1:16" x14ac:dyDescent="0.15">
      <c r="A78" s="3">
        <v>13</v>
      </c>
      <c r="B78" s="12" t="s">
        <v>150</v>
      </c>
      <c r="C78" s="12" t="s">
        <v>166</v>
      </c>
      <c r="D78" s="3">
        <v>2019</v>
      </c>
      <c r="E78" s="3">
        <v>2016</v>
      </c>
      <c r="F78" s="3">
        <v>76</v>
      </c>
      <c r="G78" s="12" t="s">
        <v>57</v>
      </c>
      <c r="H78" s="3" t="s">
        <v>71</v>
      </c>
      <c r="I78" s="3" t="s">
        <v>141</v>
      </c>
      <c r="J78" s="3" t="s">
        <v>20</v>
      </c>
      <c r="K78" s="5">
        <v>13.22</v>
      </c>
      <c r="L78" s="5">
        <v>8.2899999999999991</v>
      </c>
      <c r="M78" s="5">
        <v>0.79</v>
      </c>
      <c r="N78" s="12" t="s">
        <v>18</v>
      </c>
      <c r="O78" s="16">
        <v>0.54347826086959827</v>
      </c>
      <c r="P78" s="3" t="s">
        <v>18</v>
      </c>
    </row>
    <row r="79" spans="1:16" x14ac:dyDescent="0.15">
      <c r="A79" s="3">
        <v>14</v>
      </c>
      <c r="B79" s="3" t="s">
        <v>9</v>
      </c>
      <c r="C79" s="12" t="s">
        <v>144</v>
      </c>
      <c r="D79" s="3">
        <v>2020</v>
      </c>
      <c r="E79" s="3">
        <v>2017</v>
      </c>
      <c r="F79" s="3">
        <v>77</v>
      </c>
      <c r="G79" s="3" t="s">
        <v>107</v>
      </c>
      <c r="H79" s="3" t="s">
        <v>114</v>
      </c>
      <c r="I79" s="3" t="s">
        <v>139</v>
      </c>
      <c r="J79" s="3" t="s">
        <v>20</v>
      </c>
      <c r="K79" s="5">
        <v>32.94</v>
      </c>
      <c r="L79" s="5"/>
      <c r="M79" s="5">
        <v>1.48</v>
      </c>
      <c r="N79" s="12" t="s">
        <v>18</v>
      </c>
      <c r="O79" s="16">
        <v>0.41190524682529883</v>
      </c>
      <c r="P79" s="3" t="s">
        <v>18</v>
      </c>
    </row>
    <row r="80" spans="1:16" x14ac:dyDescent="0.15">
      <c r="E80" s="3">
        <v>2017</v>
      </c>
      <c r="F80" s="3">
        <v>78</v>
      </c>
      <c r="G80" s="3" t="s">
        <v>107</v>
      </c>
      <c r="H80" s="3" t="s">
        <v>114</v>
      </c>
      <c r="I80" s="3" t="s">
        <v>139</v>
      </c>
      <c r="J80" s="3" t="s">
        <v>20</v>
      </c>
      <c r="K80" s="5">
        <v>32.94</v>
      </c>
      <c r="L80" s="5"/>
      <c r="M80" s="5">
        <v>1.48</v>
      </c>
      <c r="N80" s="12" t="s">
        <v>18</v>
      </c>
      <c r="O80" s="16">
        <v>1.0139206075700002</v>
      </c>
      <c r="P80" s="3" t="s">
        <v>18</v>
      </c>
    </row>
    <row r="81" spans="1:22" x14ac:dyDescent="0.15">
      <c r="E81" s="3">
        <v>2017</v>
      </c>
      <c r="F81" s="3">
        <v>79</v>
      </c>
      <c r="G81" s="3" t="s">
        <v>107</v>
      </c>
      <c r="H81" s="3" t="s">
        <v>114</v>
      </c>
      <c r="I81" s="3" t="s">
        <v>139</v>
      </c>
      <c r="J81" s="3" t="s">
        <v>20</v>
      </c>
      <c r="K81" s="5">
        <v>32.94</v>
      </c>
      <c r="L81" s="5"/>
      <c r="M81" s="5">
        <v>1.48</v>
      </c>
      <c r="N81" s="12" t="s">
        <v>18</v>
      </c>
      <c r="O81" s="16">
        <v>0.15842509493289469</v>
      </c>
      <c r="P81" s="3" t="s">
        <v>18</v>
      </c>
    </row>
    <row r="82" spans="1:22" x14ac:dyDescent="0.15">
      <c r="A82" s="3">
        <v>15</v>
      </c>
      <c r="B82" s="12" t="s">
        <v>4</v>
      </c>
      <c r="C82" s="12" t="s">
        <v>165</v>
      </c>
      <c r="D82" s="3">
        <v>2017</v>
      </c>
      <c r="E82" s="3">
        <v>2013</v>
      </c>
      <c r="F82" s="3">
        <v>80</v>
      </c>
      <c r="G82" s="3" t="s">
        <v>63</v>
      </c>
      <c r="H82" s="3" t="s">
        <v>62</v>
      </c>
      <c r="I82" s="3" t="s">
        <v>141</v>
      </c>
      <c r="J82" s="3" t="s">
        <v>20</v>
      </c>
      <c r="K82" s="5">
        <f>20.4*1.724</f>
        <v>35.169599999999996</v>
      </c>
      <c r="L82" s="5">
        <v>5.15</v>
      </c>
      <c r="M82" s="5">
        <v>1.52</v>
      </c>
      <c r="N82" s="12" t="s">
        <v>18</v>
      </c>
      <c r="O82" s="16">
        <v>9.376465072659812E-2</v>
      </c>
      <c r="P82" s="3" t="s">
        <v>18</v>
      </c>
    </row>
    <row r="83" spans="1:22" x14ac:dyDescent="0.15">
      <c r="E83" s="3">
        <v>2013</v>
      </c>
      <c r="F83" s="3">
        <v>81</v>
      </c>
      <c r="G83" s="3" t="s">
        <v>63</v>
      </c>
      <c r="H83" s="3" t="s">
        <v>62</v>
      </c>
      <c r="I83" s="3" t="s">
        <v>141</v>
      </c>
      <c r="J83" s="3" t="s">
        <v>20</v>
      </c>
      <c r="K83" s="5">
        <f>22.5*1.724</f>
        <v>38.79</v>
      </c>
      <c r="L83" s="5">
        <v>5.1100000000000003</v>
      </c>
      <c r="M83" s="5">
        <v>1.67</v>
      </c>
      <c r="N83" s="12" t="s">
        <v>18</v>
      </c>
      <c r="O83" s="16">
        <v>4.0646976089996997E-2</v>
      </c>
      <c r="P83" s="3" t="s">
        <v>18</v>
      </c>
    </row>
    <row r="84" spans="1:22" x14ac:dyDescent="0.15">
      <c r="E84" s="3">
        <v>2013</v>
      </c>
      <c r="F84" s="3">
        <v>82</v>
      </c>
      <c r="G84" s="12" t="s">
        <v>100</v>
      </c>
      <c r="H84" s="3" t="s">
        <v>145</v>
      </c>
      <c r="I84" s="3" t="s">
        <v>141</v>
      </c>
      <c r="J84" s="3" t="s">
        <v>20</v>
      </c>
      <c r="K84" s="5">
        <f>14.3*1.724</f>
        <v>24.653200000000002</v>
      </c>
      <c r="L84" s="5">
        <v>4.74</v>
      </c>
      <c r="M84" s="5">
        <v>1.1399999999999999</v>
      </c>
      <c r="N84" s="12" t="s">
        <v>18</v>
      </c>
      <c r="O84" s="16">
        <v>2.8176277542695999E-2</v>
      </c>
      <c r="P84" s="3" t="s">
        <v>18</v>
      </c>
    </row>
    <row r="85" spans="1:22" x14ac:dyDescent="0.15">
      <c r="E85" s="3">
        <v>2013</v>
      </c>
      <c r="F85" s="3">
        <v>83</v>
      </c>
      <c r="G85" s="12" t="s">
        <v>39</v>
      </c>
      <c r="H85" s="3" t="s">
        <v>96</v>
      </c>
      <c r="I85" s="3" t="s">
        <v>141</v>
      </c>
      <c r="J85" s="3" t="s">
        <v>20</v>
      </c>
      <c r="K85" s="5">
        <f>34.5*1.724</f>
        <v>59.478000000000002</v>
      </c>
      <c r="L85" s="5">
        <v>4.67</v>
      </c>
      <c r="M85" s="5">
        <v>1.63</v>
      </c>
      <c r="N85" s="12" t="s">
        <v>18</v>
      </c>
      <c r="O85" s="16">
        <v>6.8823253633402998E-2</v>
      </c>
      <c r="P85" s="3" t="s">
        <v>18</v>
      </c>
    </row>
    <row r="86" spans="1:22" x14ac:dyDescent="0.15">
      <c r="E86" s="3">
        <v>2013</v>
      </c>
      <c r="F86" s="3">
        <v>84</v>
      </c>
      <c r="G86" s="3" t="s">
        <v>130</v>
      </c>
      <c r="H86" s="3" t="s">
        <v>96</v>
      </c>
      <c r="I86" s="3" t="s">
        <v>141</v>
      </c>
      <c r="J86" s="3" t="s">
        <v>20</v>
      </c>
      <c r="K86" s="5">
        <f>43.1*1.724</f>
        <v>74.304400000000001</v>
      </c>
      <c r="L86" s="5">
        <v>7.24</v>
      </c>
      <c r="M86" s="5">
        <v>2.4500000000000002</v>
      </c>
      <c r="N86" s="12" t="s">
        <v>18</v>
      </c>
      <c r="O86" s="16">
        <v>4.6882325363412747E-2</v>
      </c>
      <c r="P86" s="3" t="s">
        <v>18</v>
      </c>
    </row>
    <row r="87" spans="1:22" x14ac:dyDescent="0.15">
      <c r="E87" s="3">
        <v>2013</v>
      </c>
      <c r="F87" s="3">
        <v>85</v>
      </c>
      <c r="G87" s="3" t="s">
        <v>130</v>
      </c>
      <c r="H87" s="3" t="s">
        <v>96</v>
      </c>
      <c r="I87" s="3" t="s">
        <v>141</v>
      </c>
      <c r="J87" s="3" t="s">
        <v>20</v>
      </c>
      <c r="K87" s="5">
        <f>47.4*1.724</f>
        <v>81.71759999999999</v>
      </c>
      <c r="L87" s="5">
        <v>7</v>
      </c>
      <c r="M87" s="5">
        <v>2.5</v>
      </c>
      <c r="N87" s="12" t="s">
        <v>18</v>
      </c>
      <c r="O87" s="16">
        <v>9.3764650726001264E-2</v>
      </c>
      <c r="P87" s="3" t="s">
        <v>18</v>
      </c>
    </row>
    <row r="88" spans="1:22" x14ac:dyDescent="0.15">
      <c r="A88" s="3">
        <v>16</v>
      </c>
      <c r="B88" s="12" t="s">
        <v>25</v>
      </c>
      <c r="C88" s="12" t="s">
        <v>175</v>
      </c>
      <c r="D88" s="3">
        <v>2019</v>
      </c>
      <c r="E88" s="3">
        <v>2013</v>
      </c>
      <c r="F88" s="3">
        <v>86</v>
      </c>
      <c r="G88" s="3" t="s">
        <v>110</v>
      </c>
      <c r="H88" s="3" t="s">
        <v>118</v>
      </c>
      <c r="I88" s="3" t="s">
        <v>141</v>
      </c>
      <c r="J88" s="3" t="s">
        <v>20</v>
      </c>
      <c r="K88" s="5">
        <f>17.7*1.724</f>
        <v>30.514799999999997</v>
      </c>
      <c r="L88" s="5">
        <v>5.25</v>
      </c>
      <c r="M88" s="5">
        <v>0.73</v>
      </c>
      <c r="N88" s="3">
        <v>0.01</v>
      </c>
      <c r="O88" s="16">
        <v>1.7141108050198994</v>
      </c>
      <c r="P88" s="3" t="s">
        <v>18</v>
      </c>
    </row>
    <row r="89" spans="1:22" x14ac:dyDescent="0.15">
      <c r="E89" s="3">
        <v>2013</v>
      </c>
      <c r="F89" s="3">
        <v>87</v>
      </c>
      <c r="G89" s="3" t="s">
        <v>110</v>
      </c>
      <c r="H89" s="3" t="s">
        <v>118</v>
      </c>
      <c r="I89" s="3" t="s">
        <v>141</v>
      </c>
      <c r="J89" s="3" t="s">
        <v>20</v>
      </c>
      <c r="K89" s="5">
        <f>17.7*1.724</f>
        <v>30.514799999999997</v>
      </c>
      <c r="L89" s="5">
        <v>5.25</v>
      </c>
      <c r="M89" s="5">
        <v>0.73</v>
      </c>
      <c r="N89" s="3">
        <v>0.01</v>
      </c>
      <c r="O89" s="16">
        <v>1.6528925619834922</v>
      </c>
      <c r="P89" s="3" t="s">
        <v>18</v>
      </c>
      <c r="V89" s="7"/>
    </row>
    <row r="90" spans="1:22" x14ac:dyDescent="0.15">
      <c r="E90" s="3">
        <v>2013</v>
      </c>
      <c r="F90" s="3">
        <v>88</v>
      </c>
      <c r="G90" s="3" t="s">
        <v>110</v>
      </c>
      <c r="H90" s="3" t="s">
        <v>118</v>
      </c>
      <c r="I90" s="3" t="s">
        <v>141</v>
      </c>
      <c r="J90" s="3" t="s">
        <v>20</v>
      </c>
      <c r="K90" s="5">
        <f>18.5*1.724</f>
        <v>31.893999999999998</v>
      </c>
      <c r="L90" s="5">
        <v>5.4</v>
      </c>
      <c r="M90" s="5">
        <v>0.72</v>
      </c>
      <c r="N90" s="3">
        <v>0.01</v>
      </c>
      <c r="O90" s="16">
        <v>0.94888276706460317</v>
      </c>
      <c r="P90" s="3" t="s">
        <v>18</v>
      </c>
      <c r="V90" s="7"/>
    </row>
    <row r="91" spans="1:22" x14ac:dyDescent="0.15">
      <c r="E91" s="3">
        <v>2013</v>
      </c>
      <c r="F91" s="3">
        <v>89</v>
      </c>
      <c r="G91" s="3" t="s">
        <v>110</v>
      </c>
      <c r="H91" s="3" t="s">
        <v>118</v>
      </c>
      <c r="I91" s="3" t="s">
        <v>141</v>
      </c>
      <c r="J91" s="3" t="s">
        <v>20</v>
      </c>
      <c r="K91" s="5">
        <f>18.5*1.724</f>
        <v>31.893999999999998</v>
      </c>
      <c r="L91" s="5">
        <v>5.4</v>
      </c>
      <c r="M91" s="5">
        <v>0.72</v>
      </c>
      <c r="N91" s="3">
        <v>0.01</v>
      </c>
      <c r="O91" s="16">
        <v>0.91827364554630719</v>
      </c>
      <c r="P91" s="3" t="s">
        <v>18</v>
      </c>
      <c r="V91" s="7"/>
    </row>
    <row r="92" spans="1:22" x14ac:dyDescent="0.15">
      <c r="E92" s="3">
        <v>2013</v>
      </c>
      <c r="F92" s="3">
        <v>90</v>
      </c>
      <c r="G92" s="3" t="s">
        <v>110</v>
      </c>
      <c r="H92" s="3" t="s">
        <v>118</v>
      </c>
      <c r="I92" s="3" t="s">
        <v>141</v>
      </c>
      <c r="J92" s="3" t="s">
        <v>20</v>
      </c>
      <c r="K92" s="5">
        <f>18.3*1.724</f>
        <v>31.549200000000003</v>
      </c>
      <c r="L92" s="5">
        <v>5.14</v>
      </c>
      <c r="M92" s="5">
        <v>0.71</v>
      </c>
      <c r="N92" s="3">
        <v>0.02</v>
      </c>
      <c r="O92" s="16">
        <v>1.8671564126108962</v>
      </c>
      <c r="P92" s="3" t="s">
        <v>18</v>
      </c>
      <c r="V92" s="7"/>
    </row>
    <row r="93" spans="1:22" x14ac:dyDescent="0.15">
      <c r="E93" s="3">
        <v>2013</v>
      </c>
      <c r="F93" s="3">
        <v>91</v>
      </c>
      <c r="G93" s="3" t="s">
        <v>110</v>
      </c>
      <c r="H93" s="3" t="s">
        <v>118</v>
      </c>
      <c r="I93" s="3" t="s">
        <v>141</v>
      </c>
      <c r="J93" s="3" t="s">
        <v>20</v>
      </c>
      <c r="K93" s="5">
        <f>18.3*1.724</f>
        <v>31.549200000000003</v>
      </c>
      <c r="L93" s="5">
        <v>5.14</v>
      </c>
      <c r="M93" s="5">
        <v>0.71</v>
      </c>
      <c r="N93" s="3">
        <v>0.02</v>
      </c>
      <c r="O93" s="16">
        <v>1.6222834404653099</v>
      </c>
      <c r="P93" s="3" t="s">
        <v>18</v>
      </c>
      <c r="V93" s="7"/>
    </row>
    <row r="94" spans="1:22" x14ac:dyDescent="0.15">
      <c r="E94" s="3">
        <v>2013</v>
      </c>
      <c r="F94" s="3">
        <v>92</v>
      </c>
      <c r="G94" s="3" t="s">
        <v>110</v>
      </c>
      <c r="H94" s="3" t="s">
        <v>118</v>
      </c>
      <c r="I94" s="3" t="s">
        <v>141</v>
      </c>
      <c r="J94" s="3" t="s">
        <v>20</v>
      </c>
      <c r="K94" s="5">
        <f>17.5*1.724</f>
        <v>30.169999999999998</v>
      </c>
      <c r="L94" s="5">
        <v>5.56</v>
      </c>
      <c r="M94" s="5">
        <v>0.74</v>
      </c>
      <c r="N94" s="3">
        <v>0.03</v>
      </c>
      <c r="O94" s="16">
        <v>1.2855831037648926</v>
      </c>
      <c r="P94" s="3" t="s">
        <v>18</v>
      </c>
      <c r="V94" s="7"/>
    </row>
    <row r="95" spans="1:22" x14ac:dyDescent="0.15">
      <c r="E95" s="3">
        <v>2013</v>
      </c>
      <c r="F95" s="3">
        <v>93</v>
      </c>
      <c r="G95" s="3" t="s">
        <v>110</v>
      </c>
      <c r="H95" s="3" t="s">
        <v>118</v>
      </c>
      <c r="I95" s="3" t="s">
        <v>141</v>
      </c>
      <c r="J95" s="3" t="s">
        <v>20</v>
      </c>
      <c r="K95" s="5">
        <f>17.5*1.724</f>
        <v>30.169999999999998</v>
      </c>
      <c r="L95" s="5">
        <v>5.56</v>
      </c>
      <c r="M95" s="5">
        <v>0.74</v>
      </c>
      <c r="N95" s="3">
        <v>0.03</v>
      </c>
      <c r="O95" s="16">
        <v>0.73461891643709976</v>
      </c>
      <c r="P95" s="3" t="s">
        <v>18</v>
      </c>
      <c r="V95" s="7"/>
    </row>
    <row r="96" spans="1:22" x14ac:dyDescent="0.15">
      <c r="E96" s="3">
        <v>2013</v>
      </c>
      <c r="F96" s="3">
        <v>94</v>
      </c>
      <c r="G96" s="3" t="s">
        <v>110</v>
      </c>
      <c r="H96" s="3" t="s">
        <v>118</v>
      </c>
      <c r="I96" s="3" t="s">
        <v>141</v>
      </c>
      <c r="J96" s="3" t="s">
        <v>20</v>
      </c>
      <c r="K96" s="5">
        <f>18.7*1.724</f>
        <v>32.238799999999998</v>
      </c>
      <c r="L96" s="5">
        <v>5.5</v>
      </c>
      <c r="M96" s="5">
        <v>0.77</v>
      </c>
      <c r="N96" s="3">
        <v>0.02</v>
      </c>
      <c r="O96" s="16">
        <v>0.36730945821859962</v>
      </c>
      <c r="P96" s="3" t="s">
        <v>18</v>
      </c>
      <c r="V96" s="7"/>
    </row>
    <row r="97" spans="1:22" x14ac:dyDescent="0.15">
      <c r="E97" s="3">
        <v>2013</v>
      </c>
      <c r="F97" s="3">
        <v>95</v>
      </c>
      <c r="G97" s="3" t="s">
        <v>110</v>
      </c>
      <c r="H97" s="3" t="s">
        <v>118</v>
      </c>
      <c r="I97" s="3" t="s">
        <v>141</v>
      </c>
      <c r="J97" s="3" t="s">
        <v>20</v>
      </c>
      <c r="K97" s="5">
        <f>18.7*1.724</f>
        <v>32.238799999999998</v>
      </c>
      <c r="L97" s="5">
        <v>5.5</v>
      </c>
      <c r="M97" s="5">
        <v>0.77</v>
      </c>
      <c r="N97" s="3">
        <v>0.02</v>
      </c>
      <c r="O97" s="16">
        <v>0.52035506580961055</v>
      </c>
      <c r="P97" s="3" t="s">
        <v>18</v>
      </c>
      <c r="V97" s="7"/>
    </row>
    <row r="98" spans="1:22" x14ac:dyDescent="0.15">
      <c r="E98" s="3">
        <v>2013</v>
      </c>
      <c r="F98" s="3">
        <v>96</v>
      </c>
      <c r="G98" s="3" t="s">
        <v>110</v>
      </c>
      <c r="H98" s="3" t="s">
        <v>118</v>
      </c>
      <c r="I98" s="3" t="s">
        <v>141</v>
      </c>
      <c r="J98" s="3" t="s">
        <v>20</v>
      </c>
      <c r="K98" s="5">
        <f>23.3*1.724</f>
        <v>40.169200000000004</v>
      </c>
      <c r="L98" s="5">
        <v>5.61</v>
      </c>
      <c r="M98" s="5">
        <v>1.1100000000000001</v>
      </c>
      <c r="N98" s="3">
        <v>0.01</v>
      </c>
      <c r="O98" s="16">
        <v>0.3367003367003889</v>
      </c>
      <c r="P98" s="3" t="s">
        <v>18</v>
      </c>
      <c r="V98" s="7"/>
    </row>
    <row r="99" spans="1:22" x14ac:dyDescent="0.15">
      <c r="E99" s="3">
        <v>2013</v>
      </c>
      <c r="F99" s="3">
        <v>97</v>
      </c>
      <c r="G99" s="3" t="s">
        <v>110</v>
      </c>
      <c r="H99" s="3" t="s">
        <v>118</v>
      </c>
      <c r="I99" s="3" t="s">
        <v>141</v>
      </c>
      <c r="J99" s="3" t="s">
        <v>20</v>
      </c>
      <c r="K99" s="5">
        <f>23.3*1.724</f>
        <v>40.169200000000004</v>
      </c>
      <c r="L99" s="5">
        <v>5.61</v>
      </c>
      <c r="M99" s="5">
        <v>1.1100000000000001</v>
      </c>
      <c r="N99" s="3">
        <v>0.01</v>
      </c>
      <c r="O99" s="16">
        <v>1.5916743189469997</v>
      </c>
      <c r="P99" s="3" t="s">
        <v>18</v>
      </c>
      <c r="V99" s="7"/>
    </row>
    <row r="100" spans="1:22" x14ac:dyDescent="0.15">
      <c r="E100" s="3">
        <v>2013</v>
      </c>
      <c r="F100" s="3">
        <v>98</v>
      </c>
      <c r="G100" s="3" t="s">
        <v>110</v>
      </c>
      <c r="H100" s="3" t="s">
        <v>118</v>
      </c>
      <c r="I100" s="3" t="s">
        <v>141</v>
      </c>
      <c r="J100" s="3" t="s">
        <v>20</v>
      </c>
      <c r="K100" s="5">
        <f>27*1.724</f>
        <v>46.548000000000002</v>
      </c>
      <c r="L100" s="5">
        <v>5.46</v>
      </c>
      <c r="M100" s="5">
        <v>1.04</v>
      </c>
      <c r="N100" s="3">
        <v>0.05</v>
      </c>
      <c r="O100" s="16">
        <v>1.8977655341290927</v>
      </c>
      <c r="P100" s="3" t="s">
        <v>18</v>
      </c>
      <c r="V100" s="7"/>
    </row>
    <row r="101" spans="1:22" x14ac:dyDescent="0.15">
      <c r="E101" s="3">
        <v>2013</v>
      </c>
      <c r="F101" s="3">
        <v>99</v>
      </c>
      <c r="G101" s="3" t="s">
        <v>110</v>
      </c>
      <c r="H101" s="3" t="s">
        <v>118</v>
      </c>
      <c r="I101" s="3" t="s">
        <v>141</v>
      </c>
      <c r="J101" s="3" t="s">
        <v>20</v>
      </c>
      <c r="K101" s="5">
        <f>27*1.724</f>
        <v>46.548000000000002</v>
      </c>
      <c r="L101" s="5">
        <v>5.46</v>
      </c>
      <c r="M101" s="5">
        <v>1.04</v>
      </c>
      <c r="N101" s="3">
        <v>0.05</v>
      </c>
      <c r="O101" s="16">
        <v>0.45913682277320333</v>
      </c>
      <c r="P101" s="3" t="s">
        <v>18</v>
      </c>
      <c r="V101" s="7"/>
    </row>
    <row r="102" spans="1:22" x14ac:dyDescent="0.15">
      <c r="E102" s="3">
        <v>2013</v>
      </c>
      <c r="F102" s="3">
        <v>100</v>
      </c>
      <c r="G102" s="3" t="s">
        <v>110</v>
      </c>
      <c r="H102" s="3" t="s">
        <v>118</v>
      </c>
      <c r="I102" s="3" t="s">
        <v>141</v>
      </c>
      <c r="J102" s="3" t="s">
        <v>20</v>
      </c>
      <c r="K102" s="5">
        <f>24*1.724</f>
        <v>41.375999999999998</v>
      </c>
      <c r="L102" s="5">
        <v>5.42</v>
      </c>
      <c r="M102" s="5">
        <v>1.06</v>
      </c>
      <c r="N102" s="3">
        <v>0.01</v>
      </c>
      <c r="O102" s="16">
        <v>0.12243648607280022</v>
      </c>
      <c r="P102" s="3" t="s">
        <v>18</v>
      </c>
      <c r="V102" s="7"/>
    </row>
    <row r="103" spans="1:22" x14ac:dyDescent="0.15">
      <c r="E103" s="3">
        <v>2013</v>
      </c>
      <c r="F103" s="3">
        <v>101</v>
      </c>
      <c r="G103" s="3" t="s">
        <v>110</v>
      </c>
      <c r="H103" s="3" t="s">
        <v>118</v>
      </c>
      <c r="I103" s="3" t="s">
        <v>141</v>
      </c>
      <c r="J103" s="3" t="s">
        <v>20</v>
      </c>
      <c r="K103" s="5">
        <f>24*1.724</f>
        <v>41.375999999999998</v>
      </c>
      <c r="L103" s="5">
        <v>5.42</v>
      </c>
      <c r="M103" s="5">
        <v>1.06</v>
      </c>
      <c r="N103" s="3">
        <v>0.01</v>
      </c>
      <c r="O103" s="16">
        <v>0.1530456075910962</v>
      </c>
      <c r="P103" s="3" t="s">
        <v>18</v>
      </c>
      <c r="V103" s="7"/>
    </row>
    <row r="104" spans="1:22" x14ac:dyDescent="0.15">
      <c r="E104" s="3">
        <v>2013</v>
      </c>
      <c r="F104" s="3">
        <v>102</v>
      </c>
      <c r="G104" s="3" t="s">
        <v>110</v>
      </c>
      <c r="H104" s="3" t="s">
        <v>118</v>
      </c>
      <c r="I104" s="3" t="s">
        <v>141</v>
      </c>
      <c r="J104" s="3" t="s">
        <v>20</v>
      </c>
      <c r="K104" s="5">
        <f>23.5*1.724</f>
        <v>40.514000000000003</v>
      </c>
      <c r="L104" s="5">
        <v>5.38</v>
      </c>
      <c r="M104" s="5">
        <v>1.1399999999999999</v>
      </c>
      <c r="N104" s="3">
        <v>0.04</v>
      </c>
      <c r="O104" s="16">
        <v>1.2549739822466961</v>
      </c>
      <c r="P104" s="3" t="s">
        <v>18</v>
      </c>
      <c r="V104" s="7"/>
    </row>
    <row r="105" spans="1:22" x14ac:dyDescent="0.15">
      <c r="E105" s="3">
        <v>2013</v>
      </c>
      <c r="F105" s="3">
        <v>103</v>
      </c>
      <c r="G105" s="3" t="s">
        <v>110</v>
      </c>
      <c r="H105" s="3" t="s">
        <v>118</v>
      </c>
      <c r="I105" s="3" t="s">
        <v>141</v>
      </c>
      <c r="J105" s="3" t="s">
        <v>20</v>
      </c>
      <c r="K105" s="5">
        <f>23.5*1.724</f>
        <v>40.514000000000003</v>
      </c>
      <c r="L105" s="5">
        <v>5.38</v>
      </c>
      <c r="M105" s="5">
        <v>1.1399999999999999</v>
      </c>
      <c r="N105" s="3">
        <v>0.04</v>
      </c>
      <c r="O105" s="16">
        <v>1.7141108050198</v>
      </c>
      <c r="P105" s="3" t="s">
        <v>18</v>
      </c>
      <c r="V105" s="7"/>
    </row>
    <row r="106" spans="1:22" x14ac:dyDescent="0.15">
      <c r="E106" s="3">
        <v>2013</v>
      </c>
      <c r="F106" s="3">
        <v>104</v>
      </c>
      <c r="G106" s="3" t="s">
        <v>110</v>
      </c>
      <c r="H106" s="3" t="s">
        <v>118</v>
      </c>
      <c r="I106" s="3" t="s">
        <v>141</v>
      </c>
      <c r="J106" s="3" t="s">
        <v>20</v>
      </c>
      <c r="K106" s="5">
        <f>25.2*1.724</f>
        <v>43.444800000000001</v>
      </c>
      <c r="L106" s="5">
        <v>5.33</v>
      </c>
      <c r="M106" s="5">
        <v>1.02</v>
      </c>
      <c r="N106" s="3">
        <v>0.02</v>
      </c>
      <c r="O106" s="16">
        <v>1.0407101316192069</v>
      </c>
      <c r="P106" s="3" t="s">
        <v>18</v>
      </c>
      <c r="V106" s="7"/>
    </row>
    <row r="107" spans="1:22" x14ac:dyDescent="0.15">
      <c r="E107" s="3">
        <v>2013</v>
      </c>
      <c r="F107" s="3">
        <v>105</v>
      </c>
      <c r="G107" s="3" t="s">
        <v>110</v>
      </c>
      <c r="H107" s="3" t="s">
        <v>118</v>
      </c>
      <c r="I107" s="3" t="s">
        <v>141</v>
      </c>
      <c r="J107" s="3" t="s">
        <v>20</v>
      </c>
      <c r="K107" s="5">
        <f>25.2*1.724</f>
        <v>43.444800000000001</v>
      </c>
      <c r="L107" s="5">
        <v>5.33</v>
      </c>
      <c r="M107" s="5">
        <v>1.02</v>
      </c>
      <c r="N107" s="3">
        <v>0.02</v>
      </c>
      <c r="O107" s="16">
        <v>1.2549739822467956</v>
      </c>
      <c r="P107" s="3" t="s">
        <v>18</v>
      </c>
      <c r="V107" s="7"/>
    </row>
    <row r="108" spans="1:22" x14ac:dyDescent="0.15">
      <c r="E108" s="3">
        <v>2013</v>
      </c>
      <c r="F108" s="3">
        <v>106</v>
      </c>
      <c r="G108" s="3" t="s">
        <v>110</v>
      </c>
      <c r="H108" s="3" t="s">
        <v>118</v>
      </c>
      <c r="I108" s="3" t="s">
        <v>141</v>
      </c>
      <c r="J108" s="3" t="s">
        <v>20</v>
      </c>
      <c r="K108" s="5">
        <f>23.7*1.724</f>
        <v>40.858799999999995</v>
      </c>
      <c r="L108" s="5">
        <v>5.31</v>
      </c>
      <c r="M108" s="5">
        <v>1.04</v>
      </c>
      <c r="N108" s="3">
        <v>0.02</v>
      </c>
      <c r="O108" s="16">
        <v>6.1218243036407216E-2</v>
      </c>
      <c r="P108" s="3" t="s">
        <v>18</v>
      </c>
      <c r="V108" s="7"/>
    </row>
    <row r="109" spans="1:22" x14ac:dyDescent="0.15">
      <c r="E109" s="3">
        <v>2013</v>
      </c>
      <c r="F109" s="3">
        <v>107</v>
      </c>
      <c r="G109" s="3" t="s">
        <v>110</v>
      </c>
      <c r="H109" s="3" t="s">
        <v>118</v>
      </c>
      <c r="I109" s="3" t="s">
        <v>141</v>
      </c>
      <c r="J109" s="3" t="s">
        <v>20</v>
      </c>
      <c r="K109" s="5">
        <f>23.7*1.724</f>
        <v>40.858799999999995</v>
      </c>
      <c r="L109" s="5">
        <v>6.31</v>
      </c>
      <c r="M109" s="5">
        <v>2.04</v>
      </c>
      <c r="N109" s="3">
        <v>1.02</v>
      </c>
      <c r="O109" s="16">
        <v>0.36730945821859962</v>
      </c>
      <c r="P109" s="3" t="s">
        <v>18</v>
      </c>
      <c r="V109" s="7"/>
    </row>
    <row r="110" spans="1:22" x14ac:dyDescent="0.15">
      <c r="A110" s="3">
        <v>17</v>
      </c>
      <c r="B110" s="12" t="s">
        <v>10</v>
      </c>
      <c r="C110" s="12" t="s">
        <v>138</v>
      </c>
      <c r="D110" s="3">
        <v>2019</v>
      </c>
      <c r="E110" s="3">
        <v>2016</v>
      </c>
      <c r="F110" s="3">
        <v>108</v>
      </c>
      <c r="G110" s="3" t="s">
        <v>97</v>
      </c>
      <c r="H110" s="3" t="s">
        <v>98</v>
      </c>
      <c r="I110" s="3" t="s">
        <v>141</v>
      </c>
      <c r="J110" s="3" t="s">
        <v>20</v>
      </c>
      <c r="K110" s="5">
        <v>30.27</v>
      </c>
      <c r="L110" s="5">
        <v>5.45</v>
      </c>
      <c r="M110" s="5">
        <v>1.8</v>
      </c>
      <c r="N110" s="3">
        <v>0</v>
      </c>
      <c r="O110" s="16">
        <v>1.9118428040360982</v>
      </c>
      <c r="P110" s="3" t="s">
        <v>18</v>
      </c>
      <c r="V110" s="7"/>
    </row>
    <row r="111" spans="1:22" x14ac:dyDescent="0.15">
      <c r="E111" s="3">
        <v>2016</v>
      </c>
      <c r="F111" s="3">
        <v>109</v>
      </c>
      <c r="G111" s="3" t="s">
        <v>97</v>
      </c>
      <c r="H111" s="3" t="s">
        <v>98</v>
      </c>
      <c r="I111" s="3" t="s">
        <v>141</v>
      </c>
      <c r="J111" s="3" t="s">
        <v>20</v>
      </c>
      <c r="K111" s="5">
        <v>30.27</v>
      </c>
      <c r="L111" s="5">
        <v>5.45</v>
      </c>
      <c r="M111" s="5">
        <v>1.8</v>
      </c>
      <c r="N111" s="3">
        <v>0</v>
      </c>
      <c r="O111" s="16">
        <v>2.4853956452469106</v>
      </c>
      <c r="P111" s="3" t="s">
        <v>18</v>
      </c>
    </row>
    <row r="112" spans="1:22" x14ac:dyDescent="0.15">
      <c r="E112" s="3">
        <v>2016</v>
      </c>
      <c r="F112" s="3">
        <v>110</v>
      </c>
      <c r="G112" s="3" t="s">
        <v>97</v>
      </c>
      <c r="H112" s="3" t="s">
        <v>98</v>
      </c>
      <c r="I112" s="3" t="s">
        <v>141</v>
      </c>
      <c r="J112" s="3" t="s">
        <v>20</v>
      </c>
      <c r="K112" s="5">
        <v>30.27</v>
      </c>
      <c r="L112" s="5">
        <v>5.45</v>
      </c>
      <c r="M112" s="5">
        <v>1.8</v>
      </c>
      <c r="N112" s="3">
        <v>0</v>
      </c>
      <c r="O112" s="16">
        <v>1.9118428040360982</v>
      </c>
      <c r="P112" s="3" t="s">
        <v>18</v>
      </c>
    </row>
    <row r="113" spans="1:16" x14ac:dyDescent="0.15">
      <c r="E113" s="3">
        <v>2016</v>
      </c>
      <c r="F113" s="3">
        <v>111</v>
      </c>
      <c r="G113" s="3" t="s">
        <v>97</v>
      </c>
      <c r="H113" s="3" t="s">
        <v>98</v>
      </c>
      <c r="I113" s="3" t="s">
        <v>141</v>
      </c>
      <c r="J113" s="3" t="s">
        <v>20</v>
      </c>
      <c r="K113" s="5">
        <v>29.31</v>
      </c>
      <c r="L113" s="5">
        <v>5.43</v>
      </c>
      <c r="M113" s="5">
        <v>2.1</v>
      </c>
      <c r="N113" s="3">
        <v>0.2</v>
      </c>
      <c r="O113" s="16">
        <v>0.95592140201800646</v>
      </c>
      <c r="P113" s="3" t="s">
        <v>18</v>
      </c>
    </row>
    <row r="114" spans="1:16" x14ac:dyDescent="0.15">
      <c r="E114" s="3">
        <v>2016</v>
      </c>
      <c r="F114" s="3">
        <v>112</v>
      </c>
      <c r="G114" s="3" t="s">
        <v>97</v>
      </c>
      <c r="H114" s="3" t="s">
        <v>98</v>
      </c>
      <c r="I114" s="3" t="s">
        <v>141</v>
      </c>
      <c r="J114" s="3" t="s">
        <v>20</v>
      </c>
      <c r="K114" s="5">
        <v>29.31</v>
      </c>
      <c r="L114" s="5">
        <v>5.43</v>
      </c>
      <c r="M114" s="5">
        <v>2.1</v>
      </c>
      <c r="N114" s="3">
        <v>0.2</v>
      </c>
      <c r="O114" s="16">
        <v>1.5294742432289041</v>
      </c>
      <c r="P114" s="3" t="s">
        <v>18</v>
      </c>
    </row>
    <row r="115" spans="1:16" x14ac:dyDescent="0.15">
      <c r="E115" s="3">
        <v>2016</v>
      </c>
      <c r="F115" s="3">
        <v>113</v>
      </c>
      <c r="G115" s="3" t="s">
        <v>97</v>
      </c>
      <c r="H115" s="3" t="s">
        <v>98</v>
      </c>
      <c r="I115" s="3" t="s">
        <v>141</v>
      </c>
      <c r="J115" s="3" t="s">
        <v>20</v>
      </c>
      <c r="K115" s="5">
        <v>29.31</v>
      </c>
      <c r="L115" s="5">
        <v>5.43</v>
      </c>
      <c r="M115" s="5">
        <v>2.1</v>
      </c>
      <c r="N115" s="3">
        <v>0.2</v>
      </c>
      <c r="O115" s="16">
        <v>1.0196494954858935</v>
      </c>
      <c r="P115" s="3" t="s">
        <v>18</v>
      </c>
    </row>
    <row r="116" spans="1:16" x14ac:dyDescent="0.15">
      <c r="A116" s="3">
        <v>18</v>
      </c>
      <c r="B116" s="12" t="s">
        <v>12</v>
      </c>
      <c r="C116" s="12" t="s">
        <v>176</v>
      </c>
      <c r="D116" s="3">
        <v>2021</v>
      </c>
      <c r="E116" s="3">
        <v>2014</v>
      </c>
      <c r="F116" s="3">
        <v>114</v>
      </c>
      <c r="G116" s="3" t="s">
        <v>38</v>
      </c>
      <c r="H116" s="3" t="s">
        <v>104</v>
      </c>
      <c r="I116" s="3" t="s">
        <v>139</v>
      </c>
      <c r="J116" s="3" t="s">
        <v>20</v>
      </c>
      <c r="K116" s="5">
        <v>49.3</v>
      </c>
      <c r="L116" s="5">
        <v>4.95</v>
      </c>
      <c r="M116" s="5">
        <v>2.59</v>
      </c>
      <c r="N116" s="12" t="s">
        <v>18</v>
      </c>
      <c r="O116" s="16">
        <v>0.21097046413510157</v>
      </c>
      <c r="P116" s="3" t="s">
        <v>18</v>
      </c>
    </row>
    <row r="117" spans="1:16" x14ac:dyDescent="0.15">
      <c r="E117" s="3">
        <v>2014</v>
      </c>
      <c r="F117" s="3">
        <v>115</v>
      </c>
      <c r="G117" s="3" t="s">
        <v>38</v>
      </c>
      <c r="H117" s="3" t="s">
        <v>104</v>
      </c>
      <c r="I117" s="3" t="s">
        <v>139</v>
      </c>
      <c r="J117" s="3" t="s">
        <v>20</v>
      </c>
      <c r="K117" s="5">
        <v>49.3</v>
      </c>
      <c r="L117" s="5">
        <v>4.95</v>
      </c>
      <c r="M117" s="5">
        <v>2.59</v>
      </c>
      <c r="N117" s="12" t="s">
        <v>18</v>
      </c>
      <c r="O117" s="16">
        <v>0</v>
      </c>
      <c r="P117" s="3" t="s">
        <v>18</v>
      </c>
    </row>
    <row r="118" spans="1:16" x14ac:dyDescent="0.15">
      <c r="E118" s="3">
        <v>2014</v>
      </c>
      <c r="F118" s="3">
        <v>116</v>
      </c>
      <c r="G118" s="3" t="s">
        <v>38</v>
      </c>
      <c r="H118" s="3" t="s">
        <v>104</v>
      </c>
      <c r="I118" s="3" t="s">
        <v>139</v>
      </c>
      <c r="J118" s="3" t="s">
        <v>20</v>
      </c>
      <c r="K118" s="5">
        <v>49.3</v>
      </c>
      <c r="L118" s="5">
        <v>4.95</v>
      </c>
      <c r="M118" s="5">
        <v>2.59</v>
      </c>
      <c r="N118" s="12" t="s">
        <v>18</v>
      </c>
      <c r="O118" s="16">
        <v>1.1603375527425968</v>
      </c>
      <c r="P118" s="3" t="s">
        <v>18</v>
      </c>
    </row>
    <row r="119" spans="1:16" x14ac:dyDescent="0.15">
      <c r="E119" s="3">
        <v>2014</v>
      </c>
      <c r="F119" s="3">
        <v>117</v>
      </c>
      <c r="G119" s="3" t="s">
        <v>38</v>
      </c>
      <c r="H119" s="3" t="s">
        <v>104</v>
      </c>
      <c r="I119" s="3" t="s">
        <v>139</v>
      </c>
      <c r="J119" s="3" t="s">
        <v>20</v>
      </c>
      <c r="K119" s="5">
        <v>49.3</v>
      </c>
      <c r="L119" s="5">
        <v>4.95</v>
      </c>
      <c r="M119" s="5">
        <v>2.59</v>
      </c>
      <c r="N119" s="12" t="s">
        <v>18</v>
      </c>
      <c r="O119" s="16">
        <v>1.1075949367088995</v>
      </c>
      <c r="P119" s="3" t="s">
        <v>18</v>
      </c>
    </row>
    <row r="120" spans="1:16" x14ac:dyDescent="0.15">
      <c r="E120" s="3">
        <v>2014</v>
      </c>
      <c r="F120" s="3">
        <v>118</v>
      </c>
      <c r="G120" s="3" t="s">
        <v>38</v>
      </c>
      <c r="H120" s="3" t="s">
        <v>104</v>
      </c>
      <c r="I120" s="3" t="s">
        <v>139</v>
      </c>
      <c r="J120" s="3" t="s">
        <v>20</v>
      </c>
      <c r="K120" s="5">
        <v>49.3</v>
      </c>
      <c r="L120" s="5">
        <v>4.95</v>
      </c>
      <c r="M120" s="5">
        <v>2.59</v>
      </c>
      <c r="N120" s="12" t="s">
        <v>18</v>
      </c>
      <c r="O120" s="16">
        <v>1.3713080168776983</v>
      </c>
      <c r="P120" s="3" t="s">
        <v>18</v>
      </c>
    </row>
    <row r="121" spans="1:16" x14ac:dyDescent="0.15">
      <c r="E121" s="3">
        <v>2014</v>
      </c>
      <c r="F121" s="3">
        <v>119</v>
      </c>
      <c r="G121" s="3" t="s">
        <v>38</v>
      </c>
      <c r="H121" s="3" t="s">
        <v>104</v>
      </c>
      <c r="I121" s="3" t="s">
        <v>139</v>
      </c>
      <c r="J121" s="3" t="s">
        <v>20</v>
      </c>
      <c r="K121" s="5">
        <v>49.3</v>
      </c>
      <c r="L121" s="5">
        <v>4.95</v>
      </c>
      <c r="M121" s="5">
        <v>2.59</v>
      </c>
      <c r="N121" s="12" t="s">
        <v>18</v>
      </c>
      <c r="O121" s="16">
        <v>0.10548523206749394</v>
      </c>
      <c r="P121" s="3" t="s">
        <v>18</v>
      </c>
    </row>
    <row r="122" spans="1:16" x14ac:dyDescent="0.15">
      <c r="E122" s="3">
        <v>2014</v>
      </c>
      <c r="F122" s="3">
        <v>120</v>
      </c>
      <c r="G122" s="3" t="s">
        <v>38</v>
      </c>
      <c r="H122" s="3" t="s">
        <v>104</v>
      </c>
      <c r="I122" s="3" t="s">
        <v>139</v>
      </c>
      <c r="J122" s="3" t="s">
        <v>20</v>
      </c>
      <c r="K122" s="5">
        <v>49.3</v>
      </c>
      <c r="L122" s="5">
        <v>4.95</v>
      </c>
      <c r="M122" s="5">
        <v>2.59</v>
      </c>
      <c r="N122" s="12" t="s">
        <v>18</v>
      </c>
      <c r="O122" s="16">
        <v>1.5295358649788966</v>
      </c>
      <c r="P122" s="3" t="s">
        <v>18</v>
      </c>
    </row>
    <row r="123" spans="1:16" x14ac:dyDescent="0.15">
      <c r="E123" s="3">
        <v>2014</v>
      </c>
      <c r="F123" s="3">
        <v>121</v>
      </c>
      <c r="G123" s="3" t="s">
        <v>38</v>
      </c>
      <c r="H123" s="3" t="s">
        <v>104</v>
      </c>
      <c r="I123" s="3" t="s">
        <v>139</v>
      </c>
      <c r="J123" s="3" t="s">
        <v>20</v>
      </c>
      <c r="K123" s="5">
        <v>49.3</v>
      </c>
      <c r="L123" s="5">
        <v>4.95</v>
      </c>
      <c r="M123" s="5">
        <v>2.59</v>
      </c>
      <c r="N123" s="12" t="s">
        <v>18</v>
      </c>
      <c r="O123" s="16">
        <v>5.2742616033796708E-2</v>
      </c>
      <c r="P123" s="3" t="s">
        <v>18</v>
      </c>
    </row>
    <row r="124" spans="1:16" x14ac:dyDescent="0.15">
      <c r="A124" s="3">
        <v>19</v>
      </c>
      <c r="B124" s="12" t="s">
        <v>148</v>
      </c>
      <c r="C124" s="12" t="s">
        <v>84</v>
      </c>
      <c r="D124" s="3">
        <v>2017</v>
      </c>
      <c r="E124" s="3">
        <v>2009</v>
      </c>
      <c r="F124" s="3">
        <v>122</v>
      </c>
      <c r="G124" s="12" t="s">
        <v>55</v>
      </c>
      <c r="H124" s="3" t="s">
        <v>46</v>
      </c>
      <c r="I124" s="12" t="s">
        <v>91</v>
      </c>
      <c r="J124" s="3" t="s">
        <v>20</v>
      </c>
      <c r="K124" s="5">
        <f>14.9*1.724</f>
        <v>25.6876</v>
      </c>
      <c r="L124" s="5">
        <v>7.12</v>
      </c>
      <c r="M124" s="5">
        <v>1.78</v>
      </c>
      <c r="N124" s="3">
        <v>0.03</v>
      </c>
      <c r="O124" s="16">
        <v>2.3921401110636964</v>
      </c>
      <c r="P124" s="3" t="s">
        <v>18</v>
      </c>
    </row>
    <row r="125" spans="1:16" x14ac:dyDescent="0.15">
      <c r="E125" s="3">
        <v>2009</v>
      </c>
      <c r="F125" s="3">
        <v>123</v>
      </c>
      <c r="G125" s="12" t="s">
        <v>55</v>
      </c>
      <c r="H125" s="3" t="s">
        <v>46</v>
      </c>
      <c r="I125" s="12" t="s">
        <v>91</v>
      </c>
      <c r="J125" s="3" t="s">
        <v>20</v>
      </c>
      <c r="K125" s="5">
        <f>15.2*1.724</f>
        <v>26.204799999999999</v>
      </c>
      <c r="L125" s="5">
        <v>6.69</v>
      </c>
      <c r="M125" s="5">
        <v>1.96</v>
      </c>
      <c r="N125" s="3">
        <v>0.23</v>
      </c>
      <c r="O125" s="16">
        <v>2.3494233233660964</v>
      </c>
      <c r="P125" s="3" t="s">
        <v>18</v>
      </c>
    </row>
    <row r="126" spans="1:16" x14ac:dyDescent="0.15">
      <c r="E126" s="3">
        <v>2009</v>
      </c>
      <c r="F126" s="3">
        <v>124</v>
      </c>
      <c r="G126" s="12" t="s">
        <v>55</v>
      </c>
      <c r="H126" s="3" t="s">
        <v>46</v>
      </c>
      <c r="I126" s="12" t="s">
        <v>91</v>
      </c>
      <c r="J126" s="3" t="s">
        <v>20</v>
      </c>
      <c r="K126" s="5">
        <f>26.3*1.724</f>
        <v>45.341200000000001</v>
      </c>
      <c r="L126" s="5">
        <v>6.45</v>
      </c>
      <c r="M126" s="5">
        <v>3.24</v>
      </c>
      <c r="N126" s="3">
        <v>0.19</v>
      </c>
      <c r="O126" s="16">
        <v>2.1358393848782953</v>
      </c>
      <c r="P126" s="3" t="s">
        <v>18</v>
      </c>
    </row>
    <row r="127" spans="1:16" x14ac:dyDescent="0.15">
      <c r="A127" s="3">
        <v>20</v>
      </c>
      <c r="B127" s="12" t="s">
        <v>22</v>
      </c>
      <c r="C127" s="12" t="s">
        <v>162</v>
      </c>
      <c r="D127" s="3">
        <v>2023</v>
      </c>
      <c r="E127" s="3">
        <v>2020</v>
      </c>
      <c r="F127" s="3">
        <v>125</v>
      </c>
      <c r="G127" s="3" t="s">
        <v>102</v>
      </c>
      <c r="H127" s="3" t="s">
        <v>50</v>
      </c>
      <c r="I127" s="3" t="s">
        <v>139</v>
      </c>
      <c r="J127" s="3" t="s">
        <v>20</v>
      </c>
      <c r="K127" s="5">
        <v>21.3</v>
      </c>
      <c r="L127" s="5">
        <v>6.53</v>
      </c>
      <c r="M127" s="5">
        <v>1.0900000000000001</v>
      </c>
      <c r="N127" s="3">
        <v>0.06</v>
      </c>
      <c r="O127" s="16">
        <v>0.89192025183639601</v>
      </c>
      <c r="P127" s="3" t="s">
        <v>18</v>
      </c>
    </row>
    <row r="128" spans="1:16" x14ac:dyDescent="0.15">
      <c r="E128" s="3">
        <v>2020</v>
      </c>
      <c r="F128" s="3">
        <v>126</v>
      </c>
      <c r="G128" s="3" t="s">
        <v>102</v>
      </c>
      <c r="H128" s="3" t="s">
        <v>50</v>
      </c>
      <c r="I128" s="3" t="s">
        <v>139</v>
      </c>
      <c r="J128" s="3" t="s">
        <v>20</v>
      </c>
      <c r="K128" s="5">
        <v>23.05</v>
      </c>
      <c r="L128" s="5">
        <v>6.55</v>
      </c>
      <c r="M128" s="5">
        <v>1.1299999999999999</v>
      </c>
      <c r="N128" s="3">
        <v>0.04</v>
      </c>
      <c r="O128" s="16">
        <v>2.1511017838405024</v>
      </c>
      <c r="P128" s="3" t="s">
        <v>18</v>
      </c>
    </row>
    <row r="129" spans="1:22" x14ac:dyDescent="0.15">
      <c r="A129" s="3">
        <v>21</v>
      </c>
      <c r="B129" s="3" t="s">
        <v>6</v>
      </c>
      <c r="C129" s="3" t="s">
        <v>92</v>
      </c>
      <c r="D129" s="3">
        <v>2014</v>
      </c>
      <c r="E129" s="3">
        <v>2010</v>
      </c>
      <c r="F129" s="3">
        <v>127</v>
      </c>
      <c r="G129" s="3" t="s">
        <v>48</v>
      </c>
      <c r="H129" s="3" t="s">
        <v>111</v>
      </c>
      <c r="I129" s="3" t="s">
        <v>89</v>
      </c>
      <c r="J129" s="3" t="s">
        <v>20</v>
      </c>
      <c r="K129" s="5">
        <f>13.3*1.724</f>
        <v>22.929200000000002</v>
      </c>
      <c r="L129" s="5">
        <v>5.97</v>
      </c>
      <c r="M129" s="5">
        <v>1.4</v>
      </c>
      <c r="N129" s="3">
        <v>0</v>
      </c>
      <c r="O129" s="1">
        <v>0.44000000000000006</v>
      </c>
      <c r="P129" s="3" t="s">
        <v>18</v>
      </c>
    </row>
    <row r="130" spans="1:22" x14ac:dyDescent="0.15">
      <c r="E130" s="3">
        <v>2010</v>
      </c>
      <c r="F130" s="3">
        <v>128</v>
      </c>
      <c r="G130" s="3" t="s">
        <v>48</v>
      </c>
      <c r="H130" s="3" t="s">
        <v>111</v>
      </c>
      <c r="I130" s="3" t="s">
        <v>89</v>
      </c>
      <c r="J130" s="3" t="s">
        <v>20</v>
      </c>
      <c r="K130" s="5">
        <f>1.724*13.3</f>
        <v>22.929200000000002</v>
      </c>
      <c r="L130" s="5">
        <v>5.88</v>
      </c>
      <c r="M130" s="5">
        <v>1.4</v>
      </c>
      <c r="N130" s="3">
        <v>0</v>
      </c>
      <c r="O130" s="1">
        <v>0.36000000000000004</v>
      </c>
      <c r="P130" s="3" t="s">
        <v>18</v>
      </c>
    </row>
    <row r="131" spans="1:22" x14ac:dyDescent="0.15">
      <c r="E131" s="3">
        <v>2010</v>
      </c>
      <c r="F131" s="3">
        <v>129</v>
      </c>
      <c r="G131" s="3" t="s">
        <v>48</v>
      </c>
      <c r="H131" s="3" t="s">
        <v>111</v>
      </c>
      <c r="I131" s="3" t="s">
        <v>89</v>
      </c>
      <c r="J131" s="3" t="s">
        <v>20</v>
      </c>
      <c r="K131" s="5">
        <f>13.8*1.724</f>
        <v>23.7912</v>
      </c>
      <c r="L131" s="5">
        <v>5.87</v>
      </c>
      <c r="M131" s="5">
        <v>1.4</v>
      </c>
      <c r="N131" s="3">
        <v>0</v>
      </c>
      <c r="O131" s="1">
        <v>1.3800000000000003</v>
      </c>
      <c r="P131" s="3" t="s">
        <v>18</v>
      </c>
    </row>
    <row r="132" spans="1:22" x14ac:dyDescent="0.15">
      <c r="E132" s="3">
        <v>2010</v>
      </c>
      <c r="F132" s="3">
        <v>130</v>
      </c>
      <c r="G132" s="3" t="s">
        <v>48</v>
      </c>
      <c r="H132" s="3" t="s">
        <v>111</v>
      </c>
      <c r="I132" s="3" t="s">
        <v>89</v>
      </c>
      <c r="J132" s="3" t="s">
        <v>20</v>
      </c>
      <c r="K132" s="5">
        <f>16.8*1.724</f>
        <v>28.963200000000001</v>
      </c>
      <c r="L132" s="5">
        <v>5.94</v>
      </c>
      <c r="M132" s="5">
        <v>1.5</v>
      </c>
      <c r="N132" s="3">
        <v>0.1</v>
      </c>
      <c r="O132" s="1">
        <v>0.21000000000000002</v>
      </c>
      <c r="P132" s="3" t="s">
        <v>18</v>
      </c>
    </row>
    <row r="133" spans="1:22" x14ac:dyDescent="0.15">
      <c r="E133" s="3">
        <v>2010</v>
      </c>
      <c r="F133" s="3">
        <v>131</v>
      </c>
      <c r="G133" s="3" t="s">
        <v>48</v>
      </c>
      <c r="H133" s="3" t="s">
        <v>111</v>
      </c>
      <c r="I133" s="3" t="s">
        <v>89</v>
      </c>
      <c r="J133" s="3" t="s">
        <v>20</v>
      </c>
      <c r="K133" s="5">
        <f>16*1.724</f>
        <v>27.584</v>
      </c>
      <c r="L133" s="5">
        <v>5.7</v>
      </c>
      <c r="M133" s="5">
        <v>1.8</v>
      </c>
      <c r="N133" s="3">
        <v>0</v>
      </c>
      <c r="O133" s="1">
        <v>0.34</v>
      </c>
      <c r="P133" s="3" t="s">
        <v>18</v>
      </c>
    </row>
    <row r="134" spans="1:22" x14ac:dyDescent="0.15">
      <c r="A134" s="3">
        <v>22</v>
      </c>
      <c r="B134" s="12" t="s">
        <v>34</v>
      </c>
      <c r="C134" s="3" t="s">
        <v>156</v>
      </c>
      <c r="D134" s="3">
        <v>2009</v>
      </c>
      <c r="E134" s="3">
        <v>2021</v>
      </c>
      <c r="F134" s="3">
        <v>132</v>
      </c>
      <c r="G134" s="3" t="s">
        <v>43</v>
      </c>
      <c r="H134" s="3" t="s">
        <v>44</v>
      </c>
      <c r="I134" s="3" t="s">
        <v>141</v>
      </c>
      <c r="J134" s="3" t="s">
        <v>20</v>
      </c>
      <c r="K134" s="5">
        <v>32.29</v>
      </c>
      <c r="L134" s="5">
        <v>5.05</v>
      </c>
      <c r="M134" s="5">
        <v>1.75</v>
      </c>
      <c r="N134" s="3">
        <v>0.15</v>
      </c>
      <c r="O134" s="16">
        <v>0.25588536335730794</v>
      </c>
      <c r="P134" s="3" t="s">
        <v>18</v>
      </c>
    </row>
    <row r="135" spans="1:22" x14ac:dyDescent="0.15">
      <c r="E135" s="3">
        <v>2021</v>
      </c>
      <c r="F135" s="3">
        <v>133</v>
      </c>
      <c r="G135" s="3" t="s">
        <v>43</v>
      </c>
      <c r="H135" s="3" t="s">
        <v>44</v>
      </c>
      <c r="I135" s="3" t="s">
        <v>141</v>
      </c>
      <c r="J135" s="3" t="s">
        <v>20</v>
      </c>
      <c r="K135" s="5">
        <v>27.13</v>
      </c>
      <c r="L135" s="5">
        <v>5.0599999999999996</v>
      </c>
      <c r="M135" s="5">
        <v>1.57</v>
      </c>
      <c r="N135" s="3">
        <v>0.26</v>
      </c>
      <c r="O135" s="16">
        <v>0.20470829068580088</v>
      </c>
      <c r="P135" s="3" t="s">
        <v>18</v>
      </c>
      <c r="V135" s="11"/>
    </row>
    <row r="136" spans="1:22" x14ac:dyDescent="0.15">
      <c r="E136" s="3">
        <v>2021</v>
      </c>
      <c r="F136" s="3">
        <v>134</v>
      </c>
      <c r="G136" s="3" t="s">
        <v>43</v>
      </c>
      <c r="H136" s="3" t="s">
        <v>44</v>
      </c>
      <c r="I136" s="3" t="s">
        <v>141</v>
      </c>
      <c r="J136" s="3" t="s">
        <v>20</v>
      </c>
      <c r="K136" s="5">
        <v>27.13</v>
      </c>
      <c r="L136" s="5">
        <v>5.1100000000000003</v>
      </c>
      <c r="M136" s="5">
        <v>1.46</v>
      </c>
      <c r="N136" s="3">
        <v>7.0000000000000007E-2</v>
      </c>
      <c r="O136" s="16">
        <v>0.15353121801429381</v>
      </c>
      <c r="P136" s="3" t="s">
        <v>18</v>
      </c>
      <c r="V136" s="11"/>
    </row>
    <row r="137" spans="1:22" x14ac:dyDescent="0.15">
      <c r="E137" s="3">
        <v>2021</v>
      </c>
      <c r="F137" s="3">
        <v>135</v>
      </c>
      <c r="G137" s="3" t="s">
        <v>43</v>
      </c>
      <c r="H137" s="3" t="s">
        <v>44</v>
      </c>
      <c r="I137" s="3" t="s">
        <v>141</v>
      </c>
      <c r="J137" s="3" t="s">
        <v>20</v>
      </c>
      <c r="K137" s="5">
        <v>30.21</v>
      </c>
      <c r="L137" s="5">
        <v>5.05</v>
      </c>
      <c r="M137" s="5">
        <v>1.4</v>
      </c>
      <c r="N137" s="3">
        <v>0.01</v>
      </c>
      <c r="O137" s="16">
        <v>0.25588536335719425</v>
      </c>
      <c r="P137" s="3" t="s">
        <v>18</v>
      </c>
      <c r="V137" s="11"/>
    </row>
    <row r="138" spans="1:22" x14ac:dyDescent="0.15">
      <c r="E138" s="3">
        <v>2021</v>
      </c>
      <c r="F138" s="3">
        <v>136</v>
      </c>
      <c r="G138" s="3" t="s">
        <v>43</v>
      </c>
      <c r="H138" s="3" t="s">
        <v>44</v>
      </c>
      <c r="I138" s="3" t="s">
        <v>141</v>
      </c>
      <c r="J138" s="3" t="s">
        <v>20</v>
      </c>
      <c r="K138" s="5">
        <v>30.99</v>
      </c>
      <c r="L138" s="5">
        <v>5</v>
      </c>
      <c r="M138" s="5">
        <v>1.47</v>
      </c>
      <c r="N138" s="3">
        <v>0.08</v>
      </c>
      <c r="O138" s="16">
        <v>0.20470829068568719</v>
      </c>
      <c r="P138" s="3" t="s">
        <v>18</v>
      </c>
      <c r="V138" s="11"/>
    </row>
    <row r="139" spans="1:22" x14ac:dyDescent="0.15">
      <c r="A139" s="3">
        <v>23</v>
      </c>
      <c r="B139" s="12" t="s">
        <v>1</v>
      </c>
      <c r="C139" s="12" t="s">
        <v>157</v>
      </c>
      <c r="D139" s="3">
        <v>2020</v>
      </c>
      <c r="E139" s="3">
        <v>2015</v>
      </c>
      <c r="F139" s="3">
        <v>137</v>
      </c>
      <c r="G139" s="3" t="s">
        <v>124</v>
      </c>
      <c r="H139" s="3" t="s">
        <v>45</v>
      </c>
      <c r="I139" s="3" t="s">
        <v>141</v>
      </c>
      <c r="J139" s="3" t="s">
        <v>20</v>
      </c>
      <c r="K139" s="5">
        <f>23.5*1.724</f>
        <v>40.514000000000003</v>
      </c>
      <c r="L139" s="5">
        <v>6.5</v>
      </c>
      <c r="M139" s="5">
        <v>1.78</v>
      </c>
      <c r="N139" s="12" t="s">
        <v>18</v>
      </c>
      <c r="O139" s="16">
        <v>0.31752331811870249</v>
      </c>
      <c r="P139" s="3" t="s">
        <v>18</v>
      </c>
      <c r="V139" s="11"/>
    </row>
    <row r="140" spans="1:22" x14ac:dyDescent="0.15">
      <c r="E140" s="3">
        <v>2015</v>
      </c>
      <c r="F140" s="3">
        <v>138</v>
      </c>
      <c r="G140" s="3" t="s">
        <v>124</v>
      </c>
      <c r="H140" s="3" t="s">
        <v>45</v>
      </c>
      <c r="I140" s="3" t="s">
        <v>141</v>
      </c>
      <c r="J140" s="3" t="s">
        <v>20</v>
      </c>
      <c r="K140" s="5">
        <f>23.5*1.724</f>
        <v>40.514000000000003</v>
      </c>
      <c r="L140" s="5">
        <v>6.5</v>
      </c>
      <c r="M140" s="5">
        <v>1.78</v>
      </c>
      <c r="N140" s="12" t="s">
        <v>18</v>
      </c>
      <c r="O140" s="16">
        <v>0.1587616590592944</v>
      </c>
      <c r="P140" s="3" t="s">
        <v>18</v>
      </c>
    </row>
    <row r="141" spans="1:22" x14ac:dyDescent="0.15">
      <c r="E141" s="3">
        <v>2015</v>
      </c>
      <c r="F141" s="3">
        <v>139</v>
      </c>
      <c r="G141" s="3" t="s">
        <v>124</v>
      </c>
      <c r="H141" s="3" t="s">
        <v>45</v>
      </c>
      <c r="I141" s="3" t="s">
        <v>141</v>
      </c>
      <c r="J141" s="3" t="s">
        <v>177</v>
      </c>
      <c r="K141" s="5">
        <f>23.5*1.724</f>
        <v>40.514000000000003</v>
      </c>
      <c r="L141" s="5">
        <v>6.5</v>
      </c>
      <c r="M141" s="5">
        <v>1.78</v>
      </c>
      <c r="N141" s="12" t="s">
        <v>18</v>
      </c>
      <c r="O141" s="16">
        <v>1.2899384798570992</v>
      </c>
      <c r="P141" s="3" t="s">
        <v>18</v>
      </c>
    </row>
    <row r="142" spans="1:22" x14ac:dyDescent="0.15">
      <c r="E142" s="3">
        <v>2015</v>
      </c>
      <c r="F142" s="3">
        <v>140</v>
      </c>
      <c r="G142" s="3" t="s">
        <v>124</v>
      </c>
      <c r="H142" s="3" t="s">
        <v>45</v>
      </c>
      <c r="I142" s="3" t="s">
        <v>141</v>
      </c>
      <c r="J142" s="3" t="s">
        <v>177</v>
      </c>
      <c r="K142" s="5">
        <f>23.5*1.724</f>
        <v>40.514000000000003</v>
      </c>
      <c r="L142" s="5">
        <v>6.5</v>
      </c>
      <c r="M142" s="5">
        <v>1.78</v>
      </c>
      <c r="N142" s="12" t="s">
        <v>18</v>
      </c>
      <c r="O142" s="16">
        <v>0.5358205993252021</v>
      </c>
      <c r="P142" s="3" t="s">
        <v>18</v>
      </c>
    </row>
    <row r="143" spans="1:22" ht="15" x14ac:dyDescent="0.15">
      <c r="A143" s="3">
        <v>24</v>
      </c>
      <c r="B143" s="3" t="s">
        <v>11</v>
      </c>
      <c r="C143" s="12" t="s">
        <v>172</v>
      </c>
      <c r="D143" s="3">
        <v>2017</v>
      </c>
      <c r="E143" s="3">
        <v>2014</v>
      </c>
      <c r="F143" s="3">
        <v>141</v>
      </c>
      <c r="G143" s="14" t="s">
        <v>116</v>
      </c>
      <c r="H143" s="14" t="s">
        <v>125</v>
      </c>
      <c r="I143" s="3" t="s">
        <v>141</v>
      </c>
      <c r="J143" s="3" t="s">
        <v>20</v>
      </c>
      <c r="K143" s="5">
        <v>14.760000000000002</v>
      </c>
      <c r="L143" s="5">
        <v>6.0283333333333333</v>
      </c>
      <c r="M143" s="5">
        <v>1.5669999999999999</v>
      </c>
      <c r="N143" s="12" t="s">
        <v>18</v>
      </c>
      <c r="O143" s="16">
        <v>0.52939999999999998</v>
      </c>
      <c r="P143" s="3" t="s">
        <v>18</v>
      </c>
    </row>
    <row r="144" spans="1:22" ht="15" x14ac:dyDescent="0.15">
      <c r="E144" s="3">
        <v>2014</v>
      </c>
      <c r="F144" s="3">
        <v>142</v>
      </c>
      <c r="G144" s="14" t="s">
        <v>116</v>
      </c>
      <c r="H144" s="14" t="s">
        <v>125</v>
      </c>
      <c r="I144" s="3" t="s">
        <v>141</v>
      </c>
      <c r="J144" s="3" t="s">
        <v>20</v>
      </c>
      <c r="K144" s="5">
        <v>14.760000000000002</v>
      </c>
      <c r="L144" s="5">
        <v>6.0283333333333333</v>
      </c>
      <c r="M144" s="5">
        <v>1.83</v>
      </c>
      <c r="N144" s="12" t="s">
        <v>18</v>
      </c>
      <c r="O144" s="16">
        <v>0.52939999999999998</v>
      </c>
      <c r="P144" s="3" t="s">
        <v>18</v>
      </c>
    </row>
    <row r="145" spans="1:22" ht="15" x14ac:dyDescent="0.15">
      <c r="E145" s="3">
        <v>2014</v>
      </c>
      <c r="F145" s="3">
        <v>143</v>
      </c>
      <c r="G145" s="14" t="s">
        <v>40</v>
      </c>
      <c r="H145" s="14" t="s">
        <v>56</v>
      </c>
      <c r="I145" s="3" t="s">
        <v>141</v>
      </c>
      <c r="J145" s="3" t="s">
        <v>20</v>
      </c>
      <c r="K145" s="5">
        <v>14.760000000000002</v>
      </c>
      <c r="L145" s="5">
        <v>6.0283333333333333</v>
      </c>
      <c r="M145" s="5">
        <v>2.0299999999999998</v>
      </c>
      <c r="N145" s="12" t="s">
        <v>18</v>
      </c>
      <c r="O145" s="16">
        <v>0.4118</v>
      </c>
      <c r="P145" s="3" t="s">
        <v>18</v>
      </c>
    </row>
    <row r="146" spans="1:22" x14ac:dyDescent="0.15">
      <c r="A146" s="3">
        <v>25</v>
      </c>
      <c r="B146" s="3" t="s">
        <v>13</v>
      </c>
      <c r="C146" s="3" t="s">
        <v>154</v>
      </c>
      <c r="D146" s="3">
        <v>2022</v>
      </c>
      <c r="E146" s="3">
        <v>2018</v>
      </c>
      <c r="F146" s="3">
        <v>144</v>
      </c>
      <c r="G146" s="3" t="s">
        <v>38</v>
      </c>
      <c r="H146" s="3" t="s">
        <v>42</v>
      </c>
      <c r="I146" s="3" t="s">
        <v>141</v>
      </c>
      <c r="J146" s="3" t="s">
        <v>20</v>
      </c>
      <c r="K146" s="5">
        <v>24.62</v>
      </c>
      <c r="L146" s="5">
        <v>5.83</v>
      </c>
      <c r="M146" s="5">
        <v>1.42</v>
      </c>
      <c r="N146" s="3">
        <v>0.05</v>
      </c>
      <c r="O146" s="16">
        <v>1.3041210224309054</v>
      </c>
      <c r="P146" s="3" t="s">
        <v>18</v>
      </c>
    </row>
    <row r="147" spans="1:22" x14ac:dyDescent="0.15">
      <c r="E147" s="3">
        <v>2018</v>
      </c>
      <c r="F147" s="3">
        <v>145</v>
      </c>
      <c r="G147" s="3" t="s">
        <v>38</v>
      </c>
      <c r="H147" s="3" t="s">
        <v>42</v>
      </c>
      <c r="I147" s="3" t="s">
        <v>141</v>
      </c>
      <c r="J147" s="3" t="s">
        <v>20</v>
      </c>
      <c r="K147" s="5">
        <v>22.14</v>
      </c>
      <c r="L147" s="5">
        <v>5.9</v>
      </c>
      <c r="M147" s="5">
        <v>1.25</v>
      </c>
      <c r="N147" s="3">
        <v>0.17</v>
      </c>
      <c r="O147" s="16">
        <v>1.6709050599896074</v>
      </c>
      <c r="P147" s="3" t="s">
        <v>18</v>
      </c>
    </row>
    <row r="148" spans="1:22" x14ac:dyDescent="0.15">
      <c r="E148" s="3">
        <v>2018</v>
      </c>
      <c r="F148" s="3">
        <v>146</v>
      </c>
      <c r="G148" s="3" t="s">
        <v>38</v>
      </c>
      <c r="H148" s="3" t="s">
        <v>42</v>
      </c>
      <c r="I148" s="3" t="s">
        <v>141</v>
      </c>
      <c r="J148" s="3" t="s">
        <v>20</v>
      </c>
      <c r="K148" s="5">
        <v>24.5</v>
      </c>
      <c r="L148" s="5">
        <v>5.88</v>
      </c>
      <c r="M148" s="5">
        <v>1.39</v>
      </c>
      <c r="N148" s="3">
        <v>0.04</v>
      </c>
      <c r="O148" s="16">
        <v>1.0188445487740978</v>
      </c>
      <c r="P148" s="3" t="s">
        <v>18</v>
      </c>
      <c r="R148" s="10"/>
      <c r="T148" s="10"/>
    </row>
    <row r="149" spans="1:22" x14ac:dyDescent="0.15">
      <c r="E149" s="3">
        <v>2018</v>
      </c>
      <c r="F149" s="3">
        <v>147</v>
      </c>
      <c r="G149" s="3" t="s">
        <v>38</v>
      </c>
      <c r="H149" s="3" t="s">
        <v>42</v>
      </c>
      <c r="I149" s="3" t="s">
        <v>141</v>
      </c>
      <c r="J149" s="3" t="s">
        <v>20</v>
      </c>
      <c r="K149" s="5">
        <v>27.05</v>
      </c>
      <c r="L149" s="5">
        <v>5.91</v>
      </c>
      <c r="M149" s="5">
        <v>1.64</v>
      </c>
      <c r="N149" s="3">
        <v>0.1</v>
      </c>
      <c r="O149" s="16">
        <v>1.1411058946270032</v>
      </c>
      <c r="P149" s="3" t="s">
        <v>18</v>
      </c>
    </row>
    <row r="150" spans="1:22" x14ac:dyDescent="0.15">
      <c r="E150" s="3">
        <v>2018</v>
      </c>
      <c r="F150" s="3">
        <v>148</v>
      </c>
      <c r="G150" s="3" t="s">
        <v>38</v>
      </c>
      <c r="H150" s="3" t="s">
        <v>42</v>
      </c>
      <c r="I150" s="3" t="s">
        <v>141</v>
      </c>
      <c r="J150" s="3" t="s">
        <v>20</v>
      </c>
      <c r="K150" s="5">
        <v>27.74</v>
      </c>
      <c r="L150" s="5">
        <v>6.03</v>
      </c>
      <c r="M150" s="5">
        <v>1.6</v>
      </c>
      <c r="N150" s="3">
        <v>0.04</v>
      </c>
      <c r="O150" s="16">
        <v>0.48904538341159309</v>
      </c>
      <c r="P150" s="3" t="s">
        <v>18</v>
      </c>
    </row>
    <row r="151" spans="1:22" x14ac:dyDescent="0.15">
      <c r="E151" s="3">
        <v>2018</v>
      </c>
      <c r="F151" s="3">
        <v>149</v>
      </c>
      <c r="G151" s="3" t="s">
        <v>38</v>
      </c>
      <c r="H151" s="3" t="s">
        <v>42</v>
      </c>
      <c r="I151" s="3" t="s">
        <v>141</v>
      </c>
      <c r="J151" s="3" t="s">
        <v>20</v>
      </c>
      <c r="K151" s="5">
        <v>28.02</v>
      </c>
      <c r="L151" s="5">
        <v>6.21</v>
      </c>
      <c r="M151" s="5">
        <v>1.46</v>
      </c>
      <c r="N151" s="3">
        <v>0.11</v>
      </c>
      <c r="O151" s="16">
        <v>1.0595983307249952</v>
      </c>
      <c r="P151" s="3" t="s">
        <v>18</v>
      </c>
    </row>
    <row r="152" spans="1:22" x14ac:dyDescent="0.15">
      <c r="A152" s="3">
        <v>26</v>
      </c>
      <c r="B152" s="3" t="s">
        <v>26</v>
      </c>
      <c r="C152" s="3" t="s">
        <v>166</v>
      </c>
      <c r="D152" s="3">
        <v>2022</v>
      </c>
      <c r="E152" s="3">
        <v>2021</v>
      </c>
      <c r="F152" s="3">
        <v>150</v>
      </c>
      <c r="G152" s="3" t="s">
        <v>127</v>
      </c>
      <c r="H152" s="3" t="s">
        <v>134</v>
      </c>
      <c r="I152" s="3" t="s">
        <v>141</v>
      </c>
      <c r="J152" s="3" t="s">
        <v>20</v>
      </c>
      <c r="K152" s="5">
        <f>8.06*1.724</f>
        <v>13.895440000000001</v>
      </c>
      <c r="L152" s="5">
        <v>7.59</v>
      </c>
      <c r="M152" s="5">
        <v>0.73</v>
      </c>
      <c r="N152" s="12" t="s">
        <v>18</v>
      </c>
      <c r="O152" s="16">
        <v>5.4674685620597074E-2</v>
      </c>
      <c r="P152" s="3" t="s">
        <v>18</v>
      </c>
      <c r="R152" s="10"/>
    </row>
    <row r="153" spans="1:22" x14ac:dyDescent="0.15">
      <c r="E153" s="3">
        <v>2021</v>
      </c>
      <c r="F153" s="3">
        <v>151</v>
      </c>
      <c r="G153" s="3" t="s">
        <v>127</v>
      </c>
      <c r="H153" s="3" t="s">
        <v>134</v>
      </c>
      <c r="I153" s="3" t="s">
        <v>141</v>
      </c>
      <c r="J153" s="3" t="s">
        <v>20</v>
      </c>
      <c r="K153" s="5">
        <f t="shared" ref="K153:K155" si="9">8.06*1.724</f>
        <v>13.895440000000001</v>
      </c>
      <c r="L153" s="5">
        <v>7.59</v>
      </c>
      <c r="M153" s="5">
        <v>0.73</v>
      </c>
      <c r="N153" s="12" t="s">
        <v>18</v>
      </c>
      <c r="O153" s="16">
        <v>5.4674685620597074E-2</v>
      </c>
      <c r="P153" s="3" t="s">
        <v>18</v>
      </c>
    </row>
    <row r="154" spans="1:22" x14ac:dyDescent="0.15">
      <c r="E154" s="3">
        <v>2021</v>
      </c>
      <c r="F154" s="3">
        <v>152</v>
      </c>
      <c r="G154" s="3" t="s">
        <v>127</v>
      </c>
      <c r="H154" s="3" t="s">
        <v>134</v>
      </c>
      <c r="I154" s="3" t="s">
        <v>141</v>
      </c>
      <c r="J154" s="3" t="s">
        <v>20</v>
      </c>
      <c r="K154" s="5">
        <f t="shared" si="9"/>
        <v>13.895440000000001</v>
      </c>
      <c r="L154" s="5">
        <v>7.59</v>
      </c>
      <c r="M154" s="5">
        <v>0.73</v>
      </c>
      <c r="N154" s="12" t="s">
        <v>18</v>
      </c>
      <c r="O154" s="16">
        <v>0</v>
      </c>
      <c r="P154" s="3" t="s">
        <v>18</v>
      </c>
    </row>
    <row r="155" spans="1:22" x14ac:dyDescent="0.15">
      <c r="E155" s="3">
        <v>2021</v>
      </c>
      <c r="F155" s="3">
        <v>153</v>
      </c>
      <c r="G155" s="3" t="s">
        <v>127</v>
      </c>
      <c r="H155" s="3" t="s">
        <v>134</v>
      </c>
      <c r="I155" s="3" t="s">
        <v>141</v>
      </c>
      <c r="J155" s="3" t="s">
        <v>20</v>
      </c>
      <c r="K155" s="5">
        <f t="shared" si="9"/>
        <v>13.895440000000001</v>
      </c>
      <c r="L155" s="5">
        <v>7.59</v>
      </c>
      <c r="M155" s="5">
        <v>0.73</v>
      </c>
      <c r="N155" s="12" t="s">
        <v>18</v>
      </c>
      <c r="O155" s="16">
        <v>0</v>
      </c>
      <c r="P155" s="3" t="s">
        <v>18</v>
      </c>
    </row>
    <row r="156" spans="1:22" x14ac:dyDescent="0.15">
      <c r="A156" s="3">
        <v>27</v>
      </c>
      <c r="B156" s="3" t="s">
        <v>149</v>
      </c>
      <c r="C156" s="3" t="s">
        <v>88</v>
      </c>
      <c r="D156" s="3">
        <v>2024</v>
      </c>
      <c r="E156" s="3">
        <v>2022</v>
      </c>
      <c r="F156" s="3">
        <v>154</v>
      </c>
      <c r="G156" s="3" t="s">
        <v>115</v>
      </c>
      <c r="H156" s="3" t="s">
        <v>120</v>
      </c>
      <c r="I156" s="3" t="s">
        <v>142</v>
      </c>
      <c r="J156" s="3" t="s">
        <v>21</v>
      </c>
      <c r="K156" s="5">
        <v>22.140221402213999</v>
      </c>
      <c r="L156" s="5"/>
      <c r="M156" s="5">
        <f t="shared" ref="M156:M159" si="10">18.90756302521/25</f>
        <v>0.75630252100840001</v>
      </c>
      <c r="N156" s="12" t="s">
        <v>18</v>
      </c>
      <c r="O156" s="16">
        <v>0.30177291588080379</v>
      </c>
      <c r="P156" s="3" t="s">
        <v>18</v>
      </c>
    </row>
    <row r="157" spans="1:22" x14ac:dyDescent="0.15">
      <c r="E157" s="3">
        <v>2022</v>
      </c>
      <c r="F157" s="3">
        <v>155</v>
      </c>
      <c r="G157" s="3" t="s">
        <v>115</v>
      </c>
      <c r="H157" s="3" t="s">
        <v>120</v>
      </c>
      <c r="I157" s="3" t="s">
        <v>142</v>
      </c>
      <c r="J157" s="3" t="s">
        <v>21</v>
      </c>
      <c r="K157" s="5">
        <v>22.140221402213999</v>
      </c>
      <c r="L157" s="5"/>
      <c r="M157" s="5">
        <f t="shared" si="10"/>
        <v>0.75630252100840001</v>
      </c>
      <c r="N157" s="12" t="s">
        <v>18</v>
      </c>
      <c r="O157" s="16">
        <v>0.8675971331573038</v>
      </c>
      <c r="P157" s="3" t="s">
        <v>18</v>
      </c>
      <c r="V157" s="8"/>
    </row>
    <row r="158" spans="1:22" x14ac:dyDescent="0.15">
      <c r="E158" s="3">
        <v>2022</v>
      </c>
      <c r="F158" s="3">
        <v>156</v>
      </c>
      <c r="G158" s="3" t="s">
        <v>115</v>
      </c>
      <c r="H158" s="3" t="s">
        <v>120</v>
      </c>
      <c r="I158" s="3" t="s">
        <v>142</v>
      </c>
      <c r="J158" s="3" t="s">
        <v>21</v>
      </c>
      <c r="K158" s="5">
        <v>22.140221402213999</v>
      </c>
      <c r="L158" s="5"/>
      <c r="M158" s="5">
        <f t="shared" si="10"/>
        <v>0.75630252100840001</v>
      </c>
      <c r="N158" s="12" t="s">
        <v>18</v>
      </c>
      <c r="O158" s="16">
        <v>0.22632968691060285</v>
      </c>
      <c r="P158" s="3" t="s">
        <v>18</v>
      </c>
      <c r="V158" s="8"/>
    </row>
    <row r="159" spans="1:22" x14ac:dyDescent="0.15">
      <c r="E159" s="3">
        <v>2022</v>
      </c>
      <c r="F159" s="3">
        <v>157</v>
      </c>
      <c r="G159" s="3" t="s">
        <v>115</v>
      </c>
      <c r="H159" s="3" t="s">
        <v>120</v>
      </c>
      <c r="I159" s="3" t="s">
        <v>142</v>
      </c>
      <c r="J159" s="3" t="s">
        <v>21</v>
      </c>
      <c r="K159" s="5">
        <v>22.140221402213999</v>
      </c>
      <c r="L159" s="5"/>
      <c r="M159" s="5">
        <f t="shared" si="10"/>
        <v>0.75630252100840001</v>
      </c>
      <c r="N159" s="12" t="s">
        <v>18</v>
      </c>
      <c r="O159" s="16">
        <v>0.22632968691060285</v>
      </c>
      <c r="P159" s="3" t="s">
        <v>18</v>
      </c>
      <c r="V159" s="8"/>
    </row>
    <row r="160" spans="1:22" x14ac:dyDescent="0.15">
      <c r="A160" s="3">
        <v>28</v>
      </c>
      <c r="B160" s="12" t="s">
        <v>15</v>
      </c>
      <c r="C160" s="3" t="s">
        <v>153</v>
      </c>
      <c r="D160" s="3">
        <v>2022</v>
      </c>
      <c r="E160" s="3">
        <v>2020</v>
      </c>
      <c r="F160" s="3">
        <v>158</v>
      </c>
      <c r="G160" s="3" t="s">
        <v>102</v>
      </c>
      <c r="H160" s="3" t="s">
        <v>50</v>
      </c>
      <c r="I160" s="3" t="s">
        <v>137</v>
      </c>
      <c r="J160" s="3" t="s">
        <v>21</v>
      </c>
      <c r="K160" s="5">
        <v>21.3</v>
      </c>
      <c r="L160" s="5">
        <v>6.6</v>
      </c>
      <c r="M160" s="5">
        <v>1.1000000000000001</v>
      </c>
      <c r="N160" s="3">
        <v>0.08</v>
      </c>
      <c r="O160" s="16">
        <v>1.6334323292320931</v>
      </c>
      <c r="P160" s="3" t="s">
        <v>18</v>
      </c>
      <c r="V160" s="8"/>
    </row>
    <row r="161" spans="1:16" x14ac:dyDescent="0.15">
      <c r="E161" s="3">
        <v>2020</v>
      </c>
      <c r="F161" s="3">
        <v>159</v>
      </c>
      <c r="G161" s="3" t="s">
        <v>102</v>
      </c>
      <c r="H161" s="3" t="s">
        <v>50</v>
      </c>
      <c r="I161" s="3" t="s">
        <v>137</v>
      </c>
      <c r="J161" s="3" t="s">
        <v>21</v>
      </c>
      <c r="K161" s="5">
        <v>21.8</v>
      </c>
      <c r="L161" s="5">
        <v>6</v>
      </c>
      <c r="M161" s="5">
        <v>1.2</v>
      </c>
      <c r="N161" s="3">
        <v>0.03</v>
      </c>
      <c r="O161" s="16">
        <v>1.2728044123885951</v>
      </c>
      <c r="P161" s="3" t="s">
        <v>18</v>
      </c>
    </row>
    <row r="162" spans="1:16" x14ac:dyDescent="0.15">
      <c r="E162" s="3">
        <v>2020</v>
      </c>
      <c r="F162" s="3">
        <v>160</v>
      </c>
      <c r="G162" s="3" t="s">
        <v>102</v>
      </c>
      <c r="H162" s="3" t="s">
        <v>50</v>
      </c>
      <c r="I162" s="3" t="s">
        <v>137</v>
      </c>
      <c r="J162" s="3" t="s">
        <v>21</v>
      </c>
      <c r="K162" s="5">
        <v>21.4</v>
      </c>
      <c r="L162" s="5">
        <v>5.9</v>
      </c>
      <c r="M162" s="5">
        <v>1.1000000000000001</v>
      </c>
      <c r="N162" s="3">
        <v>0.04</v>
      </c>
      <c r="O162" s="16">
        <v>0.44548154433600473</v>
      </c>
      <c r="P162" s="3" t="s">
        <v>18</v>
      </c>
    </row>
    <row r="163" spans="1:16" x14ac:dyDescent="0.15">
      <c r="E163" s="3">
        <v>2020</v>
      </c>
      <c r="F163" s="3">
        <v>161</v>
      </c>
      <c r="G163" s="3" t="s">
        <v>102</v>
      </c>
      <c r="H163" s="3" t="s">
        <v>50</v>
      </c>
      <c r="I163" s="3" t="s">
        <v>137</v>
      </c>
      <c r="J163" s="3" t="s">
        <v>21</v>
      </c>
      <c r="K163" s="5">
        <v>22.4</v>
      </c>
      <c r="L163" s="5">
        <v>5.9</v>
      </c>
      <c r="M163" s="5">
        <v>1.1000000000000001</v>
      </c>
      <c r="N163" s="3">
        <v>0.02</v>
      </c>
      <c r="O163" s="16">
        <v>2.3122613491727009</v>
      </c>
      <c r="P163" s="3" t="s">
        <v>18</v>
      </c>
    </row>
    <row r="164" spans="1:16" x14ac:dyDescent="0.15">
      <c r="A164" s="3">
        <v>29</v>
      </c>
      <c r="B164" s="12" t="s">
        <v>31</v>
      </c>
      <c r="C164" s="3" t="s">
        <v>169</v>
      </c>
      <c r="D164" s="3">
        <v>2017</v>
      </c>
      <c r="E164" s="3">
        <v>2015</v>
      </c>
      <c r="F164" s="3">
        <v>162</v>
      </c>
      <c r="G164" s="3" t="s">
        <v>59</v>
      </c>
      <c r="H164" s="3" t="s">
        <v>75</v>
      </c>
      <c r="I164" s="12" t="s">
        <v>91</v>
      </c>
      <c r="J164" s="3" t="s">
        <v>20</v>
      </c>
      <c r="K164" s="5">
        <v>32.020000000000003</v>
      </c>
      <c r="L164" s="5">
        <v>5.95</v>
      </c>
      <c r="M164" s="5">
        <v>0.89</v>
      </c>
      <c r="N164" s="3">
        <v>0.15</v>
      </c>
      <c r="O164" s="16">
        <v>0.57647963105299027</v>
      </c>
      <c r="P164" s="3" t="s">
        <v>18</v>
      </c>
    </row>
    <row r="165" spans="1:16" x14ac:dyDescent="0.15">
      <c r="E165" s="3">
        <v>2015</v>
      </c>
      <c r="F165" s="3">
        <v>163</v>
      </c>
      <c r="G165" s="3" t="s">
        <v>59</v>
      </c>
      <c r="H165" s="3" t="s">
        <v>75</v>
      </c>
      <c r="I165" s="12" t="s">
        <v>91</v>
      </c>
      <c r="J165" s="3" t="s">
        <v>20</v>
      </c>
      <c r="K165" s="5">
        <v>38.72</v>
      </c>
      <c r="L165" s="5">
        <v>5.62</v>
      </c>
      <c r="M165" s="5">
        <v>1.25</v>
      </c>
      <c r="N165" s="3">
        <v>0.16</v>
      </c>
      <c r="O165" s="16">
        <v>0.49961568024599501</v>
      </c>
      <c r="P165" s="3" t="s">
        <v>18</v>
      </c>
    </row>
    <row r="166" spans="1:16" x14ac:dyDescent="0.15">
      <c r="E166" s="3">
        <v>2015</v>
      </c>
      <c r="F166" s="3">
        <v>164</v>
      </c>
      <c r="G166" s="3" t="s">
        <v>59</v>
      </c>
      <c r="H166" s="3" t="s">
        <v>75</v>
      </c>
      <c r="I166" s="12" t="s">
        <v>91</v>
      </c>
      <c r="J166" s="3" t="s">
        <v>20</v>
      </c>
      <c r="K166" s="5">
        <v>37.549999999999997</v>
      </c>
      <c r="L166" s="5">
        <v>5.93</v>
      </c>
      <c r="M166" s="5">
        <v>1.1499999999999999</v>
      </c>
      <c r="N166" s="3">
        <v>0.08</v>
      </c>
      <c r="O166" s="16">
        <v>0.49961568024599501</v>
      </c>
      <c r="P166" s="3" t="s">
        <v>18</v>
      </c>
    </row>
    <row r="167" spans="1:16" x14ac:dyDescent="0.15">
      <c r="A167" s="3">
        <v>30</v>
      </c>
      <c r="B167" s="3" t="s">
        <v>14</v>
      </c>
      <c r="C167" s="3" t="s">
        <v>180</v>
      </c>
      <c r="D167" s="3">
        <v>2021</v>
      </c>
      <c r="E167" s="3">
        <v>2018</v>
      </c>
      <c r="F167" s="3">
        <v>165</v>
      </c>
      <c r="G167" s="3" t="s">
        <v>126</v>
      </c>
      <c r="H167" s="3" t="s">
        <v>113</v>
      </c>
      <c r="I167" s="3" t="s">
        <v>141</v>
      </c>
      <c r="J167" s="3" t="s">
        <v>20</v>
      </c>
      <c r="K167" s="15">
        <f>4.85*1.724</f>
        <v>8.3613999999999997</v>
      </c>
      <c r="L167" s="5">
        <v>8.9</v>
      </c>
      <c r="M167" s="5">
        <v>0.9</v>
      </c>
      <c r="N167" s="12" t="s">
        <v>18</v>
      </c>
      <c r="O167" s="16">
        <v>4.6725784447476002</v>
      </c>
      <c r="P167" s="3" t="s">
        <v>18</v>
      </c>
    </row>
    <row r="168" spans="1:16" x14ac:dyDescent="0.15">
      <c r="E168" s="3">
        <v>2018</v>
      </c>
      <c r="F168" s="3">
        <v>166</v>
      </c>
      <c r="G168" s="3" t="s">
        <v>126</v>
      </c>
      <c r="H168" s="3" t="s">
        <v>113</v>
      </c>
      <c r="I168" s="3" t="s">
        <v>141</v>
      </c>
      <c r="J168" s="3" t="s">
        <v>20</v>
      </c>
      <c r="K168" s="15">
        <f t="shared" ref="K168:K170" si="11">4.85*1.724</f>
        <v>8.3613999999999997</v>
      </c>
      <c r="L168" s="5">
        <v>8.6999999999999993</v>
      </c>
      <c r="M168" s="5">
        <v>1.4</v>
      </c>
      <c r="N168" s="12" t="s">
        <v>18</v>
      </c>
      <c r="O168" s="16">
        <v>3.1718963165074996</v>
      </c>
      <c r="P168" s="3" t="s">
        <v>18</v>
      </c>
    </row>
    <row r="169" spans="1:16" x14ac:dyDescent="0.15">
      <c r="E169" s="3">
        <v>2018</v>
      </c>
      <c r="F169" s="3">
        <v>167</v>
      </c>
      <c r="G169" s="3" t="s">
        <v>126</v>
      </c>
      <c r="H169" s="3" t="s">
        <v>113</v>
      </c>
      <c r="I169" s="3" t="s">
        <v>141</v>
      </c>
      <c r="J169" s="3" t="s">
        <v>20</v>
      </c>
      <c r="K169" s="15">
        <f t="shared" si="11"/>
        <v>8.3613999999999997</v>
      </c>
      <c r="L169" s="5">
        <v>8.5</v>
      </c>
      <c r="M169" s="5">
        <v>1.6</v>
      </c>
      <c r="N169" s="12" t="s">
        <v>18</v>
      </c>
      <c r="O169" s="16">
        <v>7.9809004092769982</v>
      </c>
      <c r="P169" s="3" t="s">
        <v>18</v>
      </c>
    </row>
    <row r="170" spans="1:16" x14ac:dyDescent="0.15">
      <c r="E170" s="3">
        <v>2018</v>
      </c>
      <c r="F170" s="3">
        <v>168</v>
      </c>
      <c r="G170" s="3" t="s">
        <v>126</v>
      </c>
      <c r="H170" s="3" t="s">
        <v>113</v>
      </c>
      <c r="I170" s="3" t="s">
        <v>141</v>
      </c>
      <c r="J170" s="3" t="s">
        <v>20</v>
      </c>
      <c r="K170" s="15">
        <f t="shared" si="11"/>
        <v>8.3613999999999997</v>
      </c>
      <c r="L170" s="5">
        <v>8.4</v>
      </c>
      <c r="M170" s="5">
        <v>1.8</v>
      </c>
      <c r="N170" s="12" t="s">
        <v>18</v>
      </c>
      <c r="O170" s="16">
        <v>8.7312414733969916</v>
      </c>
      <c r="P170" s="3" t="s">
        <v>18</v>
      </c>
    </row>
    <row r="171" spans="1:16" x14ac:dyDescent="0.15">
      <c r="A171" s="3">
        <v>31</v>
      </c>
      <c r="B171" s="12" t="s">
        <v>151</v>
      </c>
      <c r="C171" s="3" t="s">
        <v>93</v>
      </c>
      <c r="D171" s="3">
        <v>2024</v>
      </c>
      <c r="E171" s="3">
        <v>2021</v>
      </c>
      <c r="F171" s="3">
        <v>169</v>
      </c>
      <c r="G171" s="3" t="s">
        <v>51</v>
      </c>
      <c r="H171" s="3" t="s">
        <v>52</v>
      </c>
      <c r="I171" s="3" t="s">
        <v>141</v>
      </c>
      <c r="J171" s="3" t="s">
        <v>20</v>
      </c>
      <c r="K171" s="5">
        <f>18*1.724</f>
        <v>31.032</v>
      </c>
      <c r="L171" s="5">
        <v>5.96</v>
      </c>
      <c r="M171" s="5">
        <v>2.0499999999999998</v>
      </c>
      <c r="N171" s="12" t="s">
        <v>18</v>
      </c>
      <c r="O171" s="16">
        <v>0.83160083160089471</v>
      </c>
      <c r="P171" s="3" t="s">
        <v>18</v>
      </c>
    </row>
    <row r="172" spans="1:16" x14ac:dyDescent="0.15">
      <c r="E172" s="3">
        <v>2021</v>
      </c>
      <c r="F172" s="3">
        <v>170</v>
      </c>
      <c r="G172" s="3" t="s">
        <v>51</v>
      </c>
      <c r="H172" s="3" t="s">
        <v>52</v>
      </c>
      <c r="I172" s="3" t="s">
        <v>141</v>
      </c>
      <c r="J172" s="3" t="s">
        <v>20</v>
      </c>
      <c r="K172" s="5">
        <f>19.5*1.724</f>
        <v>33.618000000000002</v>
      </c>
      <c r="L172" s="5">
        <v>7.16</v>
      </c>
      <c r="M172" s="5">
        <v>2.2400000000000002</v>
      </c>
      <c r="N172" s="12" t="s">
        <v>18</v>
      </c>
      <c r="O172" s="16">
        <v>2.1829521829521923</v>
      </c>
      <c r="P172" s="3" t="s">
        <v>18</v>
      </c>
    </row>
    <row r="173" spans="1:16" x14ac:dyDescent="0.15">
      <c r="A173" s="3">
        <v>32</v>
      </c>
      <c r="B173" s="12" t="s">
        <v>5</v>
      </c>
      <c r="C173" s="3" t="s">
        <v>178</v>
      </c>
      <c r="D173" s="3">
        <v>2023</v>
      </c>
      <c r="E173" s="3">
        <v>2017</v>
      </c>
      <c r="F173" s="3">
        <v>171</v>
      </c>
      <c r="G173" s="12" t="s">
        <v>68</v>
      </c>
      <c r="H173" s="3" t="s">
        <v>47</v>
      </c>
      <c r="I173" s="3" t="s">
        <v>141</v>
      </c>
      <c r="J173" s="3" t="s">
        <v>20</v>
      </c>
      <c r="K173" s="5">
        <f>9.7*1.724</f>
        <v>16.722799999999999</v>
      </c>
      <c r="L173" s="5">
        <v>4.3099999999999996</v>
      </c>
      <c r="M173" s="5">
        <v>1.2882199999999999</v>
      </c>
      <c r="N173" s="12" t="s">
        <v>18</v>
      </c>
      <c r="O173" s="16">
        <v>0.47846889952150207</v>
      </c>
      <c r="P173" s="3" t="s">
        <v>18</v>
      </c>
    </row>
    <row r="174" spans="1:16" x14ac:dyDescent="0.15">
      <c r="E174" s="3">
        <v>2017</v>
      </c>
      <c r="F174" s="3">
        <v>172</v>
      </c>
      <c r="G174" s="12" t="s">
        <v>108</v>
      </c>
      <c r="H174" s="3" t="s">
        <v>54</v>
      </c>
      <c r="I174" s="3" t="s">
        <v>141</v>
      </c>
      <c r="J174" s="3" t="s">
        <v>20</v>
      </c>
      <c r="K174" s="5">
        <f>14.4*1.724</f>
        <v>24.825600000000001</v>
      </c>
      <c r="L174" s="5">
        <v>5.09</v>
      </c>
      <c r="M174" s="5">
        <v>1.2355499999999999</v>
      </c>
      <c r="N174" s="12" t="s">
        <v>18</v>
      </c>
      <c r="O174" s="16">
        <v>0.39147455415390198</v>
      </c>
      <c r="P174" s="3" t="s">
        <v>18</v>
      </c>
    </row>
    <row r="175" spans="1:16" x14ac:dyDescent="0.15">
      <c r="E175" s="3">
        <v>2017</v>
      </c>
      <c r="F175" s="3">
        <v>173</v>
      </c>
      <c r="G175" s="12" t="s">
        <v>56</v>
      </c>
      <c r="H175" s="3" t="s">
        <v>53</v>
      </c>
      <c r="I175" s="3" t="s">
        <v>141</v>
      </c>
      <c r="J175" s="3" t="s">
        <v>20</v>
      </c>
      <c r="K175" s="5">
        <f>13.1*1.724</f>
        <v>22.584399999999999</v>
      </c>
      <c r="L175" s="5">
        <v>4.4000000000000004</v>
      </c>
      <c r="M175" s="5">
        <v>1.5026999999999999</v>
      </c>
      <c r="N175" s="12" t="s">
        <v>18</v>
      </c>
      <c r="O175" s="16">
        <v>0.69595476294040282</v>
      </c>
      <c r="P175" s="3" t="s">
        <v>18</v>
      </c>
    </row>
    <row r="176" spans="1:16" x14ac:dyDescent="0.15">
      <c r="E176" s="3">
        <v>2017</v>
      </c>
      <c r="F176" s="3">
        <v>174</v>
      </c>
      <c r="G176" s="12" t="s">
        <v>37</v>
      </c>
      <c r="H176" s="3" t="s">
        <v>36</v>
      </c>
      <c r="I176" s="3" t="s">
        <v>141</v>
      </c>
      <c r="J176" s="3" t="s">
        <v>20</v>
      </c>
      <c r="K176" s="5">
        <f>10.4*1.724</f>
        <v>17.929600000000001</v>
      </c>
      <c r="L176" s="5">
        <v>5.36</v>
      </c>
      <c r="M176" s="5">
        <v>0.89688999999999997</v>
      </c>
      <c r="N176" s="12" t="s">
        <v>18</v>
      </c>
      <c r="O176" s="16">
        <v>0.13049151805130066</v>
      </c>
      <c r="P176" s="3" t="s">
        <v>18</v>
      </c>
    </row>
    <row r="177" spans="1:22" x14ac:dyDescent="0.15">
      <c r="E177" s="3">
        <v>2017</v>
      </c>
      <c r="F177" s="3">
        <v>175</v>
      </c>
      <c r="G177" s="12" t="s">
        <v>68</v>
      </c>
      <c r="H177" s="3" t="s">
        <v>112</v>
      </c>
      <c r="I177" s="3" t="s">
        <v>141</v>
      </c>
      <c r="J177" s="3" t="s">
        <v>20</v>
      </c>
      <c r="K177" s="5">
        <f>8.2*1.724</f>
        <v>14.136799999999999</v>
      </c>
      <c r="L177" s="5">
        <v>4.71</v>
      </c>
      <c r="M177" s="5">
        <v>1.0125</v>
      </c>
      <c r="N177" s="12" t="s">
        <v>18</v>
      </c>
      <c r="O177" s="16">
        <v>0.34797738147020141</v>
      </c>
      <c r="P177" s="3" t="s">
        <v>18</v>
      </c>
    </row>
    <row r="178" spans="1:22" x14ac:dyDescent="0.15">
      <c r="A178" s="3">
        <v>33</v>
      </c>
      <c r="B178" s="12" t="s">
        <v>32</v>
      </c>
      <c r="C178" s="12" t="s">
        <v>171</v>
      </c>
      <c r="D178" s="3">
        <v>2021</v>
      </c>
      <c r="E178" s="3">
        <v>2018</v>
      </c>
      <c r="F178" s="3">
        <v>176</v>
      </c>
      <c r="G178" s="12" t="s">
        <v>49</v>
      </c>
      <c r="H178" s="3" t="s">
        <v>64</v>
      </c>
      <c r="I178" s="3" t="s">
        <v>141</v>
      </c>
      <c r="J178" s="3" t="s">
        <v>20</v>
      </c>
      <c r="K178" s="5">
        <v>34.1</v>
      </c>
      <c r="L178" s="5">
        <v>5.42</v>
      </c>
      <c r="M178" s="5">
        <v>2.33</v>
      </c>
      <c r="N178" s="12" t="s">
        <v>18</v>
      </c>
      <c r="O178" s="16">
        <v>0.46511627906969011</v>
      </c>
      <c r="P178" s="3" t="s">
        <v>18</v>
      </c>
    </row>
    <row r="179" spans="1:22" x14ac:dyDescent="0.15">
      <c r="B179" s="12"/>
      <c r="C179" s="12"/>
      <c r="E179" s="3">
        <v>2018</v>
      </c>
      <c r="F179" s="3">
        <v>177</v>
      </c>
      <c r="G179" s="12" t="s">
        <v>49</v>
      </c>
      <c r="H179" s="3" t="s">
        <v>64</v>
      </c>
      <c r="I179" s="3" t="s">
        <v>141</v>
      </c>
      <c r="J179" s="3" t="s">
        <v>20</v>
      </c>
      <c r="K179" s="5">
        <v>26.1</v>
      </c>
      <c r="L179" s="5">
        <v>5.33</v>
      </c>
      <c r="M179" s="5">
        <v>1.55</v>
      </c>
      <c r="N179" s="12" t="s">
        <v>18</v>
      </c>
      <c r="O179" s="16">
        <v>0.36544850498340509</v>
      </c>
      <c r="P179" s="3" t="s">
        <v>18</v>
      </c>
      <c r="Q179" s="12"/>
      <c r="T179" s="12"/>
      <c r="U179" s="12"/>
      <c r="V179" s="12"/>
    </row>
    <row r="180" spans="1:22" x14ac:dyDescent="0.15">
      <c r="B180" s="12"/>
      <c r="C180" s="12"/>
      <c r="E180" s="3">
        <v>2018</v>
      </c>
      <c r="F180" s="3">
        <v>178</v>
      </c>
      <c r="G180" s="12" t="s">
        <v>103</v>
      </c>
      <c r="H180" s="3" t="s">
        <v>99</v>
      </c>
      <c r="I180" s="3" t="s">
        <v>141</v>
      </c>
      <c r="J180" s="3" t="s">
        <v>20</v>
      </c>
      <c r="K180" s="5">
        <v>18.8</v>
      </c>
      <c r="L180" s="5">
        <v>6.13</v>
      </c>
      <c r="M180" s="5">
        <v>1.37</v>
      </c>
      <c r="N180" s="12" t="s">
        <v>18</v>
      </c>
      <c r="O180" s="16">
        <v>0.2325581395349019</v>
      </c>
      <c r="P180" s="3" t="s">
        <v>18</v>
      </c>
      <c r="Q180" s="12"/>
      <c r="T180" s="12"/>
      <c r="U180" s="12"/>
      <c r="V180" s="12"/>
    </row>
    <row r="181" spans="1:22" x14ac:dyDescent="0.15">
      <c r="B181" s="12"/>
      <c r="C181" s="12"/>
      <c r="E181" s="3">
        <v>2018</v>
      </c>
      <c r="F181" s="3">
        <v>179</v>
      </c>
      <c r="G181" s="12" t="s">
        <v>103</v>
      </c>
      <c r="H181" s="3" t="s">
        <v>99</v>
      </c>
      <c r="I181" s="3" t="s">
        <v>141</v>
      </c>
      <c r="J181" s="3" t="s">
        <v>20</v>
      </c>
      <c r="K181" s="5">
        <v>14.8</v>
      </c>
      <c r="L181" s="5">
        <v>6.6</v>
      </c>
      <c r="M181" s="5">
        <v>1.1499999999999999</v>
      </c>
      <c r="N181" s="12" t="s">
        <v>18</v>
      </c>
      <c r="O181" s="16">
        <v>0.26578073089700638</v>
      </c>
      <c r="P181" s="3" t="s">
        <v>18</v>
      </c>
      <c r="Q181" s="12"/>
      <c r="T181" s="12"/>
      <c r="U181" s="12"/>
      <c r="V181" s="12"/>
    </row>
    <row r="182" spans="1:22" x14ac:dyDescent="0.15">
      <c r="B182" s="12"/>
      <c r="C182" s="12"/>
      <c r="E182" s="3">
        <v>2018</v>
      </c>
      <c r="F182" s="3">
        <v>180</v>
      </c>
      <c r="G182" s="12" t="s">
        <v>74</v>
      </c>
      <c r="H182" s="3" t="s">
        <v>66</v>
      </c>
      <c r="I182" s="3" t="s">
        <v>141</v>
      </c>
      <c r="J182" s="3" t="s">
        <v>20</v>
      </c>
      <c r="K182" s="5">
        <v>34</v>
      </c>
      <c r="L182" s="5">
        <v>5.54</v>
      </c>
      <c r="M182" s="5">
        <v>1.7</v>
      </c>
      <c r="N182" s="12" t="s">
        <v>18</v>
      </c>
      <c r="O182" s="16">
        <v>9.9667774086398708E-2</v>
      </c>
      <c r="P182" s="3" t="s">
        <v>18</v>
      </c>
      <c r="Q182" s="12"/>
      <c r="T182" s="12"/>
      <c r="U182" s="12"/>
      <c r="V182" s="12"/>
    </row>
    <row r="183" spans="1:22" x14ac:dyDescent="0.15">
      <c r="B183" s="12"/>
      <c r="C183" s="12"/>
      <c r="E183" s="3">
        <v>2018</v>
      </c>
      <c r="F183" s="3">
        <v>181</v>
      </c>
      <c r="G183" s="12" t="s">
        <v>74</v>
      </c>
      <c r="H183" s="3" t="s">
        <v>66</v>
      </c>
      <c r="I183" s="3" t="s">
        <v>141</v>
      </c>
      <c r="J183" s="3" t="s">
        <v>20</v>
      </c>
      <c r="K183" s="5">
        <v>32.1</v>
      </c>
      <c r="L183" s="5">
        <v>5.73</v>
      </c>
      <c r="M183" s="5">
        <v>1.73</v>
      </c>
      <c r="N183" s="12" t="s">
        <v>18</v>
      </c>
      <c r="O183" s="16">
        <v>9.9667774086299232E-2</v>
      </c>
      <c r="P183" s="3" t="s">
        <v>18</v>
      </c>
      <c r="Q183" s="12"/>
      <c r="T183" s="12"/>
      <c r="U183" s="12"/>
      <c r="V183" s="12"/>
    </row>
    <row r="184" spans="1:22" x14ac:dyDescent="0.15">
      <c r="B184" s="12"/>
      <c r="C184" s="12"/>
      <c r="E184" s="3">
        <v>2018</v>
      </c>
      <c r="F184" s="3">
        <v>182</v>
      </c>
      <c r="G184" s="12" t="s">
        <v>135</v>
      </c>
      <c r="H184" s="3" t="s">
        <v>109</v>
      </c>
      <c r="I184" s="3" t="s">
        <v>141</v>
      </c>
      <c r="J184" s="3" t="s">
        <v>20</v>
      </c>
      <c r="K184" s="5">
        <v>4.3</v>
      </c>
      <c r="L184" s="5">
        <v>5.94</v>
      </c>
      <c r="M184" s="5">
        <v>2.16</v>
      </c>
      <c r="N184" s="12" t="s">
        <v>18</v>
      </c>
      <c r="O184" s="16">
        <v>0.33222591362120113</v>
      </c>
      <c r="P184" s="3" t="s">
        <v>18</v>
      </c>
      <c r="Q184" s="12"/>
      <c r="T184" s="12"/>
      <c r="U184" s="12"/>
      <c r="V184" s="12"/>
    </row>
    <row r="185" spans="1:22" x14ac:dyDescent="0.15">
      <c r="B185" s="12"/>
      <c r="C185" s="12"/>
      <c r="E185" s="3">
        <v>2018</v>
      </c>
      <c r="F185" s="3">
        <v>183</v>
      </c>
      <c r="G185" s="12" t="s">
        <v>135</v>
      </c>
      <c r="H185" s="3" t="s">
        <v>109</v>
      </c>
      <c r="I185" s="3" t="s">
        <v>141</v>
      </c>
      <c r="J185" s="3" t="s">
        <v>20</v>
      </c>
      <c r="K185" s="5">
        <v>36.6</v>
      </c>
      <c r="L185" s="5">
        <v>6.47</v>
      </c>
      <c r="M185" s="5">
        <v>2.23</v>
      </c>
      <c r="N185" s="12" t="s">
        <v>18</v>
      </c>
      <c r="O185" s="16">
        <v>0.24255813953500099</v>
      </c>
      <c r="P185" s="3" t="s">
        <v>18</v>
      </c>
      <c r="Q185" s="12"/>
      <c r="T185" s="12"/>
      <c r="U185" s="12"/>
      <c r="V185" s="12"/>
    </row>
    <row r="186" spans="1:22" x14ac:dyDescent="0.15">
      <c r="B186" s="12"/>
      <c r="C186" s="12"/>
      <c r="E186" s="3">
        <v>2018</v>
      </c>
      <c r="F186" s="3">
        <v>184</v>
      </c>
      <c r="G186" s="3" t="s">
        <v>73</v>
      </c>
      <c r="H186" s="12" t="s">
        <v>123</v>
      </c>
      <c r="I186" s="3" t="s">
        <v>141</v>
      </c>
      <c r="J186" s="3" t="s">
        <v>20</v>
      </c>
      <c r="K186" s="5">
        <v>15.5</v>
      </c>
      <c r="L186" s="5">
        <v>6.3</v>
      </c>
      <c r="M186" s="5">
        <v>1.03</v>
      </c>
      <c r="N186" s="12" t="s">
        <v>18</v>
      </c>
      <c r="O186" s="16">
        <v>0.26578073089709164</v>
      </c>
      <c r="P186" s="3" t="s">
        <v>18</v>
      </c>
      <c r="Q186" s="12"/>
      <c r="T186" s="12"/>
      <c r="U186" s="12"/>
      <c r="V186" s="12"/>
    </row>
    <row r="187" spans="1:22" x14ac:dyDescent="0.15">
      <c r="B187" s="12"/>
      <c r="C187" s="12"/>
      <c r="E187" s="3">
        <v>2018</v>
      </c>
      <c r="F187" s="3">
        <v>185</v>
      </c>
      <c r="G187" s="3" t="s">
        <v>73</v>
      </c>
      <c r="H187" s="12" t="s">
        <v>123</v>
      </c>
      <c r="I187" s="3" t="s">
        <v>141</v>
      </c>
      <c r="J187" s="3" t="s">
        <v>20</v>
      </c>
      <c r="K187" s="5">
        <v>16.100000000000001</v>
      </c>
      <c r="L187" s="5">
        <v>6.35</v>
      </c>
      <c r="M187" s="5">
        <v>1.1200000000000001</v>
      </c>
      <c r="N187" s="12" t="s">
        <v>18</v>
      </c>
      <c r="O187" s="16">
        <v>3.322259136209027E-2</v>
      </c>
      <c r="P187" s="3" t="s">
        <v>18</v>
      </c>
      <c r="Q187" s="12"/>
      <c r="T187" s="12"/>
      <c r="U187" s="12"/>
      <c r="V187" s="12"/>
    </row>
    <row r="188" spans="1:22" x14ac:dyDescent="0.15">
      <c r="A188" s="3">
        <v>34</v>
      </c>
      <c r="B188" s="12" t="s">
        <v>183</v>
      </c>
      <c r="C188" s="12" t="s">
        <v>164</v>
      </c>
      <c r="D188" s="3">
        <v>2019</v>
      </c>
      <c r="E188" s="3">
        <v>2016</v>
      </c>
      <c r="F188" s="3">
        <v>186</v>
      </c>
      <c r="G188" s="12" t="s">
        <v>131</v>
      </c>
      <c r="H188" s="3" t="s">
        <v>72</v>
      </c>
      <c r="I188" s="3" t="s">
        <v>141</v>
      </c>
      <c r="J188" s="3" t="s">
        <v>20</v>
      </c>
      <c r="K188" s="5">
        <f>25.35*1.724</f>
        <v>43.703400000000002</v>
      </c>
      <c r="L188" s="5">
        <v>7.14</v>
      </c>
      <c r="M188" s="5">
        <v>2.27</v>
      </c>
      <c r="N188" s="12">
        <v>0.23</v>
      </c>
      <c r="O188" s="16">
        <v>0.74548364966840097</v>
      </c>
      <c r="P188" s="3" t="s">
        <v>18</v>
      </c>
      <c r="Q188" s="12"/>
      <c r="T188" s="12"/>
      <c r="U188" s="12"/>
      <c r="V188" s="12"/>
    </row>
    <row r="189" spans="1:22" x14ac:dyDescent="0.15">
      <c r="B189" s="12" t="s">
        <v>184</v>
      </c>
      <c r="C189" s="12"/>
      <c r="E189" s="3">
        <v>2016</v>
      </c>
      <c r="F189" s="3">
        <v>187</v>
      </c>
      <c r="G189" s="12" t="s">
        <v>131</v>
      </c>
      <c r="H189" s="3" t="s">
        <v>72</v>
      </c>
      <c r="I189" s="3" t="s">
        <v>141</v>
      </c>
      <c r="J189" s="12" t="s">
        <v>20</v>
      </c>
      <c r="K189" s="5">
        <f>26.66*1.724</f>
        <v>45.961840000000002</v>
      </c>
      <c r="L189" s="5">
        <v>7.06</v>
      </c>
      <c r="M189" s="5">
        <v>2.0299999999999998</v>
      </c>
      <c r="N189" s="12">
        <v>0.25</v>
      </c>
      <c r="O189" s="16">
        <v>1.1631359347410921</v>
      </c>
      <c r="P189" s="12">
        <v>0.19</v>
      </c>
      <c r="Q189" s="12"/>
      <c r="T189" s="12"/>
      <c r="U189" s="12"/>
    </row>
    <row r="190" spans="1:22" x14ac:dyDescent="0.15">
      <c r="B190" s="12" t="s">
        <v>185</v>
      </c>
      <c r="C190" s="12"/>
      <c r="E190" s="3">
        <v>2016</v>
      </c>
      <c r="F190" s="3">
        <v>188</v>
      </c>
      <c r="G190" s="12" t="s">
        <v>131</v>
      </c>
      <c r="H190" s="3" t="s">
        <v>72</v>
      </c>
      <c r="I190" s="3" t="s">
        <v>141</v>
      </c>
      <c r="J190" s="12" t="s">
        <v>20</v>
      </c>
      <c r="K190" s="5">
        <f>41.44*1.724</f>
        <v>71.44256</v>
      </c>
      <c r="L190" s="5">
        <v>7</v>
      </c>
      <c r="M190" s="5">
        <v>2.68</v>
      </c>
      <c r="N190" s="12">
        <v>0.25</v>
      </c>
      <c r="O190" s="16">
        <v>1.6931018582734083</v>
      </c>
      <c r="P190" s="12">
        <v>0.48</v>
      </c>
      <c r="Q190" s="12"/>
      <c r="T190" s="12"/>
      <c r="U190" s="12"/>
    </row>
    <row r="191" spans="1:22" x14ac:dyDescent="0.15">
      <c r="B191" s="12"/>
      <c r="C191" s="12"/>
      <c r="E191" s="3">
        <v>2016</v>
      </c>
      <c r="F191" s="3">
        <v>189</v>
      </c>
      <c r="G191" s="12" t="s">
        <v>131</v>
      </c>
      <c r="H191" s="3" t="s">
        <v>72</v>
      </c>
      <c r="I191" s="3" t="s">
        <v>141</v>
      </c>
      <c r="J191" s="12" t="s">
        <v>20</v>
      </c>
      <c r="K191" s="5">
        <f>37.99*1.724</f>
        <v>65.494759999999999</v>
      </c>
      <c r="L191" s="5">
        <v>7.5</v>
      </c>
      <c r="M191" s="5">
        <v>3.02</v>
      </c>
      <c r="N191" s="12">
        <v>0.12</v>
      </c>
      <c r="O191" s="16">
        <v>0.81213707062340745</v>
      </c>
      <c r="P191" s="12">
        <v>0.63</v>
      </c>
      <c r="Q191" s="12"/>
      <c r="T191" s="12"/>
      <c r="U191" s="12"/>
    </row>
    <row r="192" spans="1:22" x14ac:dyDescent="0.15">
      <c r="A192" s="3">
        <v>35</v>
      </c>
      <c r="B192" s="12" t="s">
        <v>27</v>
      </c>
      <c r="C192" s="12" t="s">
        <v>168</v>
      </c>
      <c r="D192" s="3">
        <v>2021</v>
      </c>
      <c r="E192" s="3">
        <v>2018</v>
      </c>
      <c r="F192" s="3">
        <v>190</v>
      </c>
      <c r="G192" s="12" t="s">
        <v>147</v>
      </c>
      <c r="H192" s="3" t="s">
        <v>146</v>
      </c>
      <c r="I192" s="3" t="s">
        <v>141</v>
      </c>
      <c r="J192" s="12" t="s">
        <v>20</v>
      </c>
      <c r="K192" s="5">
        <f>15.16*1.724</f>
        <v>26.135839999999998</v>
      </c>
      <c r="L192" s="3">
        <v>5.97</v>
      </c>
      <c r="M192" s="12">
        <v>2.1800000000000002</v>
      </c>
      <c r="N192" s="12">
        <v>0.25</v>
      </c>
      <c r="O192" s="16">
        <v>0.15723270440250303</v>
      </c>
      <c r="P192" s="12">
        <v>0.26</v>
      </c>
      <c r="Q192" s="12"/>
      <c r="T192" s="12"/>
      <c r="U192" s="12"/>
    </row>
    <row r="193" spans="2:25" x14ac:dyDescent="0.15">
      <c r="B193" s="12"/>
      <c r="C193" s="12"/>
      <c r="E193" s="3">
        <v>2018</v>
      </c>
      <c r="F193" s="3">
        <v>191</v>
      </c>
      <c r="G193" s="12" t="s">
        <v>147</v>
      </c>
      <c r="H193" s="3" t="s">
        <v>146</v>
      </c>
      <c r="I193" s="3" t="s">
        <v>141</v>
      </c>
      <c r="J193" s="12" t="s">
        <v>20</v>
      </c>
      <c r="K193" s="5">
        <f>15.16*1.724</f>
        <v>26.135839999999998</v>
      </c>
      <c r="L193" s="3">
        <v>5.97</v>
      </c>
      <c r="M193" s="12">
        <v>2.1800000000000002</v>
      </c>
      <c r="N193" s="12">
        <v>0.25</v>
      </c>
      <c r="O193" s="16">
        <v>0.43238993710690465</v>
      </c>
      <c r="P193" s="3" t="s">
        <v>18</v>
      </c>
      <c r="Q193" s="12"/>
      <c r="U193" s="12"/>
      <c r="V193" s="12"/>
    </row>
    <row r="194" spans="2:25" x14ac:dyDescent="0.15">
      <c r="B194" s="12"/>
      <c r="C194" s="12"/>
      <c r="E194" s="3">
        <v>2018</v>
      </c>
      <c r="F194" s="3">
        <v>192</v>
      </c>
      <c r="G194" s="12" t="s">
        <v>147</v>
      </c>
      <c r="H194" s="3" t="s">
        <v>146</v>
      </c>
      <c r="I194" s="3" t="s">
        <v>141</v>
      </c>
      <c r="J194" s="12" t="s">
        <v>20</v>
      </c>
      <c r="K194" s="5">
        <f>15.16*1.724</f>
        <v>26.135839999999998</v>
      </c>
      <c r="L194" s="3">
        <v>5.97</v>
      </c>
      <c r="M194" s="12">
        <v>2.1800000000000002</v>
      </c>
      <c r="N194" s="12">
        <v>0.25</v>
      </c>
      <c r="O194" s="16">
        <v>0.31446540880499185</v>
      </c>
      <c r="P194" s="3" t="s">
        <v>18</v>
      </c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2:25" x14ac:dyDescent="0.15">
      <c r="E195" s="3">
        <v>2018</v>
      </c>
      <c r="F195" s="3">
        <v>193</v>
      </c>
      <c r="G195" s="12" t="s">
        <v>147</v>
      </c>
      <c r="H195" s="3" t="s">
        <v>146</v>
      </c>
      <c r="I195" s="3" t="s">
        <v>141</v>
      </c>
      <c r="J195" s="12" t="s">
        <v>20</v>
      </c>
      <c r="K195" s="5">
        <f>16.03*1.724</f>
        <v>27.635720000000003</v>
      </c>
      <c r="L195" s="3">
        <v>6.06</v>
      </c>
      <c r="M195" s="12">
        <v>1.84</v>
      </c>
      <c r="N195" s="12">
        <v>0.28000000000000003</v>
      </c>
      <c r="O195" s="16">
        <v>0.82547169811319066</v>
      </c>
      <c r="P195" s="3" t="s">
        <v>18</v>
      </c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2:25" x14ac:dyDescent="0.15">
      <c r="B196" s="12"/>
      <c r="C196" s="12"/>
      <c r="E196" s="3">
        <v>2018</v>
      </c>
      <c r="F196" s="3">
        <v>194</v>
      </c>
      <c r="G196" s="12" t="s">
        <v>147</v>
      </c>
      <c r="H196" s="3" t="s">
        <v>146</v>
      </c>
      <c r="I196" s="3" t="s">
        <v>141</v>
      </c>
      <c r="J196" s="12" t="s">
        <v>20</v>
      </c>
      <c r="K196" s="5">
        <f>16.03*1.724</f>
        <v>27.635720000000003</v>
      </c>
      <c r="L196" s="3">
        <v>6.06</v>
      </c>
      <c r="M196" s="12">
        <v>1.84</v>
      </c>
      <c r="N196" s="12">
        <v>0.28000000000000003</v>
      </c>
      <c r="O196" s="16">
        <v>0.31446540880500606</v>
      </c>
      <c r="P196" s="3" t="s">
        <v>18</v>
      </c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2:25" x14ac:dyDescent="0.15">
      <c r="B197" s="12"/>
      <c r="C197" s="12"/>
      <c r="E197" s="3">
        <v>2018</v>
      </c>
      <c r="F197" s="3">
        <v>195</v>
      </c>
      <c r="G197" s="12" t="s">
        <v>147</v>
      </c>
      <c r="H197" s="3" t="s">
        <v>146</v>
      </c>
      <c r="I197" s="3" t="s">
        <v>141</v>
      </c>
      <c r="J197" s="12" t="s">
        <v>20</v>
      </c>
      <c r="K197" s="5">
        <f>16.03*1.724</f>
        <v>27.635720000000003</v>
      </c>
      <c r="L197" s="3">
        <v>6.06</v>
      </c>
      <c r="M197" s="12">
        <v>1.84</v>
      </c>
      <c r="N197" s="12">
        <v>0.28000000000000003</v>
      </c>
      <c r="O197" s="16">
        <v>7.8616352201294148E-2</v>
      </c>
      <c r="P197" s="3" t="s">
        <v>18</v>
      </c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2:25" x14ac:dyDescent="0.15">
      <c r="B198" s="12"/>
      <c r="C198" s="12"/>
      <c r="E198" s="3">
        <v>2018</v>
      </c>
      <c r="F198" s="3">
        <v>196</v>
      </c>
      <c r="G198" s="12" t="s">
        <v>147</v>
      </c>
      <c r="H198" s="3" t="s">
        <v>146</v>
      </c>
      <c r="I198" s="3" t="s">
        <v>141</v>
      </c>
      <c r="J198" s="12" t="s">
        <v>20</v>
      </c>
      <c r="K198" s="5">
        <f>16.87*1.724</f>
        <v>29.083880000000001</v>
      </c>
      <c r="L198" s="3">
        <v>5.94</v>
      </c>
      <c r="M198" s="12">
        <v>2.2400000000000002</v>
      </c>
      <c r="N198" s="12">
        <v>0.22</v>
      </c>
      <c r="O198" s="16">
        <v>0.66823899371060236</v>
      </c>
      <c r="P198" s="3" t="s">
        <v>18</v>
      </c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2:25" x14ac:dyDescent="0.15">
      <c r="B199" s="12"/>
      <c r="C199" s="12"/>
      <c r="E199" s="3">
        <v>2018</v>
      </c>
      <c r="F199" s="3">
        <v>197</v>
      </c>
      <c r="G199" s="12" t="s">
        <v>147</v>
      </c>
      <c r="H199" s="3" t="s">
        <v>146</v>
      </c>
      <c r="I199" s="3" t="s">
        <v>141</v>
      </c>
      <c r="J199" s="12" t="s">
        <v>20</v>
      </c>
      <c r="K199" s="5">
        <f>16.87*1.724</f>
        <v>29.083880000000001</v>
      </c>
      <c r="L199" s="3">
        <v>5.94</v>
      </c>
      <c r="M199" s="12">
        <v>2.2400000000000002</v>
      </c>
      <c r="N199" s="12">
        <v>0.22</v>
      </c>
      <c r="O199" s="16">
        <v>0.31446540880509133</v>
      </c>
      <c r="P199" s="3" t="s">
        <v>18</v>
      </c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2:25" x14ac:dyDescent="0.15">
      <c r="B200" s="12"/>
      <c r="C200" s="12"/>
      <c r="E200" s="3">
        <v>2018</v>
      </c>
      <c r="F200" s="3">
        <v>198</v>
      </c>
      <c r="G200" s="12" t="s">
        <v>147</v>
      </c>
      <c r="H200" s="3" t="s">
        <v>146</v>
      </c>
      <c r="I200" s="3" t="s">
        <v>141</v>
      </c>
      <c r="J200" s="12" t="s">
        <v>20</v>
      </c>
      <c r="K200" s="5">
        <f>16.87*1.724</f>
        <v>29.083880000000001</v>
      </c>
      <c r="L200" s="3">
        <v>5.94</v>
      </c>
      <c r="M200" s="12">
        <v>2.2400000000000002</v>
      </c>
      <c r="N200" s="12">
        <v>0.22</v>
      </c>
      <c r="O200" s="16">
        <v>1.2185534591194056</v>
      </c>
      <c r="P200" s="3" t="s">
        <v>18</v>
      </c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2:25" x14ac:dyDescent="0.15">
      <c r="B201" s="12"/>
      <c r="C201" s="12"/>
      <c r="E201" s="3">
        <v>2018</v>
      </c>
      <c r="F201" s="3">
        <v>199</v>
      </c>
      <c r="G201" s="12" t="s">
        <v>147</v>
      </c>
      <c r="H201" s="3" t="s">
        <v>146</v>
      </c>
      <c r="I201" s="3" t="s">
        <v>141</v>
      </c>
      <c r="J201" s="12" t="s">
        <v>20</v>
      </c>
      <c r="K201" s="5">
        <f>15.94*1.724</f>
        <v>27.480560000000001</v>
      </c>
      <c r="L201" s="3">
        <v>6.27</v>
      </c>
      <c r="M201" s="12">
        <v>2.04</v>
      </c>
      <c r="N201" s="12">
        <v>0.13</v>
      </c>
      <c r="O201" s="16">
        <v>2.2798742138365071</v>
      </c>
      <c r="P201" s="3" t="s">
        <v>18</v>
      </c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2:25" x14ac:dyDescent="0.15">
      <c r="E202" s="3">
        <v>2018</v>
      </c>
      <c r="F202" s="3">
        <v>200</v>
      </c>
      <c r="G202" s="12" t="s">
        <v>147</v>
      </c>
      <c r="H202" s="3" t="s">
        <v>146</v>
      </c>
      <c r="I202" s="3" t="s">
        <v>141</v>
      </c>
      <c r="J202" s="12" t="s">
        <v>20</v>
      </c>
      <c r="K202" s="5">
        <f>15.94*1.724</f>
        <v>27.480560000000001</v>
      </c>
      <c r="L202" s="3">
        <v>6.27</v>
      </c>
      <c r="M202" s="12">
        <v>2.04</v>
      </c>
      <c r="N202" s="12">
        <v>0.13</v>
      </c>
      <c r="O202" s="16">
        <v>0.55031446540880324</v>
      </c>
      <c r="P202" s="3" t="s">
        <v>18</v>
      </c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2:25" x14ac:dyDescent="0.15">
      <c r="E203" s="3">
        <v>2018</v>
      </c>
      <c r="F203" s="3">
        <v>201</v>
      </c>
      <c r="G203" s="12" t="s">
        <v>147</v>
      </c>
      <c r="H203" s="3" t="s">
        <v>146</v>
      </c>
      <c r="I203" s="3" t="s">
        <v>141</v>
      </c>
      <c r="J203" s="12" t="s">
        <v>20</v>
      </c>
      <c r="K203" s="5">
        <f>15.94*1.724</f>
        <v>27.480560000000001</v>
      </c>
      <c r="L203" s="3">
        <v>6.27</v>
      </c>
      <c r="M203" s="12">
        <v>2.04</v>
      </c>
      <c r="N203" s="12">
        <v>0.13</v>
      </c>
      <c r="O203" s="16">
        <v>0.27515723270440162</v>
      </c>
      <c r="P203" s="3" t="s">
        <v>18</v>
      </c>
      <c r="W203" s="12"/>
      <c r="X203" s="12"/>
      <c r="Y203" s="12"/>
    </row>
    <row r="204" spans="2:25" x14ac:dyDescent="0.15">
      <c r="P204" s="3" t="s">
        <v>18</v>
      </c>
      <c r="W204" s="12"/>
      <c r="X204" s="12"/>
      <c r="Y204" s="12"/>
    </row>
    <row r="205" spans="2:25" x14ac:dyDescent="0.15">
      <c r="W205" s="12"/>
      <c r="X205" s="12"/>
      <c r="Y205" s="12"/>
    </row>
    <row r="206" spans="2:25" x14ac:dyDescent="0.15">
      <c r="B206" s="12"/>
      <c r="C206" s="12"/>
      <c r="W206" s="12"/>
      <c r="X206" s="12"/>
      <c r="Y206" s="12"/>
    </row>
    <row r="207" spans="2:25" x14ac:dyDescent="0.15">
      <c r="W207" s="12"/>
      <c r="X207" s="12"/>
      <c r="Y207" s="12"/>
    </row>
    <row r="208" spans="2:25" x14ac:dyDescent="0.15">
      <c r="K208" s="12"/>
      <c r="L208" s="12"/>
      <c r="M208" s="12"/>
      <c r="W208" s="12"/>
      <c r="X208" s="12"/>
      <c r="Y208" s="12"/>
    </row>
    <row r="209" spans="23:25" x14ac:dyDescent="0.15">
      <c r="W209" s="12"/>
      <c r="X209" s="12"/>
      <c r="Y209" s="12"/>
    </row>
    <row r="210" spans="23:25" x14ac:dyDescent="0.15">
      <c r="W210" s="12"/>
      <c r="X210" s="12"/>
      <c r="Y210" s="12"/>
    </row>
    <row r="211" spans="23:25" x14ac:dyDescent="0.15">
      <c r="W211" s="12"/>
      <c r="X211" s="12"/>
      <c r="Y211" s="12"/>
    </row>
    <row r="212" spans="23:25" x14ac:dyDescent="0.15">
      <c r="W212" s="12"/>
      <c r="X212" s="12"/>
      <c r="Y212" s="12"/>
    </row>
    <row r="213" spans="23:25" x14ac:dyDescent="0.15">
      <c r="W213" s="12"/>
      <c r="X213" s="12"/>
      <c r="Y213" s="12"/>
    </row>
    <row r="214" spans="23:25" x14ac:dyDescent="0.15">
      <c r="W214" s="12"/>
      <c r="X214" s="12"/>
      <c r="Y214" s="12"/>
    </row>
    <row r="215" spans="23:25" x14ac:dyDescent="0.15">
      <c r="W215" s="12"/>
      <c r="X215" s="12"/>
      <c r="Y215" s="12"/>
    </row>
    <row r="216" spans="23:25" x14ac:dyDescent="0.15">
      <c r="W216" s="12"/>
      <c r="X216" s="12"/>
      <c r="Y216" s="12"/>
    </row>
    <row r="217" spans="23:25" x14ac:dyDescent="0.15">
      <c r="W217" s="12"/>
      <c r="X217" s="12"/>
      <c r="Y217" s="12"/>
    </row>
  </sheetData>
  <mergeCells count="15">
    <mergeCell ref="L1:L2"/>
    <mergeCell ref="N1:N2"/>
    <mergeCell ref="P1:P2"/>
    <mergeCell ref="Q1:Q2"/>
    <mergeCell ref="R1:T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2"/>
  <sheetViews>
    <sheetView tabSelected="1" zoomScale="130" zoomScaleNormal="130" zoomScaleSheetLayoutView="100" workbookViewId="0">
      <selection activeCell="K25" sqref="K25"/>
    </sheetView>
  </sheetViews>
  <sheetFormatPr defaultColWidth="8.88671875" defaultRowHeight="13.5" x14ac:dyDescent="0.15"/>
  <cols>
    <col min="1" max="2" width="8.88671875" style="17"/>
  </cols>
  <sheetData>
    <row r="1" spans="1:4" x14ac:dyDescent="0.15">
      <c r="A1" s="18" t="s">
        <v>181</v>
      </c>
      <c r="B1" s="18" t="s">
        <v>182</v>
      </c>
      <c r="D1" s="20" t="s">
        <v>190</v>
      </c>
    </row>
    <row r="2" spans="1:4" x14ac:dyDescent="0.15">
      <c r="A2" s="17">
        <v>1.99</v>
      </c>
      <c r="B2" s="17">
        <v>0.47619047619049581</v>
      </c>
    </row>
    <row r="3" spans="1:4" x14ac:dyDescent="0.15">
      <c r="A3" s="17">
        <v>1.99</v>
      </c>
      <c r="B3" s="17">
        <v>0.68783068783071144</v>
      </c>
      <c r="D3" t="s">
        <v>186</v>
      </c>
    </row>
    <row r="4" spans="1:4" x14ac:dyDescent="0.15">
      <c r="A4" s="17">
        <v>1.99</v>
      </c>
      <c r="B4" s="17">
        <v>1.0052910052909994</v>
      </c>
    </row>
    <row r="5" spans="1:4" x14ac:dyDescent="0.15">
      <c r="A5" s="17">
        <v>1.99</v>
      </c>
      <c r="B5" s="17">
        <v>1.4285714285715017</v>
      </c>
      <c r="D5" t="s">
        <v>187</v>
      </c>
    </row>
    <row r="6" spans="1:4" x14ac:dyDescent="0.15">
      <c r="A6" s="17">
        <v>0.94</v>
      </c>
      <c r="B6" s="17">
        <v>0.60432569974560124</v>
      </c>
      <c r="D6" t="s">
        <v>188</v>
      </c>
    </row>
    <row r="7" spans="1:4" x14ac:dyDescent="0.15">
      <c r="A7" s="17">
        <v>0.94</v>
      </c>
      <c r="B7" s="17">
        <v>0.31605562579009927</v>
      </c>
      <c r="D7" s="20" t="s">
        <v>191</v>
      </c>
    </row>
    <row r="8" spans="1:4" x14ac:dyDescent="0.15">
      <c r="A8" s="17">
        <v>0.94</v>
      </c>
      <c r="B8" s="17">
        <v>0.15903307888039819</v>
      </c>
    </row>
    <row r="9" spans="1:4" x14ac:dyDescent="0.15">
      <c r="A9" s="17">
        <v>0.94</v>
      </c>
      <c r="B9" s="17">
        <v>0.31605562579009927</v>
      </c>
      <c r="D9" t="s">
        <v>189</v>
      </c>
    </row>
    <row r="10" spans="1:4" x14ac:dyDescent="0.15">
      <c r="A10" s="17">
        <v>0.94</v>
      </c>
      <c r="B10" s="17">
        <v>9.5419847328201968E-2</v>
      </c>
    </row>
    <row r="11" spans="1:4" x14ac:dyDescent="0.15">
      <c r="A11" s="17">
        <v>0.94</v>
      </c>
      <c r="B11" s="17">
        <v>0.22123893805319028</v>
      </c>
    </row>
    <row r="12" spans="1:4" x14ac:dyDescent="0.15">
      <c r="A12" s="17">
        <v>0.94</v>
      </c>
      <c r="B12" s="17">
        <v>3.1806615776091007E-2</v>
      </c>
    </row>
    <row r="13" spans="1:4" x14ac:dyDescent="0.15">
      <c r="A13" s="17">
        <v>0.94</v>
      </c>
      <c r="B13" s="17">
        <v>0.25284450063209363</v>
      </c>
    </row>
    <row r="14" spans="1:4" x14ac:dyDescent="0.15">
      <c r="A14" s="17">
        <v>0.8</v>
      </c>
      <c r="B14" s="17">
        <v>1.2634822804314041</v>
      </c>
    </row>
    <row r="15" spans="1:4" x14ac:dyDescent="0.15">
      <c r="A15" s="17">
        <v>0.8</v>
      </c>
      <c r="B15" s="17">
        <v>1.016949152542395</v>
      </c>
    </row>
    <row r="16" spans="1:4" x14ac:dyDescent="0.15">
      <c r="A16" s="17">
        <v>0.8</v>
      </c>
      <c r="B16" s="17">
        <v>3.5747303543913915</v>
      </c>
    </row>
    <row r="17" spans="1:2" x14ac:dyDescent="0.15">
      <c r="A17" s="17">
        <v>0.8</v>
      </c>
      <c r="B17" s="17">
        <v>1.0477657935284981</v>
      </c>
    </row>
    <row r="18" spans="1:2" x14ac:dyDescent="0.15">
      <c r="A18" s="17">
        <v>0.8</v>
      </c>
      <c r="B18" s="17">
        <v>1.1402157164868072</v>
      </c>
    </row>
    <row r="19" spans="1:2" x14ac:dyDescent="0.15">
      <c r="A19" s="17">
        <v>0.8</v>
      </c>
      <c r="B19" s="17">
        <v>1.78736517719571</v>
      </c>
    </row>
    <row r="20" spans="1:2" x14ac:dyDescent="0.15">
      <c r="A20" s="17">
        <v>1.97</v>
      </c>
      <c r="B20" s="17">
        <v>2.6789838337182399</v>
      </c>
    </row>
    <row r="21" spans="1:2" x14ac:dyDescent="0.15">
      <c r="A21" s="17">
        <v>0.98</v>
      </c>
      <c r="B21" s="17">
        <v>1.9148936170211996</v>
      </c>
    </row>
    <row r="22" spans="1:2" x14ac:dyDescent="0.15">
      <c r="A22" s="17">
        <v>0.98</v>
      </c>
      <c r="B22" s="17">
        <v>1.914893617021292</v>
      </c>
    </row>
    <row r="23" spans="1:2" x14ac:dyDescent="0.15">
      <c r="A23" s="17">
        <v>1.8</v>
      </c>
      <c r="B23" s="17">
        <v>0.72496601721789489</v>
      </c>
    </row>
    <row r="24" spans="1:2" x14ac:dyDescent="0.15">
      <c r="A24" s="17">
        <v>1.83</v>
      </c>
      <c r="B24" s="17">
        <v>1.0421386497506973</v>
      </c>
    </row>
    <row r="25" spans="1:2" x14ac:dyDescent="0.15">
      <c r="A25" s="17">
        <v>3.68</v>
      </c>
      <c r="B25" s="17">
        <v>7.3230467793290046</v>
      </c>
    </row>
    <row r="26" spans="1:2" x14ac:dyDescent="0.15">
      <c r="A26" s="17">
        <v>3.4</v>
      </c>
      <c r="B26" s="17">
        <v>0.29390154298310023</v>
      </c>
    </row>
    <row r="27" spans="1:2" x14ac:dyDescent="0.15">
      <c r="A27" s="17">
        <v>2.94</v>
      </c>
      <c r="B27" s="17">
        <v>3.0859662013224991</v>
      </c>
    </row>
    <row r="28" spans="1:2" x14ac:dyDescent="0.15">
      <c r="A28" s="17">
        <v>3.71</v>
      </c>
      <c r="B28" s="17">
        <v>11.3886847905951</v>
      </c>
    </row>
    <row r="29" spans="1:2" x14ac:dyDescent="0.15">
      <c r="A29" s="17">
        <v>2.44</v>
      </c>
      <c r="B29" s="17">
        <v>0.97967180994370295</v>
      </c>
    </row>
    <row r="30" spans="1:2" x14ac:dyDescent="0.15">
      <c r="A30" s="17">
        <v>2.81</v>
      </c>
      <c r="B30" s="17">
        <v>2.3757041391134024</v>
      </c>
    </row>
    <row r="31" spans="1:2" x14ac:dyDescent="0.15">
      <c r="A31" s="17">
        <v>3.41</v>
      </c>
      <c r="B31" s="17">
        <v>4.4085231447465034</v>
      </c>
    </row>
    <row r="32" spans="1:2" x14ac:dyDescent="0.15">
      <c r="A32" s="17">
        <v>3.13</v>
      </c>
      <c r="B32" s="17">
        <v>2.228753367621799</v>
      </c>
    </row>
    <row r="33" spans="1:2" x14ac:dyDescent="0.15">
      <c r="A33" s="17">
        <v>2.5499999999999998</v>
      </c>
      <c r="B33" s="17">
        <v>0.97967180994370295</v>
      </c>
    </row>
    <row r="34" spans="1:2" x14ac:dyDescent="0.15">
      <c r="A34" s="17">
        <v>3.06</v>
      </c>
      <c r="B34" s="17">
        <v>3.5513103110457962</v>
      </c>
    </row>
    <row r="35" spans="1:2" x14ac:dyDescent="0.15">
      <c r="A35" s="17">
        <v>3.48</v>
      </c>
      <c r="B35" s="17">
        <v>0.26940974773449966</v>
      </c>
    </row>
    <row r="36" spans="1:2" x14ac:dyDescent="0.15">
      <c r="A36" s="17">
        <v>2.88</v>
      </c>
      <c r="B36" s="17">
        <v>0.78373744795490552</v>
      </c>
    </row>
    <row r="37" spans="1:2" x14ac:dyDescent="0.15">
      <c r="A37" s="17">
        <v>2.5099999999999998</v>
      </c>
      <c r="B37" s="17">
        <v>7.3475385745801702E-2</v>
      </c>
    </row>
    <row r="38" spans="1:2" x14ac:dyDescent="0.15">
      <c r="A38" s="17">
        <v>1.46</v>
      </c>
      <c r="B38" s="17">
        <v>0.44085231447469653</v>
      </c>
    </row>
    <row r="39" spans="1:2" x14ac:dyDescent="0.15">
      <c r="A39" s="17">
        <v>1.8</v>
      </c>
      <c r="B39" s="17">
        <v>0.61983471074380248</v>
      </c>
    </row>
    <row r="40" spans="1:2" x14ac:dyDescent="0.15">
      <c r="A40" s="17">
        <v>2.2999999999999998</v>
      </c>
      <c r="B40" s="17">
        <v>1.239669421487605</v>
      </c>
    </row>
    <row r="41" spans="1:2" x14ac:dyDescent="0.15">
      <c r="A41" s="17">
        <v>1.8</v>
      </c>
      <c r="B41" s="17">
        <v>0.87809917355370715</v>
      </c>
    </row>
    <row r="42" spans="1:2" x14ac:dyDescent="0.15">
      <c r="A42" s="17">
        <v>2.4</v>
      </c>
      <c r="B42" s="17">
        <v>0.7747933884296998</v>
      </c>
    </row>
    <row r="43" spans="1:2" x14ac:dyDescent="0.15">
      <c r="A43" s="17">
        <v>1.8</v>
      </c>
      <c r="B43" s="17">
        <v>0.87809917355370715</v>
      </c>
    </row>
    <row r="44" spans="1:2" x14ac:dyDescent="0.15">
      <c r="A44" s="17">
        <v>1.7</v>
      </c>
      <c r="B44" s="17">
        <v>0.206611570247901</v>
      </c>
    </row>
    <row r="45" spans="1:2" x14ac:dyDescent="0.15">
      <c r="A45" s="17">
        <v>1.8</v>
      </c>
      <c r="B45" s="17">
        <v>0.51652892561989461</v>
      </c>
    </row>
    <row r="46" spans="1:2" x14ac:dyDescent="0.15">
      <c r="A46" s="17">
        <v>1.62</v>
      </c>
      <c r="B46" s="17">
        <v>0.38071065989851149</v>
      </c>
    </row>
    <row r="47" spans="1:2" x14ac:dyDescent="0.15">
      <c r="A47" s="17">
        <v>1.62</v>
      </c>
      <c r="B47" s="17">
        <v>0.31725888324879747</v>
      </c>
    </row>
    <row r="48" spans="1:2" x14ac:dyDescent="0.15">
      <c r="A48" s="17">
        <v>1.62</v>
      </c>
      <c r="B48" s="17">
        <v>1.3959390862944048</v>
      </c>
    </row>
    <row r="49" spans="1:2" x14ac:dyDescent="0.15">
      <c r="A49" s="17">
        <v>1.62</v>
      </c>
      <c r="B49" s="17">
        <v>1.7766497461929021</v>
      </c>
    </row>
    <row r="50" spans="1:2" x14ac:dyDescent="0.15">
      <c r="A50" s="17">
        <v>1.62</v>
      </c>
      <c r="B50" s="17">
        <v>1.5862944162436889</v>
      </c>
    </row>
    <row r="51" spans="1:2" x14ac:dyDescent="0.15">
      <c r="A51" s="17">
        <v>1.62</v>
      </c>
      <c r="B51" s="17">
        <v>2.5697969543147963</v>
      </c>
    </row>
    <row r="52" spans="1:2" x14ac:dyDescent="0.15">
      <c r="A52" s="17">
        <v>2.57</v>
      </c>
      <c r="B52" s="17">
        <v>0.97337532207269817</v>
      </c>
    </row>
    <row r="53" spans="1:2" x14ac:dyDescent="0.15">
      <c r="A53" s="17">
        <v>2.57</v>
      </c>
      <c r="B53" s="17">
        <v>1.0592613799026935</v>
      </c>
    </row>
    <row r="54" spans="1:2" x14ac:dyDescent="0.15">
      <c r="A54" s="17">
        <v>2.57</v>
      </c>
      <c r="B54" s="17">
        <v>1.0306326939593902</v>
      </c>
    </row>
    <row r="55" spans="1:2" x14ac:dyDescent="0.15">
      <c r="A55" s="17">
        <v>2.56</v>
      </c>
      <c r="B55" s="17">
        <v>0.80160320641289218</v>
      </c>
    </row>
    <row r="56" spans="1:2" x14ac:dyDescent="0.15">
      <c r="A56" s="17">
        <v>2.56</v>
      </c>
      <c r="B56" s="17">
        <v>0.94474663612940901</v>
      </c>
    </row>
    <row r="57" spans="1:2" x14ac:dyDescent="0.15">
      <c r="A57" s="17">
        <v>2.56</v>
      </c>
      <c r="B57" s="17">
        <v>0.97337532207269817</v>
      </c>
    </row>
    <row r="58" spans="1:2" x14ac:dyDescent="0.15">
      <c r="A58" s="17">
        <v>2.77</v>
      </c>
      <c r="B58" s="17">
        <v>1.0306326939593049</v>
      </c>
    </row>
    <row r="59" spans="1:2" x14ac:dyDescent="0.15">
      <c r="A59" s="17">
        <v>2.77</v>
      </c>
      <c r="B59" s="17">
        <v>1.6604637847123058</v>
      </c>
    </row>
    <row r="60" spans="1:2" x14ac:dyDescent="0.15">
      <c r="A60" s="17">
        <v>2.77</v>
      </c>
      <c r="B60" s="17">
        <v>1.0306326939592907</v>
      </c>
    </row>
    <row r="61" spans="1:2" x14ac:dyDescent="0.15">
      <c r="A61" s="17">
        <v>2.67</v>
      </c>
      <c r="B61" s="17">
        <v>0.83023189235619554</v>
      </c>
    </row>
    <row r="62" spans="1:2" x14ac:dyDescent="0.15">
      <c r="A62" s="17">
        <v>2.67</v>
      </c>
      <c r="B62" s="17">
        <v>1.4028056112223908</v>
      </c>
    </row>
    <row r="63" spans="1:2" x14ac:dyDescent="0.15">
      <c r="A63" s="17">
        <v>2.67</v>
      </c>
      <c r="B63" s="17">
        <v>1.2882908674491915</v>
      </c>
    </row>
    <row r="64" spans="1:2" x14ac:dyDescent="0.15">
      <c r="A64" s="17">
        <v>2.96</v>
      </c>
      <c r="B64" s="17">
        <v>1.0306326939593902</v>
      </c>
    </row>
    <row r="65" spans="1:2" x14ac:dyDescent="0.15">
      <c r="A65" s="17">
        <v>2.96</v>
      </c>
      <c r="B65" s="17">
        <v>1.0592613799026083</v>
      </c>
    </row>
    <row r="66" spans="1:2" x14ac:dyDescent="0.15">
      <c r="A66" s="17">
        <v>2.96</v>
      </c>
      <c r="B66" s="17">
        <v>1.3741769252791016</v>
      </c>
    </row>
    <row r="67" spans="1:2" x14ac:dyDescent="0.15">
      <c r="A67" s="17">
        <v>3.05</v>
      </c>
      <c r="B67" s="17">
        <v>0.85886057829949891</v>
      </c>
    </row>
    <row r="68" spans="1:2" x14ac:dyDescent="0.15">
      <c r="A68" s="17">
        <v>3.05</v>
      </c>
      <c r="B68" s="17">
        <v>1.3741769252791016</v>
      </c>
    </row>
    <row r="69" spans="1:2" x14ac:dyDescent="0.15">
      <c r="A69" s="17">
        <v>3.05</v>
      </c>
      <c r="B69" s="17">
        <v>1.1737761236758928</v>
      </c>
    </row>
    <row r="70" spans="1:2" x14ac:dyDescent="0.15">
      <c r="A70" s="17">
        <v>3.05</v>
      </c>
      <c r="B70" s="17">
        <v>0.80160320641290639</v>
      </c>
    </row>
    <row r="71" spans="1:2" x14ac:dyDescent="0.15">
      <c r="A71" s="17">
        <v>3.05</v>
      </c>
      <c r="B71" s="17">
        <v>1.0020040080160868</v>
      </c>
    </row>
    <row r="72" spans="1:2" x14ac:dyDescent="0.15">
      <c r="A72" s="17">
        <v>3.05</v>
      </c>
      <c r="B72" s="17">
        <v>2.0326367019753917</v>
      </c>
    </row>
    <row r="73" spans="1:2" x14ac:dyDescent="0.15">
      <c r="A73" s="17">
        <v>1.64</v>
      </c>
      <c r="B73" s="17">
        <v>1.4348670808928006</v>
      </c>
    </row>
    <row r="74" spans="1:2" x14ac:dyDescent="0.15">
      <c r="A74" s="17">
        <v>1.97</v>
      </c>
      <c r="B74" s="17">
        <v>0.9266849897433076</v>
      </c>
    </row>
    <row r="75" spans="1:2" x14ac:dyDescent="0.15">
      <c r="A75" s="17">
        <v>1.72</v>
      </c>
      <c r="B75" s="17">
        <v>0.62775434789060114</v>
      </c>
    </row>
    <row r="76" spans="1:2" x14ac:dyDescent="0.15">
      <c r="A76" s="17">
        <v>1.1000000000000001</v>
      </c>
      <c r="B76" s="17">
        <v>4.9140049140049911</v>
      </c>
    </row>
    <row r="77" spans="1:2" x14ac:dyDescent="0.15">
      <c r="A77" s="17">
        <v>0.79</v>
      </c>
      <c r="B77" s="17">
        <v>0.54347826086959827</v>
      </c>
    </row>
    <row r="78" spans="1:2" x14ac:dyDescent="0.15">
      <c r="A78" s="17">
        <v>1.48</v>
      </c>
      <c r="B78" s="17">
        <v>0.41190524682529883</v>
      </c>
    </row>
    <row r="79" spans="1:2" x14ac:dyDescent="0.15">
      <c r="A79" s="17">
        <v>1.48</v>
      </c>
      <c r="B79" s="17">
        <v>1.0139206075700002</v>
      </c>
    </row>
    <row r="80" spans="1:2" x14ac:dyDescent="0.15">
      <c r="A80" s="17">
        <v>1.48</v>
      </c>
      <c r="B80" s="17">
        <v>0.15842509493289469</v>
      </c>
    </row>
    <row r="81" spans="1:2" x14ac:dyDescent="0.15">
      <c r="A81" s="17">
        <v>1.52</v>
      </c>
      <c r="B81" s="17">
        <v>9.376465072659812E-2</v>
      </c>
    </row>
    <row r="82" spans="1:2" x14ac:dyDescent="0.15">
      <c r="A82" s="17">
        <v>1.67</v>
      </c>
      <c r="B82" s="17">
        <v>4.0646976089996997E-2</v>
      </c>
    </row>
    <row r="83" spans="1:2" x14ac:dyDescent="0.15">
      <c r="A83" s="17">
        <v>1.1399999999999999</v>
      </c>
      <c r="B83" s="17">
        <v>2.8176277542695999E-2</v>
      </c>
    </row>
    <row r="84" spans="1:2" x14ac:dyDescent="0.15">
      <c r="A84" s="17">
        <v>1.63</v>
      </c>
      <c r="B84" s="17">
        <v>6.8823253633402998E-2</v>
      </c>
    </row>
    <row r="85" spans="1:2" x14ac:dyDescent="0.15">
      <c r="A85" s="17">
        <v>2.4500000000000002</v>
      </c>
      <c r="B85" s="17">
        <v>4.6882325363412747E-2</v>
      </c>
    </row>
    <row r="86" spans="1:2" x14ac:dyDescent="0.15">
      <c r="A86" s="17">
        <v>2.5</v>
      </c>
      <c r="B86" s="17">
        <v>9.3764650726001264E-2</v>
      </c>
    </row>
    <row r="87" spans="1:2" x14ac:dyDescent="0.15">
      <c r="A87" s="17">
        <v>0.73</v>
      </c>
      <c r="B87" s="17">
        <v>1.7141108050198994</v>
      </c>
    </row>
    <row r="88" spans="1:2" x14ac:dyDescent="0.15">
      <c r="A88" s="17">
        <v>0.73</v>
      </c>
      <c r="B88" s="17">
        <v>1.6528925619834922</v>
      </c>
    </row>
    <row r="89" spans="1:2" x14ac:dyDescent="0.15">
      <c r="A89" s="17">
        <v>0.72</v>
      </c>
      <c r="B89" s="17">
        <v>0.94888276706460317</v>
      </c>
    </row>
    <row r="90" spans="1:2" x14ac:dyDescent="0.15">
      <c r="A90" s="17">
        <v>0.72</v>
      </c>
      <c r="B90" s="17">
        <v>0.91827364554630719</v>
      </c>
    </row>
    <row r="91" spans="1:2" x14ac:dyDescent="0.15">
      <c r="A91" s="17">
        <v>0.71</v>
      </c>
      <c r="B91" s="17">
        <v>1.8671564126108962</v>
      </c>
    </row>
    <row r="92" spans="1:2" x14ac:dyDescent="0.15">
      <c r="A92" s="17">
        <v>0.71</v>
      </c>
      <c r="B92" s="17">
        <v>1.6222834404653099</v>
      </c>
    </row>
    <row r="93" spans="1:2" x14ac:dyDescent="0.15">
      <c r="A93" s="17">
        <v>0.74</v>
      </c>
      <c r="B93" s="17">
        <v>1.2855831037648926</v>
      </c>
    </row>
    <row r="94" spans="1:2" x14ac:dyDescent="0.15">
      <c r="A94" s="17">
        <v>0.74</v>
      </c>
      <c r="B94" s="17">
        <v>0.73461891643709976</v>
      </c>
    </row>
    <row r="95" spans="1:2" x14ac:dyDescent="0.15">
      <c r="A95" s="17">
        <v>0.77</v>
      </c>
      <c r="B95" s="17">
        <v>0.36730945821859962</v>
      </c>
    </row>
    <row r="96" spans="1:2" x14ac:dyDescent="0.15">
      <c r="A96" s="17">
        <v>0.77</v>
      </c>
      <c r="B96" s="17">
        <v>0.52035506580961055</v>
      </c>
    </row>
    <row r="97" spans="1:2" x14ac:dyDescent="0.15">
      <c r="A97" s="17">
        <v>1.1100000000000001</v>
      </c>
      <c r="B97" s="17">
        <v>0.3367003367003889</v>
      </c>
    </row>
    <row r="98" spans="1:2" x14ac:dyDescent="0.15">
      <c r="A98" s="17">
        <v>1.1100000000000001</v>
      </c>
      <c r="B98" s="17">
        <v>1.5916743189469997</v>
      </c>
    </row>
    <row r="99" spans="1:2" x14ac:dyDescent="0.15">
      <c r="A99" s="17">
        <v>1.04</v>
      </c>
      <c r="B99" s="17">
        <v>1.8977655341290927</v>
      </c>
    </row>
    <row r="100" spans="1:2" x14ac:dyDescent="0.15">
      <c r="A100" s="17">
        <v>1.04</v>
      </c>
      <c r="B100" s="17">
        <v>0.45913682277320333</v>
      </c>
    </row>
    <row r="101" spans="1:2" x14ac:dyDescent="0.15">
      <c r="A101" s="17">
        <v>1.06</v>
      </c>
      <c r="B101" s="17">
        <v>0.12243648607280022</v>
      </c>
    </row>
    <row r="102" spans="1:2" x14ac:dyDescent="0.15">
      <c r="A102" s="17">
        <v>1.06</v>
      </c>
      <c r="B102" s="17">
        <v>0.1530456075910962</v>
      </c>
    </row>
    <row r="103" spans="1:2" x14ac:dyDescent="0.15">
      <c r="A103" s="17">
        <v>1.1399999999999999</v>
      </c>
      <c r="B103" s="17">
        <v>1.2549739822466961</v>
      </c>
    </row>
    <row r="104" spans="1:2" x14ac:dyDescent="0.15">
      <c r="A104" s="17">
        <v>1.1399999999999999</v>
      </c>
      <c r="B104" s="17">
        <v>1.7141108050198</v>
      </c>
    </row>
    <row r="105" spans="1:2" x14ac:dyDescent="0.15">
      <c r="A105" s="17">
        <v>1.02</v>
      </c>
      <c r="B105" s="17">
        <v>1.0407101316192069</v>
      </c>
    </row>
    <row r="106" spans="1:2" x14ac:dyDescent="0.15">
      <c r="A106" s="17">
        <v>1.02</v>
      </c>
      <c r="B106" s="17">
        <v>1.2549739822467956</v>
      </c>
    </row>
    <row r="107" spans="1:2" x14ac:dyDescent="0.15">
      <c r="A107" s="17">
        <v>1.04</v>
      </c>
      <c r="B107" s="17">
        <v>6.1218243036407216E-2</v>
      </c>
    </row>
    <row r="108" spans="1:2" x14ac:dyDescent="0.15">
      <c r="A108" s="17">
        <v>2.04</v>
      </c>
      <c r="B108" s="17">
        <v>0.36730945821859962</v>
      </c>
    </row>
    <row r="109" spans="1:2" x14ac:dyDescent="0.15">
      <c r="A109" s="17">
        <v>1.8</v>
      </c>
      <c r="B109" s="17">
        <v>1.9118428040360982</v>
      </c>
    </row>
    <row r="110" spans="1:2" x14ac:dyDescent="0.15">
      <c r="A110" s="17">
        <v>1.8</v>
      </c>
      <c r="B110" s="17">
        <v>2.4853956452469106</v>
      </c>
    </row>
    <row r="111" spans="1:2" x14ac:dyDescent="0.15">
      <c r="A111" s="17">
        <v>1.8</v>
      </c>
      <c r="B111" s="17">
        <v>1.9118428040360982</v>
      </c>
    </row>
    <row r="112" spans="1:2" x14ac:dyDescent="0.15">
      <c r="A112" s="17">
        <v>2.1</v>
      </c>
      <c r="B112" s="17">
        <v>0.95592140201800646</v>
      </c>
    </row>
    <row r="113" spans="1:2" x14ac:dyDescent="0.15">
      <c r="A113" s="17">
        <v>2.1</v>
      </c>
      <c r="B113" s="17">
        <v>1.5294742432289041</v>
      </c>
    </row>
    <row r="114" spans="1:2" x14ac:dyDescent="0.15">
      <c r="A114" s="17">
        <v>2.1</v>
      </c>
      <c r="B114" s="17">
        <v>1.0196494954858935</v>
      </c>
    </row>
    <row r="115" spans="1:2" x14ac:dyDescent="0.15">
      <c r="A115" s="17">
        <v>2.59</v>
      </c>
      <c r="B115" s="17">
        <v>0.21097046413510157</v>
      </c>
    </row>
    <row r="116" spans="1:2" x14ac:dyDescent="0.15">
      <c r="A116" s="17">
        <v>2.59</v>
      </c>
      <c r="B116" s="17">
        <v>0</v>
      </c>
    </row>
    <row r="117" spans="1:2" x14ac:dyDescent="0.15">
      <c r="A117" s="17">
        <v>2.59</v>
      </c>
      <c r="B117" s="17">
        <v>1.1603375527425968</v>
      </c>
    </row>
    <row r="118" spans="1:2" x14ac:dyDescent="0.15">
      <c r="A118" s="17">
        <v>2.59</v>
      </c>
      <c r="B118" s="17">
        <v>1.1075949367088995</v>
      </c>
    </row>
    <row r="119" spans="1:2" x14ac:dyDescent="0.15">
      <c r="A119" s="17">
        <v>2.59</v>
      </c>
      <c r="B119" s="17">
        <v>1.3713080168776983</v>
      </c>
    </row>
    <row r="120" spans="1:2" x14ac:dyDescent="0.15">
      <c r="A120" s="17">
        <v>2.59</v>
      </c>
      <c r="B120" s="17">
        <v>0.10548523206749394</v>
      </c>
    </row>
    <row r="121" spans="1:2" x14ac:dyDescent="0.15">
      <c r="A121" s="17">
        <v>2.59</v>
      </c>
      <c r="B121" s="17">
        <v>1.5295358649788966</v>
      </c>
    </row>
    <row r="122" spans="1:2" x14ac:dyDescent="0.15">
      <c r="A122" s="17">
        <v>2.59</v>
      </c>
      <c r="B122" s="17">
        <v>5.2742616033796708E-2</v>
      </c>
    </row>
    <row r="123" spans="1:2" x14ac:dyDescent="0.15">
      <c r="A123" s="17">
        <v>1.78</v>
      </c>
      <c r="B123" s="17">
        <v>2.3921401110636964</v>
      </c>
    </row>
    <row r="124" spans="1:2" x14ac:dyDescent="0.15">
      <c r="A124" s="17">
        <v>1.96</v>
      </c>
      <c r="B124" s="17">
        <v>2.3494233233660964</v>
      </c>
    </row>
    <row r="125" spans="1:2" x14ac:dyDescent="0.15">
      <c r="A125" s="17">
        <v>3.24</v>
      </c>
      <c r="B125" s="17">
        <v>2.1358393848782953</v>
      </c>
    </row>
    <row r="126" spans="1:2" x14ac:dyDescent="0.15">
      <c r="A126" s="17">
        <v>1.0900000000000001</v>
      </c>
      <c r="B126" s="17">
        <v>0.89192025183639601</v>
      </c>
    </row>
    <row r="127" spans="1:2" x14ac:dyDescent="0.15">
      <c r="A127" s="17">
        <v>1.1299999999999999</v>
      </c>
      <c r="B127" s="17">
        <v>2.1511017838405024</v>
      </c>
    </row>
    <row r="128" spans="1:2" x14ac:dyDescent="0.15">
      <c r="A128" s="17">
        <v>1.4</v>
      </c>
      <c r="B128" s="17">
        <v>0.44000000000000006</v>
      </c>
    </row>
    <row r="129" spans="1:2" x14ac:dyDescent="0.15">
      <c r="A129" s="17">
        <v>1.4</v>
      </c>
      <c r="B129" s="17">
        <v>0.36000000000000004</v>
      </c>
    </row>
    <row r="130" spans="1:2" x14ac:dyDescent="0.15">
      <c r="A130" s="17">
        <v>1.4</v>
      </c>
      <c r="B130" s="17">
        <v>1.3800000000000003</v>
      </c>
    </row>
    <row r="131" spans="1:2" x14ac:dyDescent="0.15">
      <c r="A131" s="17">
        <v>1.5</v>
      </c>
      <c r="B131" s="17">
        <v>0.21000000000000002</v>
      </c>
    </row>
    <row r="132" spans="1:2" x14ac:dyDescent="0.15">
      <c r="A132" s="17">
        <v>1.8</v>
      </c>
      <c r="B132" s="17">
        <v>0.34</v>
      </c>
    </row>
    <row r="133" spans="1:2" x14ac:dyDescent="0.15">
      <c r="A133" s="17">
        <v>1.75</v>
      </c>
      <c r="B133" s="17">
        <v>0.25588536335730794</v>
      </c>
    </row>
    <row r="134" spans="1:2" x14ac:dyDescent="0.15">
      <c r="A134" s="17">
        <v>1.57</v>
      </c>
      <c r="B134" s="17">
        <v>0.20470829068580088</v>
      </c>
    </row>
    <row r="135" spans="1:2" x14ac:dyDescent="0.15">
      <c r="A135" s="17">
        <v>1.46</v>
      </c>
      <c r="B135" s="17">
        <v>0.15353121801429381</v>
      </c>
    </row>
    <row r="136" spans="1:2" x14ac:dyDescent="0.15">
      <c r="A136" s="17">
        <v>1.4</v>
      </c>
      <c r="B136" s="17">
        <v>0.25588536335719425</v>
      </c>
    </row>
    <row r="137" spans="1:2" x14ac:dyDescent="0.15">
      <c r="A137" s="17">
        <v>1.47</v>
      </c>
      <c r="B137" s="17">
        <v>0.20470829068568719</v>
      </c>
    </row>
    <row r="138" spans="1:2" x14ac:dyDescent="0.15">
      <c r="A138" s="17">
        <v>1.78</v>
      </c>
      <c r="B138" s="17">
        <v>0.31752331811870249</v>
      </c>
    </row>
    <row r="139" spans="1:2" x14ac:dyDescent="0.15">
      <c r="A139" s="17">
        <v>1.78</v>
      </c>
      <c r="B139" s="17">
        <v>0.1587616590592944</v>
      </c>
    </row>
    <row r="140" spans="1:2" x14ac:dyDescent="0.15">
      <c r="A140" s="17">
        <v>1.78</v>
      </c>
      <c r="B140" s="17">
        <v>1.2899384798570992</v>
      </c>
    </row>
    <row r="141" spans="1:2" x14ac:dyDescent="0.15">
      <c r="A141" s="17">
        <v>1.78</v>
      </c>
      <c r="B141" s="17">
        <v>0.5358205993252021</v>
      </c>
    </row>
    <row r="142" spans="1:2" x14ac:dyDescent="0.15">
      <c r="A142" s="17">
        <v>1.5669999999999999</v>
      </c>
      <c r="B142" s="17">
        <v>0.52939999999999998</v>
      </c>
    </row>
    <row r="143" spans="1:2" x14ac:dyDescent="0.15">
      <c r="A143" s="17">
        <v>1.83</v>
      </c>
      <c r="B143" s="17">
        <v>0.52939999999999998</v>
      </c>
    </row>
    <row r="144" spans="1:2" x14ac:dyDescent="0.15">
      <c r="A144" s="17">
        <v>2.0299999999999998</v>
      </c>
      <c r="B144" s="17">
        <v>0.4118</v>
      </c>
    </row>
    <row r="145" spans="1:2" x14ac:dyDescent="0.15">
      <c r="A145" s="17">
        <v>1.42</v>
      </c>
      <c r="B145" s="17">
        <v>1.3041210224309054</v>
      </c>
    </row>
    <row r="146" spans="1:2" x14ac:dyDescent="0.15">
      <c r="A146" s="17">
        <v>1.25</v>
      </c>
      <c r="B146" s="17">
        <v>1.6709050599896074</v>
      </c>
    </row>
    <row r="147" spans="1:2" x14ac:dyDescent="0.15">
      <c r="A147" s="17">
        <v>1.39</v>
      </c>
      <c r="B147" s="17">
        <v>1.0188445487740978</v>
      </c>
    </row>
    <row r="148" spans="1:2" x14ac:dyDescent="0.15">
      <c r="A148" s="17">
        <v>1.64</v>
      </c>
      <c r="B148" s="17">
        <v>1.1411058946270032</v>
      </c>
    </row>
    <row r="149" spans="1:2" x14ac:dyDescent="0.15">
      <c r="A149" s="17">
        <v>1.6</v>
      </c>
      <c r="B149" s="17">
        <v>0.48904538341159309</v>
      </c>
    </row>
    <row r="150" spans="1:2" x14ac:dyDescent="0.15">
      <c r="A150" s="17">
        <v>1.46</v>
      </c>
      <c r="B150" s="17">
        <v>1.0595983307249952</v>
      </c>
    </row>
    <row r="151" spans="1:2" x14ac:dyDescent="0.15">
      <c r="A151" s="17">
        <v>0.73</v>
      </c>
      <c r="B151" s="17">
        <v>5.4674685620597074E-2</v>
      </c>
    </row>
    <row r="152" spans="1:2" x14ac:dyDescent="0.15">
      <c r="A152" s="17">
        <v>0.73</v>
      </c>
      <c r="B152" s="17">
        <v>5.4674685620597074E-2</v>
      </c>
    </row>
    <row r="153" spans="1:2" x14ac:dyDescent="0.15">
      <c r="A153" s="17">
        <v>0.73</v>
      </c>
      <c r="B153" s="17">
        <v>0</v>
      </c>
    </row>
    <row r="154" spans="1:2" x14ac:dyDescent="0.15">
      <c r="A154" s="17">
        <v>0.73</v>
      </c>
      <c r="B154" s="17">
        <v>0</v>
      </c>
    </row>
    <row r="155" spans="1:2" x14ac:dyDescent="0.15">
      <c r="A155" s="17">
        <v>0.75630252100840001</v>
      </c>
      <c r="B155" s="17">
        <v>0.30177291588080379</v>
      </c>
    </row>
    <row r="156" spans="1:2" x14ac:dyDescent="0.15">
      <c r="A156" s="17">
        <v>0.75630252100840001</v>
      </c>
      <c r="B156" s="17">
        <v>0.8675971331573038</v>
      </c>
    </row>
    <row r="157" spans="1:2" x14ac:dyDescent="0.15">
      <c r="A157" s="17">
        <v>0.75630252100840001</v>
      </c>
      <c r="B157" s="17">
        <v>0.22632968691060285</v>
      </c>
    </row>
    <row r="158" spans="1:2" x14ac:dyDescent="0.15">
      <c r="A158" s="17">
        <v>0.75630252100840001</v>
      </c>
      <c r="B158" s="17">
        <v>0.22632968691060285</v>
      </c>
    </row>
    <row r="159" spans="1:2" x14ac:dyDescent="0.15">
      <c r="A159" s="17">
        <v>1.1000000000000001</v>
      </c>
      <c r="B159" s="17">
        <v>1.6334323292320931</v>
      </c>
    </row>
    <row r="160" spans="1:2" x14ac:dyDescent="0.15">
      <c r="A160" s="17">
        <v>1.2</v>
      </c>
      <c r="B160" s="17">
        <v>1.2728044123885951</v>
      </c>
    </row>
    <row r="161" spans="1:2" x14ac:dyDescent="0.15">
      <c r="A161" s="17">
        <v>1.1000000000000001</v>
      </c>
      <c r="B161" s="17">
        <v>0.44548154433600473</v>
      </c>
    </row>
    <row r="162" spans="1:2" x14ac:dyDescent="0.15">
      <c r="A162" s="17">
        <v>1.1000000000000001</v>
      </c>
      <c r="B162" s="17">
        <v>2.3122613491727009</v>
      </c>
    </row>
    <row r="163" spans="1:2" x14ac:dyDescent="0.15">
      <c r="A163" s="17">
        <v>0.89</v>
      </c>
      <c r="B163" s="17">
        <v>0.57647963105299027</v>
      </c>
    </row>
    <row r="164" spans="1:2" x14ac:dyDescent="0.15">
      <c r="A164" s="17">
        <v>1.25</v>
      </c>
      <c r="B164" s="17">
        <v>0.49961568024599501</v>
      </c>
    </row>
    <row r="165" spans="1:2" x14ac:dyDescent="0.15">
      <c r="A165" s="17">
        <v>1.1499999999999999</v>
      </c>
      <c r="B165" s="17">
        <v>0.49961568024599501</v>
      </c>
    </row>
    <row r="166" spans="1:2" x14ac:dyDescent="0.15">
      <c r="A166" s="17">
        <v>0.9</v>
      </c>
      <c r="B166" s="17">
        <v>4.6725784447476002</v>
      </c>
    </row>
    <row r="167" spans="1:2" x14ac:dyDescent="0.15">
      <c r="A167" s="17">
        <v>1.4</v>
      </c>
      <c r="B167" s="17">
        <v>3.1718963165074996</v>
      </c>
    </row>
    <row r="168" spans="1:2" x14ac:dyDescent="0.15">
      <c r="A168" s="17">
        <v>1.6</v>
      </c>
      <c r="B168" s="17">
        <v>7.9809004092769982</v>
      </c>
    </row>
    <row r="169" spans="1:2" x14ac:dyDescent="0.15">
      <c r="A169" s="17">
        <v>1.8</v>
      </c>
      <c r="B169" s="17">
        <v>8.7312414733969916</v>
      </c>
    </row>
    <row r="170" spans="1:2" x14ac:dyDescent="0.15">
      <c r="A170" s="17">
        <v>2.0499999999999998</v>
      </c>
      <c r="B170" s="17">
        <v>0.83160083160089471</v>
      </c>
    </row>
    <row r="171" spans="1:2" x14ac:dyDescent="0.15">
      <c r="A171" s="17">
        <v>2.2400000000000002</v>
      </c>
      <c r="B171" s="17">
        <v>2.1829521829521923</v>
      </c>
    </row>
    <row r="172" spans="1:2" x14ac:dyDescent="0.15">
      <c r="A172" s="17">
        <v>1.2882199999999999</v>
      </c>
      <c r="B172" s="17">
        <v>0.47846889952150207</v>
      </c>
    </row>
    <row r="173" spans="1:2" x14ac:dyDescent="0.15">
      <c r="A173" s="17">
        <v>1.2355499999999999</v>
      </c>
      <c r="B173" s="17">
        <v>0.39147455415390198</v>
      </c>
    </row>
    <row r="174" spans="1:2" x14ac:dyDescent="0.15">
      <c r="A174" s="17">
        <v>1.5026999999999999</v>
      </c>
      <c r="B174" s="17">
        <v>0.69595476294040282</v>
      </c>
    </row>
    <row r="175" spans="1:2" x14ac:dyDescent="0.15">
      <c r="A175" s="17">
        <v>0.89688999999999997</v>
      </c>
      <c r="B175" s="17">
        <v>0.13049151805130066</v>
      </c>
    </row>
    <row r="176" spans="1:2" x14ac:dyDescent="0.15">
      <c r="A176" s="17">
        <v>1.0125</v>
      </c>
      <c r="B176" s="17">
        <v>0.34797738147020141</v>
      </c>
    </row>
    <row r="177" spans="1:2" x14ac:dyDescent="0.15">
      <c r="A177" s="17">
        <v>2.33</v>
      </c>
      <c r="B177" s="17">
        <v>0.46511627906969011</v>
      </c>
    </row>
    <row r="178" spans="1:2" x14ac:dyDescent="0.15">
      <c r="A178" s="17">
        <v>1.55</v>
      </c>
      <c r="B178" s="17">
        <v>0.36544850498340509</v>
      </c>
    </row>
    <row r="179" spans="1:2" x14ac:dyDescent="0.15">
      <c r="A179" s="17">
        <v>1.37</v>
      </c>
      <c r="B179" s="17">
        <v>0.2325581395349019</v>
      </c>
    </row>
    <row r="180" spans="1:2" x14ac:dyDescent="0.15">
      <c r="A180" s="17">
        <v>1.1499999999999999</v>
      </c>
      <c r="B180" s="17">
        <v>0.26578073089700638</v>
      </c>
    </row>
    <row r="181" spans="1:2" x14ac:dyDescent="0.15">
      <c r="A181" s="17">
        <v>1.7</v>
      </c>
      <c r="B181" s="17">
        <v>9.9667774086398708E-2</v>
      </c>
    </row>
    <row r="182" spans="1:2" x14ac:dyDescent="0.15">
      <c r="A182" s="17">
        <v>1.73</v>
      </c>
      <c r="B182" s="17">
        <v>9.9667774086299232E-2</v>
      </c>
    </row>
    <row r="183" spans="1:2" x14ac:dyDescent="0.15">
      <c r="A183" s="17">
        <v>2.16</v>
      </c>
      <c r="B183" s="17">
        <v>0.33222591362120113</v>
      </c>
    </row>
    <row r="184" spans="1:2" x14ac:dyDescent="0.15">
      <c r="A184" s="17">
        <v>2.23</v>
      </c>
      <c r="B184" s="17">
        <v>0.24255813953500099</v>
      </c>
    </row>
    <row r="185" spans="1:2" x14ac:dyDescent="0.15">
      <c r="A185" s="17">
        <v>1.03</v>
      </c>
      <c r="B185" s="17">
        <v>0.26578073089709164</v>
      </c>
    </row>
    <row r="186" spans="1:2" x14ac:dyDescent="0.15">
      <c r="A186" s="17">
        <v>1.1200000000000001</v>
      </c>
      <c r="B186" s="17">
        <v>3.322259136209027E-2</v>
      </c>
    </row>
    <row r="187" spans="1:2" x14ac:dyDescent="0.15">
      <c r="A187" s="17">
        <v>2.27</v>
      </c>
      <c r="B187" s="17">
        <v>0.74548364966840097</v>
      </c>
    </row>
    <row r="188" spans="1:2" x14ac:dyDescent="0.15">
      <c r="A188" s="17">
        <v>2.0299999999999998</v>
      </c>
      <c r="B188" s="17">
        <v>1.1631359347410921</v>
      </c>
    </row>
    <row r="189" spans="1:2" x14ac:dyDescent="0.15">
      <c r="A189" s="17">
        <v>2.68</v>
      </c>
      <c r="B189" s="17">
        <v>1.6931018582734083</v>
      </c>
    </row>
    <row r="190" spans="1:2" x14ac:dyDescent="0.15">
      <c r="A190" s="17">
        <v>3.02</v>
      </c>
      <c r="B190" s="17">
        <v>0.81213707062340745</v>
      </c>
    </row>
    <row r="191" spans="1:2" x14ac:dyDescent="0.15">
      <c r="A191" s="17">
        <v>2.1800000000000002</v>
      </c>
      <c r="B191" s="17">
        <v>0.15723270440250303</v>
      </c>
    </row>
    <row r="192" spans="1:2" x14ac:dyDescent="0.15">
      <c r="A192" s="17">
        <v>2.1800000000000002</v>
      </c>
      <c r="B192" s="17">
        <v>0.43238993710690465</v>
      </c>
    </row>
    <row r="193" spans="1:2" x14ac:dyDescent="0.15">
      <c r="A193" s="17">
        <v>2.1800000000000002</v>
      </c>
      <c r="B193" s="17">
        <v>0.31446540880499185</v>
      </c>
    </row>
    <row r="194" spans="1:2" x14ac:dyDescent="0.15">
      <c r="A194" s="17">
        <v>1.84</v>
      </c>
      <c r="B194" s="17">
        <v>0.82547169811319066</v>
      </c>
    </row>
    <row r="195" spans="1:2" x14ac:dyDescent="0.15">
      <c r="A195" s="17">
        <v>1.84</v>
      </c>
      <c r="B195" s="17">
        <v>0.31446540880500606</v>
      </c>
    </row>
    <row r="196" spans="1:2" x14ac:dyDescent="0.15">
      <c r="A196" s="17">
        <v>1.84</v>
      </c>
      <c r="B196" s="17">
        <v>7.8616352201294148E-2</v>
      </c>
    </row>
    <row r="197" spans="1:2" x14ac:dyDescent="0.15">
      <c r="A197" s="17">
        <v>2.2400000000000002</v>
      </c>
      <c r="B197" s="17">
        <v>0.66823899371060236</v>
      </c>
    </row>
    <row r="198" spans="1:2" x14ac:dyDescent="0.15">
      <c r="A198" s="17">
        <v>2.2400000000000002</v>
      </c>
      <c r="B198" s="17">
        <v>0.31446540880509133</v>
      </c>
    </row>
    <row r="199" spans="1:2" x14ac:dyDescent="0.15">
      <c r="A199" s="17">
        <v>2.2400000000000002</v>
      </c>
      <c r="B199" s="17">
        <v>1.2185534591194056</v>
      </c>
    </row>
    <row r="200" spans="1:2" x14ac:dyDescent="0.15">
      <c r="A200" s="17">
        <v>2.04</v>
      </c>
      <c r="B200" s="17">
        <v>2.2798742138365071</v>
      </c>
    </row>
    <row r="201" spans="1:2" x14ac:dyDescent="0.15">
      <c r="A201" s="17">
        <v>2.04</v>
      </c>
      <c r="B201" s="17">
        <v>0.55031446540880324</v>
      </c>
    </row>
    <row r="202" spans="1:2" x14ac:dyDescent="0.15">
      <c r="A202" s="17">
        <v>2.04</v>
      </c>
      <c r="B202" s="17">
        <v>0.27515723270440162</v>
      </c>
    </row>
  </sheetData>
  <phoneticPr fontId="7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TN &amp; RelativeAbundacme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HYUNHO LEE</cp:lastModifiedBy>
  <cp:revision>151</cp:revision>
  <dcterms:created xsi:type="dcterms:W3CDTF">2023-12-15T09:57:50Z</dcterms:created>
  <dcterms:modified xsi:type="dcterms:W3CDTF">2024-11-15T16:28:41Z</dcterms:modified>
  <cp:version>1200.0100.01</cp:version>
</cp:coreProperties>
</file>